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omments2.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3.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omments3.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4.xml" ContentType="application/vnd.openxmlformats-officedocument.drawing+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omments4.xml" ContentType="application/vnd.openxmlformats-officedocument.spreadsheetml.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Dell_Owner\Desktop\Duke\Forecasting - Fuqua 614\Final Project\"/>
    </mc:Choice>
  </mc:AlternateContent>
  <xr:revisionPtr revIDLastSave="0" documentId="8_{A01A829D-F2F8-4BB9-A2AE-DB4513D4DFDC}" xr6:coauthVersionLast="31" xr6:coauthVersionMax="31" xr10:uidLastSave="{00000000-0000-0000-0000-000000000000}"/>
  <bookViews>
    <workbookView xWindow="0" yWindow="0" windowWidth="23040" windowHeight="9072" firstSheet="1" activeTab="1" xr2:uid="{FF531CAE-F317-40A1-A39C-9FC872B4A81E}"/>
  </bookViews>
  <sheets>
    <sheet name="_running_" sheetId="35" state="veryHidden" r:id="rId1"/>
    <sheet name="Sheet1" sheetId="1" r:id="rId2"/>
    <sheet name="Model 1" sheetId="3" r:id="rId3"/>
    <sheet name="Model 2" sheetId="12" r:id="rId4"/>
    <sheet name="Model 3" sheetId="20" r:id="rId5"/>
    <sheet name="Model 4" sheetId="28" r:id="rId6"/>
    <sheet name="Model Summaries" sheetId="10" r:id="rId7"/>
  </sheets>
  <definedNames>
    <definedName name="___autoF" localSheetId="2" hidden="1">0</definedName>
    <definedName name="___autoF" localSheetId="3" hidden="1">0</definedName>
    <definedName name="___autoF" localSheetId="4" hidden="1">0</definedName>
    <definedName name="___autoF" localSheetId="5" hidden="1">0</definedName>
    <definedName name="___Coef___" localSheetId="2" hidden="1">1</definedName>
    <definedName name="___Coef___" localSheetId="3" hidden="1">1</definedName>
    <definedName name="___Coef___" localSheetId="4" hidden="1">1</definedName>
    <definedName name="___Coef___" localSheetId="5" hidden="1">1</definedName>
    <definedName name="___rsumm___Vendor.Eq.EnchantedDiamonds__bin_" localSheetId="6" hidden="1">'Model Summaries'!$A$3</definedName>
    <definedName name="__adj__AD_Sum_Terms">_running_!$JS$1:$JS$246</definedName>
    <definedName name="__adj__CARAT">_running_!$E$1:$E$246</definedName>
    <definedName name="__adj__CLARITY.Eq.IF">_running_!$F$1:$F$246</definedName>
    <definedName name="__adj__CLARITY.Eq.VS1">_running_!$G$1:$G$246</definedName>
    <definedName name="__adj__CLARITY.Eq.VS2">_running_!$H$1:$H$246</definedName>
    <definedName name="__adj__CLARITY.Eq.VVS1">_running_!$I$1:$I$246</definedName>
    <definedName name="__adj__COLOR.Eq.D">_running_!$J$1:$J$246</definedName>
    <definedName name="__adj__COLOR.Eq.E">_running_!$K$1:$K$246</definedName>
    <definedName name="__adj__COLOR.Eq.F">_running_!$L$1:$L$246</definedName>
    <definedName name="__adj__COLOR.Eq.G">_running_!$M$1:$M$246</definedName>
    <definedName name="__adj__CopyX">_running_!$BM$1:$BM$246</definedName>
    <definedName name="__adj__CopyY">_running_!$BN$1:$BN$246</definedName>
    <definedName name="__adj__CopyYhat">_running_!$BO$1:$BO$246</definedName>
    <definedName name="__adj__HeartsXArrows">_running_!$N$1:$N$246</definedName>
    <definedName name="__adj__Hi95Range">_running_!$BQ$1:$BQ$246</definedName>
    <definedName name="__adj__HxA_CrownAngle_34to35">_running_!$O$1:$O$246</definedName>
    <definedName name="__adj__HxA_PavillionAngle_406to409">_running_!$P$1:$P$246</definedName>
    <definedName name="__adj__HxA_StarFacets_45to50">_running_!$Q$1:$Q$246</definedName>
    <definedName name="__adj__HxA_TableSize_54to57">_running_!$R$1:$R$246</definedName>
    <definedName name="__adj__Lo95Range">_running_!$BP$1:$BP$246</definedName>
    <definedName name="__adj__NormQRange">_running_!$BK$1:$BK$246</definedName>
    <definedName name="__adj__Obs">_running_!$B$1:$B$246</definedName>
    <definedName name="__adj__One2n">_running_!$BH$1:$BH$246</definedName>
    <definedName name="__adj__ResidActCount">_running_!$BD$1:$BD$21</definedName>
    <definedName name="__adj__ResidBins">_running_!$BC$1:$BC$21</definedName>
    <definedName name="__adj__ResidCumActCount">_running_!$BF$1:$BF$21</definedName>
    <definedName name="__adj__ResidCumExpCount">_running_!$BG$1:$BG$21</definedName>
    <definedName name="__adj__ResidExpCount">_running_!$BE$1:$BE$21</definedName>
    <definedName name="__adj__ResidQRange">_running_!$BL$1:$BL$246</definedName>
    <definedName name="__adj__ResidsRange">_running_!$JI$1:$JI$246</definedName>
    <definedName name="__adj__Standardized_Price">_running_!$S$1:$S$246</definedName>
    <definedName name="__adj__StdResid">_running_!$BR$1:$BR$246</definedName>
    <definedName name="__adj__Vendor.Eq.EnchantedDiamonds">_running_!$D$1:$D$246</definedName>
    <definedName name="__adj__YHatRange">_running_!$JJ$1:$JJ$246</definedName>
    <definedName name="__nSelect_" hidden="1">0</definedName>
    <definedName name="ASETIdealscopeAssetTest">Sheet1!$AB$2:$AB$247</definedName>
    <definedName name="CARAT">Sheet1!$J$2:$J$247</definedName>
    <definedName name="CLARITY">Sheet1!$S$2:$S$247</definedName>
    <definedName name="CLARITY.Eq.FL">Sheet1!$T$2:$T$247</definedName>
    <definedName name="CLARITY.Eq.IF">Sheet1!$U$2:$U$247</definedName>
    <definedName name="CLARITY.Eq.VS1">Sheet1!$V$2:$V$247</definedName>
    <definedName name="CLARITY.Eq.VS2">Sheet1!$W$2:$W$247</definedName>
    <definedName name="CLARITY.Eq.VVS1">Sheet1!$X$2:$X$247</definedName>
    <definedName name="CLARITY.Eq.VVS2">Sheet1!$Y$2:$Y$247</definedName>
    <definedName name="COLOR">Sheet1!$M$2:$M$247</definedName>
    <definedName name="COLOR.Eq.D">Sheet1!$N$2:$N$247</definedName>
    <definedName name="COLOR.Eq.E">Sheet1!$O$2:$O$247</definedName>
    <definedName name="COLOR.Eq.F">Sheet1!$P$2:$P$247</definedName>
    <definedName name="COLOR.Eq.G">Sheet1!$Q$2:$Q$247</definedName>
    <definedName name="COLOR.Eq.H">Sheet1!$R$2:$R$247</definedName>
    <definedName name="Count">Sheet1!$AR$2:$AR$247</definedName>
    <definedName name="Girdle">Sheet1!$Z$2:$Z$247</definedName>
    <definedName name="HeartsXArrows">Sheet1!$AA$2:$AA$247</definedName>
    <definedName name="HxA_CrownAngle_34to35">Sheet1!$AD$2:$AD$247</definedName>
    <definedName name="HxA_LowerGirdle_76to78">Sheet1!$AF$2:$AF$247</definedName>
    <definedName name="HxA_PavillionAngle_406to409">Sheet1!$AE$2:$AE$247</definedName>
    <definedName name="HxA_StarFacets_45to50">Sheet1!$AH$2:$AH$247</definedName>
    <definedName name="HxA_TableSize_54to57">Sheet1!$AG$2:$AG$247</definedName>
    <definedName name="HxA_True">Sheet1!$AI$2:$AI$247</definedName>
    <definedName name="nRegMod" hidden="1">4</definedName>
    <definedName name="OKtoForecast" hidden="1">1</definedName>
    <definedName name="PRICE">Sheet1!$H$2:$H$247</definedName>
    <definedName name="Standardized_Price">Sheet1!$I$2:$I$247</definedName>
    <definedName name="Super_Ideal_Diamonds">Sheet1!$AJ$2:$AJ$247</definedName>
    <definedName name="TableClarity">Sheet1!$AC$2:$AC$247</definedName>
    <definedName name="Vendor">Sheet1!$A$2:$A$247</definedName>
    <definedName name="Vendor.Eq.BlueNile">Sheet1!$B$2:$B$247</definedName>
    <definedName name="Vendor.Eq.BrianGavin">Sheet1!$C$2:$C$247</definedName>
    <definedName name="Vendor.Eq.CraftedByInfinity">Sheet1!$D$2:$D$247</definedName>
    <definedName name="Vendor.Eq.EnchantedDiamonds">Sheet1!$E$2:$E$247</definedName>
    <definedName name="Vendor.Eq.JamesAllen">Sheet1!$F$2:$F$247</definedName>
    <definedName name="Vendor.Eq.WhiteFlash">Sheet1!$G$2:$G$247</definedName>
    <definedName name="xCrownAngle">Sheet1!$AN$2:$AN$247</definedName>
    <definedName name="xCUT">Sheet1!$L$2:$L$247</definedName>
    <definedName name="xDEPTH">Sheet1!$AL$2:$AL$247</definedName>
    <definedName name="xGRADINGLAB">Sheet1!$AK$2:$AK$247</definedName>
    <definedName name="xLowerGirdleAngle">Sheet1!$AQ$2:$AQ$247</definedName>
    <definedName name="xPavillionAngle">Sheet1!$AO$2:$AO$247</definedName>
    <definedName name="xSHAPE">Sheet1!$K$2:$K$247</definedName>
    <definedName name="xStarAngle">Sheet1!$AP$2:$AP$247</definedName>
    <definedName name="xTABLE">Sheet1!$AM$2:$AM$247</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83" i="28" l="1"/>
  <c r="BD187" i="28" s="1"/>
  <c r="F160" i="28"/>
  <c r="EW163" i="28" s="1"/>
  <c r="D62" i="28"/>
  <c r="C66" i="28" s="1"/>
  <c r="BA10" i="28"/>
  <c r="EW187" i="28"/>
  <c r="BE187" i="28"/>
  <c r="BF187" i="28"/>
  <c r="BG187" i="28"/>
  <c r="BH187" i="28"/>
  <c r="BI187" i="28"/>
  <c r="BJ187" i="28"/>
  <c r="BK187" i="28"/>
  <c r="BL187" i="28"/>
  <c r="BM187" i="28"/>
  <c r="BN187" i="28"/>
  <c r="BO187" i="28"/>
  <c r="BP187" i="28"/>
  <c r="BQ187" i="28"/>
  <c r="BR187" i="28"/>
  <c r="BS187" i="28"/>
  <c r="BT187" i="28"/>
  <c r="BU187" i="28"/>
  <c r="BV187" i="28"/>
  <c r="BW187" i="28"/>
  <c r="BX187" i="28"/>
  <c r="BY187" i="28"/>
  <c r="BZ187" i="28"/>
  <c r="CA187" i="28"/>
  <c r="CB187" i="28"/>
  <c r="CC187" i="28"/>
  <c r="CD187" i="28"/>
  <c r="CE187" i="28"/>
  <c r="CF187" i="28"/>
  <c r="CG187" i="28"/>
  <c r="CH187" i="28"/>
  <c r="CI187" i="28"/>
  <c r="CJ187" i="28"/>
  <c r="CK187" i="28"/>
  <c r="CL187" i="28"/>
  <c r="CM187" i="28"/>
  <c r="CN187" i="28"/>
  <c r="CO187" i="28"/>
  <c r="CP187" i="28"/>
  <c r="CQ187" i="28"/>
  <c r="CR187" i="28"/>
  <c r="CS187" i="28"/>
  <c r="CT187" i="28"/>
  <c r="CU187" i="28"/>
  <c r="CV187" i="28"/>
  <c r="CW187" i="28"/>
  <c r="CX187" i="28"/>
  <c r="CY187" i="28"/>
  <c r="CZ187" i="28"/>
  <c r="DA187" i="28"/>
  <c r="DB187" i="28"/>
  <c r="DC187" i="28"/>
  <c r="DD187" i="28"/>
  <c r="DE187" i="28"/>
  <c r="DF187" i="28"/>
  <c r="DG187" i="28"/>
  <c r="DH187" i="28"/>
  <c r="DI187" i="28"/>
  <c r="DJ187" i="28"/>
  <c r="DK187" i="28"/>
  <c r="DL187" i="28"/>
  <c r="DM187" i="28"/>
  <c r="DN187" i="28"/>
  <c r="DO187" i="28"/>
  <c r="DP187" i="28"/>
  <c r="DQ187" i="28"/>
  <c r="DR187" i="28"/>
  <c r="DS187" i="28"/>
  <c r="DT187" i="28"/>
  <c r="DU187" i="28"/>
  <c r="DV187" i="28"/>
  <c r="DW187" i="28"/>
  <c r="DX187" i="28"/>
  <c r="DY187" i="28"/>
  <c r="DZ187" i="28"/>
  <c r="EA187" i="28"/>
  <c r="EB187" i="28"/>
  <c r="EC187" i="28"/>
  <c r="ED187" i="28"/>
  <c r="EE187" i="28"/>
  <c r="EF187" i="28"/>
  <c r="EG187" i="28"/>
  <c r="EH187" i="28"/>
  <c r="EI187" i="28"/>
  <c r="EJ187" i="28"/>
  <c r="EK187" i="28"/>
  <c r="EL187" i="28"/>
  <c r="EM187" i="28"/>
  <c r="EN187" i="28"/>
  <c r="EO187" i="28"/>
  <c r="EP187" i="28"/>
  <c r="EQ187" i="28"/>
  <c r="ER187" i="28"/>
  <c r="ES187" i="28"/>
  <c r="ET187" i="28"/>
  <c r="EU187" i="28"/>
  <c r="BC187" i="28"/>
  <c r="BB187" i="28"/>
  <c r="BA187" i="28"/>
  <c r="AZ187" i="28"/>
  <c r="EV163" i="28"/>
  <c r="BD163" i="28"/>
  <c r="BE163" i="28"/>
  <c r="BG163" i="28"/>
  <c r="BH163" i="28"/>
  <c r="BI163" i="28"/>
  <c r="BK163" i="28"/>
  <c r="BL163" i="28"/>
  <c r="BM163" i="28"/>
  <c r="BO163" i="28"/>
  <c r="BP163" i="28"/>
  <c r="BQ163" i="28"/>
  <c r="BS163" i="28"/>
  <c r="BT163" i="28"/>
  <c r="BU163" i="28"/>
  <c r="BW163" i="28"/>
  <c r="BX163" i="28"/>
  <c r="BY163" i="28"/>
  <c r="CA163" i="28"/>
  <c r="CB163" i="28"/>
  <c r="CC163" i="28"/>
  <c r="CE163" i="28"/>
  <c r="CF163" i="28"/>
  <c r="CG163" i="28"/>
  <c r="CI163" i="28"/>
  <c r="CJ163" i="28"/>
  <c r="CK163" i="28"/>
  <c r="CM163" i="28"/>
  <c r="CN163" i="28"/>
  <c r="CO163" i="28"/>
  <c r="CQ163" i="28"/>
  <c r="CR163" i="28"/>
  <c r="CS163" i="28"/>
  <c r="CU163" i="28"/>
  <c r="CV163" i="28"/>
  <c r="CW163" i="28"/>
  <c r="CY163" i="28"/>
  <c r="CZ163" i="28"/>
  <c r="DA163" i="28"/>
  <c r="DC163" i="28"/>
  <c r="DD163" i="28"/>
  <c r="DE163" i="28"/>
  <c r="DG163" i="28"/>
  <c r="DH163" i="28"/>
  <c r="DI163" i="28"/>
  <c r="DK163" i="28"/>
  <c r="DL163" i="28"/>
  <c r="DM163" i="28"/>
  <c r="DO163" i="28"/>
  <c r="DP163" i="28"/>
  <c r="DQ163" i="28"/>
  <c r="DS163" i="28"/>
  <c r="DT163" i="28"/>
  <c r="DU163" i="28"/>
  <c r="DW163" i="28"/>
  <c r="DX163" i="28"/>
  <c r="DY163" i="28"/>
  <c r="EA163" i="28"/>
  <c r="EB163" i="28"/>
  <c r="EC163" i="28"/>
  <c r="EE163" i="28"/>
  <c r="EF163" i="28"/>
  <c r="EG163" i="28"/>
  <c r="EI163" i="28"/>
  <c r="EJ163" i="28"/>
  <c r="EK163" i="28"/>
  <c r="EM163" i="28"/>
  <c r="EN163" i="28"/>
  <c r="EO163" i="28"/>
  <c r="EQ163" i="28"/>
  <c r="ER163" i="28"/>
  <c r="ES163" i="28"/>
  <c r="EU163" i="28"/>
  <c r="BC163" i="28"/>
  <c r="BB163" i="28"/>
  <c r="AZ163" i="28"/>
  <c r="C74" i="28"/>
  <c r="C67" i="28"/>
  <c r="BK208" i="28"/>
  <c r="BL208" i="28"/>
  <c r="BM208" i="28"/>
  <c r="BK209" i="28"/>
  <c r="BL209" i="28"/>
  <c r="BM209" i="28"/>
  <c r="BK210" i="28"/>
  <c r="BL210" i="28"/>
  <c r="BM210" i="28"/>
  <c r="BK211" i="28"/>
  <c r="BL211" i="28"/>
  <c r="BM211" i="28"/>
  <c r="BK212" i="28"/>
  <c r="BL212" i="28"/>
  <c r="BM212" i="28"/>
  <c r="BK213" i="28"/>
  <c r="BL213" i="28"/>
  <c r="BM213" i="28"/>
  <c r="BK214" i="28"/>
  <c r="BL214" i="28"/>
  <c r="BM214" i="28"/>
  <c r="BK215" i="28"/>
  <c r="BL215" i="28"/>
  <c r="BM215" i="28"/>
  <c r="BK216" i="28"/>
  <c r="BL216" i="28"/>
  <c r="BM216" i="28"/>
  <c r="BK217" i="28"/>
  <c r="BL217" i="28"/>
  <c r="BM217" i="28"/>
  <c r="BK218" i="28"/>
  <c r="BL218" i="28"/>
  <c r="BM218" i="28"/>
  <c r="BK219" i="28"/>
  <c r="BL219" i="28"/>
  <c r="BM219" i="28"/>
  <c r="BK220" i="28"/>
  <c r="BL220" i="28"/>
  <c r="BM220" i="28"/>
  <c r="BK221" i="28"/>
  <c r="BL221" i="28"/>
  <c r="BM221" i="28"/>
  <c r="BK222" i="28"/>
  <c r="BL222" i="28"/>
  <c r="BM222" i="28"/>
  <c r="BK223" i="28"/>
  <c r="BL223" i="28"/>
  <c r="BM223" i="28"/>
  <c r="BK224" i="28"/>
  <c r="BL224" i="28"/>
  <c r="BM224" i="28"/>
  <c r="BK225" i="28"/>
  <c r="BL225" i="28"/>
  <c r="BM225" i="28"/>
  <c r="BK226" i="28"/>
  <c r="BL226" i="28"/>
  <c r="BM226" i="28"/>
  <c r="BK227" i="28"/>
  <c r="BL227" i="28"/>
  <c r="BM227" i="28"/>
  <c r="BK228" i="28"/>
  <c r="BL228" i="28"/>
  <c r="BM228" i="28"/>
  <c r="BK229" i="28"/>
  <c r="BL229" i="28"/>
  <c r="BM229" i="28"/>
  <c r="BK230" i="28"/>
  <c r="BL230" i="28"/>
  <c r="BM230" i="28"/>
  <c r="BK231" i="28"/>
  <c r="BL231" i="28"/>
  <c r="BM231" i="28"/>
  <c r="BK232" i="28"/>
  <c r="BL232" i="28"/>
  <c r="BM232" i="28"/>
  <c r="BK233" i="28"/>
  <c r="BL233" i="28"/>
  <c r="BM233" i="28"/>
  <c r="BK234" i="28"/>
  <c r="BL234" i="28"/>
  <c r="BM234" i="28"/>
  <c r="BK235" i="28"/>
  <c r="BL235" i="28"/>
  <c r="BM235" i="28"/>
  <c r="BK236" i="28"/>
  <c r="BL236" i="28"/>
  <c r="BM236" i="28"/>
  <c r="BK237" i="28"/>
  <c r="BL237" i="28"/>
  <c r="BM237" i="28"/>
  <c r="BK238" i="28"/>
  <c r="BL238" i="28"/>
  <c r="BM238" i="28"/>
  <c r="BK239" i="28"/>
  <c r="BL239" i="28"/>
  <c r="BM239" i="28"/>
  <c r="BK240" i="28"/>
  <c r="BL240" i="28"/>
  <c r="BM240" i="28"/>
  <c r="BK241" i="28"/>
  <c r="BL241" i="28"/>
  <c r="BM241" i="28"/>
  <c r="BK242" i="28"/>
  <c r="BL242" i="28"/>
  <c r="BM242" i="28"/>
  <c r="BK243" i="28"/>
  <c r="BL243" i="28"/>
  <c r="BM243" i="28"/>
  <c r="BK244" i="28"/>
  <c r="BL244" i="28"/>
  <c r="BM244" i="28"/>
  <c r="BK245" i="28"/>
  <c r="BL245" i="28"/>
  <c r="BM245" i="28"/>
  <c r="BK246" i="28"/>
  <c r="BL246" i="28"/>
  <c r="BM246" i="28"/>
  <c r="BK247" i="28"/>
  <c r="BL247" i="28"/>
  <c r="BM247" i="28"/>
  <c r="BK248" i="28"/>
  <c r="BL248" i="28"/>
  <c r="BM248" i="28"/>
  <c r="BK249" i="28"/>
  <c r="BL249" i="28"/>
  <c r="BM249" i="28"/>
  <c r="BK250" i="28"/>
  <c r="BL250" i="28"/>
  <c r="BM250" i="28"/>
  <c r="BK251" i="28"/>
  <c r="BL251" i="28"/>
  <c r="BM251" i="28"/>
  <c r="BK252" i="28"/>
  <c r="BL252" i="28"/>
  <c r="BM252" i="28"/>
  <c r="BK253" i="28"/>
  <c r="BL253" i="28"/>
  <c r="BM253" i="28"/>
  <c r="BK254" i="28"/>
  <c r="BL254" i="28"/>
  <c r="BM254" i="28"/>
  <c r="BK255" i="28"/>
  <c r="BL255" i="28"/>
  <c r="BM255" i="28"/>
  <c r="BK256" i="28"/>
  <c r="BL256" i="28"/>
  <c r="BM256" i="28"/>
  <c r="BK257" i="28"/>
  <c r="BL257" i="28"/>
  <c r="BM257" i="28"/>
  <c r="BK258" i="28"/>
  <c r="BL258" i="28"/>
  <c r="BM258" i="28"/>
  <c r="BK259" i="28"/>
  <c r="BL259" i="28"/>
  <c r="BM259" i="28"/>
  <c r="BK260" i="28"/>
  <c r="BL260" i="28"/>
  <c r="BM260" i="28"/>
  <c r="BK261" i="28"/>
  <c r="BL261" i="28"/>
  <c r="BM261" i="28"/>
  <c r="BK262" i="28"/>
  <c r="BL262" i="28"/>
  <c r="BM262" i="28"/>
  <c r="BK263" i="28"/>
  <c r="BL263" i="28"/>
  <c r="BM263" i="28"/>
  <c r="BK264" i="28"/>
  <c r="BL264" i="28"/>
  <c r="BM264" i="28"/>
  <c r="BK265" i="28"/>
  <c r="BL265" i="28"/>
  <c r="BM265" i="28"/>
  <c r="BK266" i="28"/>
  <c r="BL266" i="28"/>
  <c r="BM266" i="28"/>
  <c r="BK267" i="28"/>
  <c r="BL267" i="28"/>
  <c r="BM267" i="28"/>
  <c r="BK268" i="28"/>
  <c r="BL268" i="28"/>
  <c r="BM268" i="28"/>
  <c r="BK269" i="28"/>
  <c r="BL269" i="28"/>
  <c r="BM269" i="28"/>
  <c r="BK270" i="28"/>
  <c r="BL270" i="28"/>
  <c r="BM270" i="28"/>
  <c r="BK271" i="28"/>
  <c r="BL271" i="28"/>
  <c r="BM271" i="28"/>
  <c r="BK272" i="28"/>
  <c r="BL272" i="28"/>
  <c r="BM272" i="28"/>
  <c r="BK273" i="28"/>
  <c r="BL273" i="28"/>
  <c r="BM273" i="28"/>
  <c r="BK274" i="28"/>
  <c r="BL274" i="28"/>
  <c r="BM274" i="28"/>
  <c r="BK275" i="28"/>
  <c r="BL275" i="28"/>
  <c r="BM275" i="28"/>
  <c r="BK276" i="28"/>
  <c r="BL276" i="28"/>
  <c r="BM276" i="28"/>
  <c r="BK277" i="28"/>
  <c r="BL277" i="28"/>
  <c r="BM277" i="28"/>
  <c r="BK278" i="28"/>
  <c r="BL278" i="28"/>
  <c r="BM278" i="28"/>
  <c r="BK279" i="28"/>
  <c r="BL279" i="28"/>
  <c r="BM279" i="28"/>
  <c r="BK280" i="28"/>
  <c r="BL280" i="28"/>
  <c r="BM280" i="28"/>
  <c r="BK281" i="28"/>
  <c r="BL281" i="28"/>
  <c r="BM281" i="28"/>
  <c r="BK282" i="28"/>
  <c r="BL282" i="28"/>
  <c r="BM282" i="28"/>
  <c r="BK283" i="28"/>
  <c r="BL283" i="28"/>
  <c r="BM283" i="28"/>
  <c r="BK284" i="28"/>
  <c r="BL284" i="28"/>
  <c r="BM284" i="28"/>
  <c r="BK285" i="28"/>
  <c r="BL285" i="28"/>
  <c r="BM285" i="28"/>
  <c r="BK286" i="28"/>
  <c r="BL286" i="28"/>
  <c r="BM286" i="28"/>
  <c r="BK287" i="28"/>
  <c r="BL287" i="28"/>
  <c r="BM287" i="28"/>
  <c r="BK288" i="28"/>
  <c r="BL288" i="28"/>
  <c r="BM288" i="28"/>
  <c r="BK289" i="28"/>
  <c r="BL289" i="28"/>
  <c r="BM289" i="28"/>
  <c r="BK290" i="28"/>
  <c r="BL290" i="28"/>
  <c r="BM290" i="28"/>
  <c r="BK291" i="28"/>
  <c r="BL291" i="28"/>
  <c r="BM291" i="28"/>
  <c r="BK292" i="28"/>
  <c r="BL292" i="28"/>
  <c r="BM292" i="28"/>
  <c r="BK293" i="28"/>
  <c r="BL293" i="28"/>
  <c r="BM293" i="28"/>
  <c r="BK294" i="28"/>
  <c r="BL294" i="28"/>
  <c r="BM294" i="28"/>
  <c r="BK295" i="28"/>
  <c r="BL295" i="28"/>
  <c r="BM295" i="28"/>
  <c r="BK296" i="28"/>
  <c r="BL296" i="28"/>
  <c r="BM296" i="28"/>
  <c r="BK297" i="28"/>
  <c r="BL297" i="28"/>
  <c r="BM297" i="28"/>
  <c r="BK298" i="28"/>
  <c r="BL298" i="28"/>
  <c r="BM298" i="28"/>
  <c r="BK299" i="28"/>
  <c r="BL299" i="28"/>
  <c r="BM299" i="28"/>
  <c r="BK300" i="28"/>
  <c r="BL300" i="28"/>
  <c r="BM300" i="28"/>
  <c r="BK301" i="28"/>
  <c r="BL301" i="28"/>
  <c r="BM301" i="28"/>
  <c r="BK302" i="28"/>
  <c r="BL302" i="28"/>
  <c r="BM302" i="28"/>
  <c r="BK303" i="28"/>
  <c r="BL303" i="28"/>
  <c r="BM303" i="28"/>
  <c r="BK304" i="28"/>
  <c r="BL304" i="28"/>
  <c r="BM304" i="28"/>
  <c r="BK305" i="28"/>
  <c r="BL305" i="28"/>
  <c r="BM305" i="28"/>
  <c r="BK306" i="28"/>
  <c r="BL306" i="28"/>
  <c r="BM306" i="28"/>
  <c r="BK307" i="28"/>
  <c r="BL307" i="28"/>
  <c r="BM307" i="28"/>
  <c r="BK308" i="28"/>
  <c r="BL308" i="28"/>
  <c r="BM308" i="28"/>
  <c r="BK309" i="28"/>
  <c r="BL309" i="28"/>
  <c r="BM309" i="28"/>
  <c r="BK310" i="28"/>
  <c r="BL310" i="28"/>
  <c r="BM310" i="28"/>
  <c r="BK311" i="28"/>
  <c r="BL311" i="28"/>
  <c r="BM311" i="28"/>
  <c r="BK312" i="28"/>
  <c r="BL312" i="28"/>
  <c r="BM312" i="28"/>
  <c r="BK313" i="28"/>
  <c r="BL313" i="28"/>
  <c r="BM313" i="28"/>
  <c r="BK314" i="28"/>
  <c r="BL314" i="28"/>
  <c r="BM314" i="28"/>
  <c r="BK315" i="28"/>
  <c r="BL315" i="28"/>
  <c r="BM315" i="28"/>
  <c r="BK316" i="28"/>
  <c r="BL316" i="28"/>
  <c r="BM316" i="28"/>
  <c r="BK317" i="28"/>
  <c r="BL317" i="28"/>
  <c r="BM317" i="28"/>
  <c r="BK318" i="28"/>
  <c r="BL318" i="28"/>
  <c r="BM318" i="28"/>
  <c r="BK319" i="28"/>
  <c r="BL319" i="28"/>
  <c r="BM319" i="28"/>
  <c r="BK320" i="28"/>
  <c r="BL320" i="28"/>
  <c r="BM320" i="28"/>
  <c r="BK321" i="28"/>
  <c r="BL321" i="28"/>
  <c r="BM321" i="28"/>
  <c r="BK322" i="28"/>
  <c r="BL322" i="28"/>
  <c r="BM322" i="28"/>
  <c r="BK323" i="28"/>
  <c r="BL323" i="28"/>
  <c r="BM323" i="28"/>
  <c r="BK324" i="28"/>
  <c r="BL324" i="28"/>
  <c r="BM324" i="28"/>
  <c r="BK325" i="28"/>
  <c r="BL325" i="28"/>
  <c r="BM325" i="28"/>
  <c r="BK326" i="28"/>
  <c r="BL326" i="28"/>
  <c r="BM326" i="28"/>
  <c r="BK327" i="28"/>
  <c r="BL327" i="28"/>
  <c r="BM327" i="28"/>
  <c r="BK328" i="28"/>
  <c r="BL328" i="28"/>
  <c r="BM328" i="28"/>
  <c r="BK329" i="28"/>
  <c r="BL329" i="28"/>
  <c r="BM329" i="28"/>
  <c r="BK330" i="28"/>
  <c r="BL330" i="28"/>
  <c r="BM330" i="28"/>
  <c r="BK331" i="28"/>
  <c r="BL331" i="28"/>
  <c r="BM331" i="28"/>
  <c r="BK332" i="28"/>
  <c r="BL332" i="28"/>
  <c r="BM332" i="28"/>
  <c r="BK333" i="28"/>
  <c r="BL333" i="28"/>
  <c r="BM333" i="28"/>
  <c r="BK334" i="28"/>
  <c r="BL334" i="28"/>
  <c r="BM334" i="28"/>
  <c r="BK335" i="28"/>
  <c r="BL335" i="28"/>
  <c r="BM335" i="28"/>
  <c r="BK336" i="28"/>
  <c r="BL336" i="28"/>
  <c r="BM336" i="28"/>
  <c r="BK337" i="28"/>
  <c r="BL337" i="28"/>
  <c r="BM337" i="28"/>
  <c r="BK338" i="28"/>
  <c r="BL338" i="28"/>
  <c r="BM338" i="28"/>
  <c r="BK339" i="28"/>
  <c r="BL339" i="28"/>
  <c r="BM339" i="28"/>
  <c r="BK340" i="28"/>
  <c r="BL340" i="28"/>
  <c r="BM340" i="28"/>
  <c r="BK341" i="28"/>
  <c r="BL341" i="28"/>
  <c r="BM341" i="28"/>
  <c r="BK342" i="28"/>
  <c r="BL342" i="28"/>
  <c r="BM342" i="28"/>
  <c r="BK343" i="28"/>
  <c r="BL343" i="28"/>
  <c r="BM343" i="28"/>
  <c r="BK344" i="28"/>
  <c r="BL344" i="28"/>
  <c r="BM344" i="28"/>
  <c r="BK345" i="28"/>
  <c r="BL345" i="28"/>
  <c r="BM345" i="28"/>
  <c r="BK346" i="28"/>
  <c r="BL346" i="28"/>
  <c r="BM346" i="28"/>
  <c r="BK347" i="28"/>
  <c r="BL347" i="28"/>
  <c r="BM347" i="28"/>
  <c r="BK348" i="28"/>
  <c r="BL348" i="28"/>
  <c r="BM348" i="28"/>
  <c r="BK349" i="28"/>
  <c r="BL349" i="28"/>
  <c r="BM349" i="28"/>
  <c r="BK350" i="28"/>
  <c r="BL350" i="28"/>
  <c r="BM350" i="28"/>
  <c r="BK351" i="28"/>
  <c r="BL351" i="28"/>
  <c r="BM351" i="28"/>
  <c r="BK352" i="28"/>
  <c r="BL352" i="28"/>
  <c r="BM352" i="28"/>
  <c r="BK353" i="28"/>
  <c r="BL353" i="28"/>
  <c r="BM353" i="28"/>
  <c r="BK354" i="28"/>
  <c r="BL354" i="28"/>
  <c r="BM354" i="28"/>
  <c r="BK355" i="28"/>
  <c r="BL355" i="28"/>
  <c r="BM355" i="28"/>
  <c r="BK356" i="28"/>
  <c r="BL356" i="28"/>
  <c r="BM356" i="28"/>
  <c r="BK357" i="28"/>
  <c r="BL357" i="28"/>
  <c r="BM357" i="28"/>
  <c r="BK358" i="28"/>
  <c r="BL358" i="28"/>
  <c r="BM358" i="28"/>
  <c r="BK359" i="28"/>
  <c r="BL359" i="28"/>
  <c r="BM359" i="28"/>
  <c r="BK360" i="28"/>
  <c r="BL360" i="28"/>
  <c r="BM360" i="28"/>
  <c r="BK361" i="28"/>
  <c r="BL361" i="28"/>
  <c r="BM361" i="28"/>
  <c r="BK362" i="28"/>
  <c r="BL362" i="28"/>
  <c r="BM362" i="28"/>
  <c r="BK363" i="28"/>
  <c r="BL363" i="28"/>
  <c r="BM363" i="28"/>
  <c r="BK364" i="28"/>
  <c r="BL364" i="28"/>
  <c r="BM364" i="28"/>
  <c r="BK365" i="28"/>
  <c r="BL365" i="28"/>
  <c r="BM365" i="28"/>
  <c r="BK366" i="28"/>
  <c r="BL366" i="28"/>
  <c r="BM366" i="28"/>
  <c r="BK367" i="28"/>
  <c r="BL367" i="28"/>
  <c r="BM367" i="28"/>
  <c r="BK368" i="28"/>
  <c r="BL368" i="28"/>
  <c r="BM368" i="28"/>
  <c r="BK369" i="28"/>
  <c r="BL369" i="28"/>
  <c r="BM369" i="28"/>
  <c r="BK370" i="28"/>
  <c r="BL370" i="28"/>
  <c r="BM370" i="28"/>
  <c r="BK371" i="28"/>
  <c r="BL371" i="28"/>
  <c r="BM371" i="28"/>
  <c r="BK372" i="28"/>
  <c r="BL372" i="28"/>
  <c r="BM372" i="28"/>
  <c r="BK373" i="28"/>
  <c r="BL373" i="28"/>
  <c r="BM373" i="28"/>
  <c r="BK374" i="28"/>
  <c r="BL374" i="28"/>
  <c r="BM374" i="28"/>
  <c r="BK375" i="28"/>
  <c r="BL375" i="28"/>
  <c r="BM375" i="28"/>
  <c r="BK376" i="28"/>
  <c r="BL376" i="28"/>
  <c r="BM376" i="28"/>
  <c r="BK377" i="28"/>
  <c r="BL377" i="28"/>
  <c r="BM377" i="28"/>
  <c r="BK378" i="28"/>
  <c r="BL378" i="28"/>
  <c r="BM378" i="28"/>
  <c r="BK379" i="28"/>
  <c r="BL379" i="28"/>
  <c r="BM379" i="28"/>
  <c r="BK380" i="28"/>
  <c r="BL380" i="28"/>
  <c r="BM380" i="28"/>
  <c r="BK381" i="28"/>
  <c r="BL381" i="28"/>
  <c r="BM381" i="28"/>
  <c r="BK382" i="28"/>
  <c r="BL382" i="28"/>
  <c r="BM382" i="28"/>
  <c r="BK383" i="28"/>
  <c r="BL383" i="28"/>
  <c r="BM383" i="28"/>
  <c r="BK384" i="28"/>
  <c r="BL384" i="28"/>
  <c r="BM384" i="28"/>
  <c r="BK385" i="28"/>
  <c r="BL385" i="28"/>
  <c r="BM385" i="28"/>
  <c r="BK386" i="28"/>
  <c r="BL386" i="28"/>
  <c r="BM386" i="28"/>
  <c r="BK387" i="28"/>
  <c r="BL387" i="28"/>
  <c r="BM387" i="28"/>
  <c r="BK388" i="28"/>
  <c r="BL388" i="28"/>
  <c r="BM388" i="28"/>
  <c r="BK389" i="28"/>
  <c r="BL389" i="28"/>
  <c r="BM389" i="28"/>
  <c r="BK390" i="28"/>
  <c r="BL390" i="28"/>
  <c r="BM390" i="28"/>
  <c r="BK391" i="28"/>
  <c r="BL391" i="28"/>
  <c r="BM391" i="28"/>
  <c r="BK392" i="28"/>
  <c r="BL392" i="28"/>
  <c r="BM392" i="28"/>
  <c r="BK393" i="28"/>
  <c r="BL393" i="28"/>
  <c r="BM393" i="28"/>
  <c r="BK394" i="28"/>
  <c r="BL394" i="28"/>
  <c r="BM394" i="28"/>
  <c r="BK395" i="28"/>
  <c r="BL395" i="28"/>
  <c r="BM395" i="28"/>
  <c r="BK396" i="28"/>
  <c r="BL396" i="28"/>
  <c r="BM396" i="28"/>
  <c r="BK397" i="28"/>
  <c r="BL397" i="28"/>
  <c r="BM397" i="28"/>
  <c r="BK398" i="28"/>
  <c r="BL398" i="28"/>
  <c r="BM398" i="28"/>
  <c r="BK399" i="28"/>
  <c r="BL399" i="28"/>
  <c r="BM399" i="28"/>
  <c r="BK400" i="28"/>
  <c r="BL400" i="28"/>
  <c r="BM400" i="28"/>
  <c r="BK401" i="28"/>
  <c r="BL401" i="28"/>
  <c r="BM401" i="28"/>
  <c r="BK402" i="28"/>
  <c r="BL402" i="28"/>
  <c r="BM402" i="28"/>
  <c r="BK403" i="28"/>
  <c r="BL403" i="28"/>
  <c r="BM403" i="28"/>
  <c r="BK404" i="28"/>
  <c r="BL404" i="28"/>
  <c r="BM404" i="28"/>
  <c r="BK405" i="28"/>
  <c r="BL405" i="28"/>
  <c r="BM405" i="28"/>
  <c r="BK406" i="28"/>
  <c r="BL406" i="28"/>
  <c r="BM406" i="28"/>
  <c r="BK407" i="28"/>
  <c r="BL407" i="28"/>
  <c r="BM407" i="28"/>
  <c r="BK408" i="28"/>
  <c r="BL408" i="28"/>
  <c r="BM408" i="28"/>
  <c r="BK409" i="28"/>
  <c r="BL409" i="28"/>
  <c r="BM409" i="28"/>
  <c r="BK410" i="28"/>
  <c r="BL410" i="28"/>
  <c r="BM410" i="28"/>
  <c r="BK411" i="28"/>
  <c r="BL411" i="28"/>
  <c r="BM411" i="28"/>
  <c r="BK412" i="28"/>
  <c r="BL412" i="28"/>
  <c r="BM412" i="28"/>
  <c r="BK413" i="28"/>
  <c r="BL413" i="28"/>
  <c r="BM413" i="28"/>
  <c r="BK414" i="28"/>
  <c r="BL414" i="28"/>
  <c r="BM414" i="28"/>
  <c r="BK415" i="28"/>
  <c r="BL415" i="28"/>
  <c r="BM415" i="28"/>
  <c r="BK416" i="28"/>
  <c r="BL416" i="28"/>
  <c r="BM416" i="28"/>
  <c r="BK417" i="28"/>
  <c r="BL417" i="28"/>
  <c r="BM417" i="28"/>
  <c r="BK418" i="28"/>
  <c r="BL418" i="28"/>
  <c r="BM418" i="28"/>
  <c r="BK419" i="28"/>
  <c r="BL419" i="28"/>
  <c r="BM419" i="28"/>
  <c r="BK420" i="28"/>
  <c r="BL420" i="28"/>
  <c r="BM420" i="28"/>
  <c r="BK421" i="28"/>
  <c r="BL421" i="28"/>
  <c r="BM421" i="28"/>
  <c r="BK422" i="28"/>
  <c r="BL422" i="28"/>
  <c r="BM422" i="28"/>
  <c r="BK423" i="28"/>
  <c r="BL423" i="28"/>
  <c r="BM423" i="28"/>
  <c r="BK424" i="28"/>
  <c r="BL424" i="28"/>
  <c r="BM424" i="28"/>
  <c r="BK425" i="28"/>
  <c r="BL425" i="28"/>
  <c r="BM425" i="28"/>
  <c r="BK426" i="28"/>
  <c r="BL426" i="28"/>
  <c r="BM426" i="28"/>
  <c r="BK427" i="28"/>
  <c r="BL427" i="28"/>
  <c r="BM427" i="28"/>
  <c r="BK428" i="28"/>
  <c r="BL428" i="28"/>
  <c r="BM428" i="28"/>
  <c r="BK429" i="28"/>
  <c r="BL429" i="28"/>
  <c r="BM429" i="28"/>
  <c r="BK430" i="28"/>
  <c r="BL430" i="28"/>
  <c r="BM430" i="28"/>
  <c r="BK431" i="28"/>
  <c r="BL431" i="28"/>
  <c r="BM431" i="28"/>
  <c r="BK432" i="28"/>
  <c r="BL432" i="28"/>
  <c r="BM432" i="28"/>
  <c r="BK433" i="28"/>
  <c r="BL433" i="28"/>
  <c r="BM433" i="28"/>
  <c r="BK434" i="28"/>
  <c r="BL434" i="28"/>
  <c r="BM434" i="28"/>
  <c r="BK435" i="28"/>
  <c r="BL435" i="28"/>
  <c r="BM435" i="28"/>
  <c r="BK436" i="28"/>
  <c r="BL436" i="28"/>
  <c r="BM436" i="28"/>
  <c r="BK437" i="28"/>
  <c r="BL437" i="28"/>
  <c r="BM437" i="28"/>
  <c r="BK438" i="28"/>
  <c r="BL438" i="28"/>
  <c r="BM438" i="28"/>
  <c r="BK439" i="28"/>
  <c r="BL439" i="28"/>
  <c r="BM439" i="28"/>
  <c r="BK440" i="28"/>
  <c r="BL440" i="28"/>
  <c r="BM440" i="28"/>
  <c r="BK441" i="28"/>
  <c r="BL441" i="28"/>
  <c r="BM441" i="28"/>
  <c r="BK442" i="28"/>
  <c r="BL442" i="28"/>
  <c r="BM442" i="28"/>
  <c r="BK443" i="28"/>
  <c r="BL443" i="28"/>
  <c r="BM443" i="28"/>
  <c r="BK444" i="28"/>
  <c r="BL444" i="28"/>
  <c r="BM444" i="28"/>
  <c r="BK445" i="28"/>
  <c r="BL445" i="28"/>
  <c r="BM445" i="28"/>
  <c r="BK446" i="28"/>
  <c r="BL446" i="28"/>
  <c r="BM446" i="28"/>
  <c r="BK447" i="28"/>
  <c r="BL447" i="28"/>
  <c r="BM447" i="28"/>
  <c r="BK448" i="28"/>
  <c r="BL448" i="28"/>
  <c r="BM448" i="28"/>
  <c r="BK449" i="28"/>
  <c r="BL449" i="28"/>
  <c r="BM449" i="28"/>
  <c r="BK450" i="28"/>
  <c r="BL450" i="28"/>
  <c r="BM450" i="28"/>
  <c r="BK451" i="28"/>
  <c r="BL451" i="28"/>
  <c r="BM451" i="28"/>
  <c r="BK452" i="28"/>
  <c r="BL452" i="28"/>
  <c r="BM452" i="28"/>
  <c r="I369" i="28"/>
  <c r="D208" i="28"/>
  <c r="G208" i="28" s="1"/>
  <c r="E208" i="28"/>
  <c r="F208" i="28" s="1"/>
  <c r="D209" i="28"/>
  <c r="G209" i="28" s="1"/>
  <c r="E209" i="28"/>
  <c r="D210" i="28"/>
  <c r="E210" i="28"/>
  <c r="F210" i="28" s="1"/>
  <c r="G210" i="28"/>
  <c r="D211" i="28"/>
  <c r="G211" i="28" s="1"/>
  <c r="E211" i="28"/>
  <c r="D212" i="28"/>
  <c r="G212" i="28" s="1"/>
  <c r="E212" i="28"/>
  <c r="F212" i="28" s="1"/>
  <c r="D213" i="28"/>
  <c r="G213" i="28" s="1"/>
  <c r="E213" i="28"/>
  <c r="D214" i="28"/>
  <c r="G214" i="28" s="1"/>
  <c r="E214" i="28"/>
  <c r="F214" i="28" s="1"/>
  <c r="D215" i="28"/>
  <c r="G215" i="28" s="1"/>
  <c r="I215" i="28" s="1"/>
  <c r="E215" i="28"/>
  <c r="D216" i="28"/>
  <c r="G216" i="28" s="1"/>
  <c r="E216" i="28"/>
  <c r="D217" i="28"/>
  <c r="G217" i="28" s="1"/>
  <c r="E217" i="28"/>
  <c r="D218" i="28"/>
  <c r="G218" i="28" s="1"/>
  <c r="E218" i="28"/>
  <c r="D219" i="28"/>
  <c r="G219" i="28" s="1"/>
  <c r="E219" i="28"/>
  <c r="D220" i="28"/>
  <c r="G220" i="28" s="1"/>
  <c r="E220" i="28"/>
  <c r="F220" i="28" s="1"/>
  <c r="D221" i="28"/>
  <c r="G221" i="28" s="1"/>
  <c r="E221" i="28"/>
  <c r="F221" i="28" s="1"/>
  <c r="D222" i="28"/>
  <c r="G222" i="28" s="1"/>
  <c r="E222" i="28"/>
  <c r="D223" i="28"/>
  <c r="G223" i="28" s="1"/>
  <c r="E223" i="28"/>
  <c r="D224" i="28"/>
  <c r="G224" i="28" s="1"/>
  <c r="E224" i="28"/>
  <c r="F224" i="28" s="1"/>
  <c r="D225" i="28"/>
  <c r="G225" i="28" s="1"/>
  <c r="E225" i="28"/>
  <c r="D226" i="28"/>
  <c r="G226" i="28" s="1"/>
  <c r="E226" i="28"/>
  <c r="F226" i="28" s="1"/>
  <c r="D227" i="28"/>
  <c r="G227" i="28" s="1"/>
  <c r="E227" i="28"/>
  <c r="D228" i="28"/>
  <c r="G228" i="28" s="1"/>
  <c r="E228" i="28"/>
  <c r="D229" i="28"/>
  <c r="E229" i="28"/>
  <c r="F229" i="28" s="1"/>
  <c r="G229" i="28"/>
  <c r="D230" i="28"/>
  <c r="G230" i="28" s="1"/>
  <c r="E230" i="28"/>
  <c r="D231" i="28"/>
  <c r="G231" i="28" s="1"/>
  <c r="E231" i="28"/>
  <c r="D232" i="28"/>
  <c r="G232" i="28" s="1"/>
  <c r="E232" i="28"/>
  <c r="D233" i="28"/>
  <c r="G233" i="28" s="1"/>
  <c r="E233" i="28"/>
  <c r="F233" i="28" s="1"/>
  <c r="D234" i="28"/>
  <c r="G234" i="28" s="1"/>
  <c r="E234" i="28"/>
  <c r="D235" i="28"/>
  <c r="G235" i="28" s="1"/>
  <c r="E235" i="28"/>
  <c r="D236" i="28"/>
  <c r="G236" i="28" s="1"/>
  <c r="E236" i="28"/>
  <c r="F236" i="28" s="1"/>
  <c r="D237" i="28"/>
  <c r="G237" i="28" s="1"/>
  <c r="E237" i="28"/>
  <c r="F237" i="28" s="1"/>
  <c r="D238" i="28"/>
  <c r="G238" i="28" s="1"/>
  <c r="E238" i="28"/>
  <c r="D239" i="28"/>
  <c r="G239" i="28" s="1"/>
  <c r="E239" i="28"/>
  <c r="D240" i="28"/>
  <c r="G240" i="28" s="1"/>
  <c r="E240" i="28"/>
  <c r="F240" i="28" s="1"/>
  <c r="D241" i="28"/>
  <c r="G241" i="28" s="1"/>
  <c r="E241" i="28"/>
  <c r="D242" i="28"/>
  <c r="E242" i="28"/>
  <c r="F242" i="28" s="1"/>
  <c r="G242" i="28"/>
  <c r="D243" i="28"/>
  <c r="G243" i="28" s="1"/>
  <c r="E243" i="28"/>
  <c r="D244" i="28"/>
  <c r="G244" i="28" s="1"/>
  <c r="E244" i="28"/>
  <c r="F244" i="28" s="1"/>
  <c r="D245" i="28"/>
  <c r="G245" i="28" s="1"/>
  <c r="E245" i="28"/>
  <c r="D246" i="28"/>
  <c r="G246" i="28" s="1"/>
  <c r="E246" i="28"/>
  <c r="D247" i="28"/>
  <c r="G247" i="28" s="1"/>
  <c r="E247" i="28"/>
  <c r="D248" i="28"/>
  <c r="G248" i="28" s="1"/>
  <c r="E248" i="28"/>
  <c r="D249" i="28"/>
  <c r="G249" i="28" s="1"/>
  <c r="E249" i="28"/>
  <c r="F249" i="28" s="1"/>
  <c r="D250" i="28"/>
  <c r="G250" i="28" s="1"/>
  <c r="E250" i="28"/>
  <c r="D251" i="28"/>
  <c r="G251" i="28" s="1"/>
  <c r="E251" i="28"/>
  <c r="D252" i="28"/>
  <c r="G252" i="28" s="1"/>
  <c r="E252" i="28"/>
  <c r="F252" i="28" s="1"/>
  <c r="D253" i="28"/>
  <c r="G253" i="28" s="1"/>
  <c r="E253" i="28"/>
  <c r="F253" i="28" s="1"/>
  <c r="D254" i="28"/>
  <c r="G254" i="28" s="1"/>
  <c r="E254" i="28"/>
  <c r="D255" i="28"/>
  <c r="G255" i="28" s="1"/>
  <c r="E255" i="28"/>
  <c r="D256" i="28"/>
  <c r="G256" i="28" s="1"/>
  <c r="E256" i="28"/>
  <c r="F256" i="28" s="1"/>
  <c r="D257" i="28"/>
  <c r="G257" i="28" s="1"/>
  <c r="E257" i="28"/>
  <c r="D258" i="28"/>
  <c r="G258" i="28" s="1"/>
  <c r="E258" i="28"/>
  <c r="F258" i="28" s="1"/>
  <c r="D259" i="28"/>
  <c r="G259" i="28" s="1"/>
  <c r="E259" i="28"/>
  <c r="D260" i="28"/>
  <c r="G260" i="28" s="1"/>
  <c r="E260" i="28"/>
  <c r="D261" i="28"/>
  <c r="E261" i="28"/>
  <c r="F261" i="28" s="1"/>
  <c r="G261" i="28"/>
  <c r="D262" i="28"/>
  <c r="G262" i="28" s="1"/>
  <c r="E262" i="28"/>
  <c r="D263" i="28"/>
  <c r="G263" i="28" s="1"/>
  <c r="E263" i="28"/>
  <c r="D264" i="28"/>
  <c r="G264" i="28" s="1"/>
  <c r="E264" i="28"/>
  <c r="D265" i="28"/>
  <c r="G265" i="28" s="1"/>
  <c r="E265" i="28"/>
  <c r="F265" i="28" s="1"/>
  <c r="D266" i="28"/>
  <c r="G266" i="28" s="1"/>
  <c r="E266" i="28"/>
  <c r="D267" i="28"/>
  <c r="G267" i="28" s="1"/>
  <c r="E267" i="28"/>
  <c r="D268" i="28"/>
  <c r="G268" i="28" s="1"/>
  <c r="E268" i="28"/>
  <c r="F268" i="28" s="1"/>
  <c r="D269" i="28"/>
  <c r="G269" i="28" s="1"/>
  <c r="E269" i="28"/>
  <c r="F269" i="28" s="1"/>
  <c r="D270" i="28"/>
  <c r="G270" i="28" s="1"/>
  <c r="E270" i="28"/>
  <c r="D271" i="28"/>
  <c r="G271" i="28" s="1"/>
  <c r="E271" i="28"/>
  <c r="D272" i="28"/>
  <c r="G272" i="28" s="1"/>
  <c r="E272" i="28"/>
  <c r="F272" i="28" s="1"/>
  <c r="D273" i="28"/>
  <c r="G273" i="28" s="1"/>
  <c r="E273" i="28"/>
  <c r="D274" i="28"/>
  <c r="E274" i="28"/>
  <c r="F274" i="28" s="1"/>
  <c r="G274" i="28"/>
  <c r="D275" i="28"/>
  <c r="G275" i="28" s="1"/>
  <c r="E275" i="28"/>
  <c r="D276" i="28"/>
  <c r="G276" i="28" s="1"/>
  <c r="E276" i="28"/>
  <c r="F276" i="28" s="1"/>
  <c r="D277" i="28"/>
  <c r="G277" i="28" s="1"/>
  <c r="E277" i="28"/>
  <c r="D278" i="28"/>
  <c r="G278" i="28" s="1"/>
  <c r="E278" i="28"/>
  <c r="D279" i="28"/>
  <c r="G279" i="28" s="1"/>
  <c r="E279" i="28"/>
  <c r="D280" i="28"/>
  <c r="G280" i="28" s="1"/>
  <c r="I280" i="28" s="1"/>
  <c r="E280" i="28"/>
  <c r="F280" i="28" s="1"/>
  <c r="D281" i="28"/>
  <c r="G281" i="28" s="1"/>
  <c r="E281" i="28"/>
  <c r="D282" i="28"/>
  <c r="G282" i="28" s="1"/>
  <c r="E282" i="28"/>
  <c r="D283" i="28"/>
  <c r="G283" i="28" s="1"/>
  <c r="E283" i="28"/>
  <c r="D284" i="28"/>
  <c r="G284" i="28" s="1"/>
  <c r="I284" i="28" s="1"/>
  <c r="E284" i="28"/>
  <c r="D285" i="28"/>
  <c r="G285" i="28" s="1"/>
  <c r="E285" i="28"/>
  <c r="D286" i="28"/>
  <c r="G286" i="28" s="1"/>
  <c r="E286" i="28"/>
  <c r="D287" i="28"/>
  <c r="G287" i="28" s="1"/>
  <c r="E287" i="28"/>
  <c r="D288" i="28"/>
  <c r="G288" i="28" s="1"/>
  <c r="I288" i="28" s="1"/>
  <c r="E288" i="28"/>
  <c r="D289" i="28"/>
  <c r="G289" i="28" s="1"/>
  <c r="E289" i="28"/>
  <c r="D290" i="28"/>
  <c r="G290" i="28" s="1"/>
  <c r="E290" i="28"/>
  <c r="D291" i="28"/>
  <c r="G291" i="28" s="1"/>
  <c r="E291" i="28"/>
  <c r="D292" i="28"/>
  <c r="G292" i="28" s="1"/>
  <c r="I292" i="28" s="1"/>
  <c r="E292" i="28"/>
  <c r="D293" i="28"/>
  <c r="E293" i="28"/>
  <c r="D294" i="28"/>
  <c r="E294" i="28"/>
  <c r="D295" i="28"/>
  <c r="E295" i="28"/>
  <c r="D296" i="28"/>
  <c r="E296" i="28"/>
  <c r="D297" i="28"/>
  <c r="E297" i="28"/>
  <c r="D298" i="28"/>
  <c r="E298" i="28"/>
  <c r="D299" i="28"/>
  <c r="E299" i="28"/>
  <c r="D300" i="28"/>
  <c r="E300" i="28"/>
  <c r="D301" i="28"/>
  <c r="E301" i="28"/>
  <c r="D302" i="28"/>
  <c r="E302" i="28"/>
  <c r="D303" i="28"/>
  <c r="G303" i="28" s="1"/>
  <c r="E303" i="28"/>
  <c r="D304" i="28"/>
  <c r="G304" i="28" s="1"/>
  <c r="I304" i="28" s="1"/>
  <c r="E304" i="28"/>
  <c r="D305" i="28"/>
  <c r="G305" i="28" s="1"/>
  <c r="E305" i="28"/>
  <c r="D306" i="28"/>
  <c r="G306" i="28" s="1"/>
  <c r="E306" i="28"/>
  <c r="D307" i="28"/>
  <c r="G307" i="28" s="1"/>
  <c r="E307" i="28"/>
  <c r="D308" i="28"/>
  <c r="G308" i="28" s="1"/>
  <c r="I308" i="28" s="1"/>
  <c r="E308" i="28"/>
  <c r="D309" i="28"/>
  <c r="G309" i="28" s="1"/>
  <c r="E309" i="28"/>
  <c r="D310" i="28"/>
  <c r="G310" i="28" s="1"/>
  <c r="E310" i="28"/>
  <c r="D311" i="28"/>
  <c r="G311" i="28" s="1"/>
  <c r="E311" i="28"/>
  <c r="D312" i="28"/>
  <c r="G312" i="28" s="1"/>
  <c r="I312" i="28" s="1"/>
  <c r="E312" i="28"/>
  <c r="D313" i="28"/>
  <c r="G313" i="28" s="1"/>
  <c r="E313" i="28"/>
  <c r="D314" i="28"/>
  <c r="G314" i="28" s="1"/>
  <c r="E314" i="28"/>
  <c r="D315" i="28"/>
  <c r="G315" i="28" s="1"/>
  <c r="E315" i="28"/>
  <c r="D316" i="28"/>
  <c r="G316" i="28" s="1"/>
  <c r="I316" i="28" s="1"/>
  <c r="E316" i="28"/>
  <c r="D317" i="28"/>
  <c r="G317" i="28" s="1"/>
  <c r="E317" i="28"/>
  <c r="D318" i="28"/>
  <c r="G318" i="28" s="1"/>
  <c r="E318" i="28"/>
  <c r="D319" i="28"/>
  <c r="G319" i="28" s="1"/>
  <c r="E319" i="28"/>
  <c r="D320" i="28"/>
  <c r="G320" i="28" s="1"/>
  <c r="I320" i="28" s="1"/>
  <c r="E320" i="28"/>
  <c r="D321" i="28"/>
  <c r="G321" i="28" s="1"/>
  <c r="E321" i="28"/>
  <c r="D322" i="28"/>
  <c r="G322" i="28" s="1"/>
  <c r="E322" i="28"/>
  <c r="D323" i="28"/>
  <c r="G323" i="28" s="1"/>
  <c r="E323" i="28"/>
  <c r="D324" i="28"/>
  <c r="G324" i="28" s="1"/>
  <c r="I324" i="28" s="1"/>
  <c r="E324" i="28"/>
  <c r="D325" i="28"/>
  <c r="G325" i="28" s="1"/>
  <c r="E325" i="28"/>
  <c r="D326" i="28"/>
  <c r="G326" i="28" s="1"/>
  <c r="E326" i="28"/>
  <c r="D327" i="28"/>
  <c r="G327" i="28" s="1"/>
  <c r="E327" i="28"/>
  <c r="D328" i="28"/>
  <c r="G328" i="28" s="1"/>
  <c r="I328" i="28" s="1"/>
  <c r="E328" i="28"/>
  <c r="D329" i="28"/>
  <c r="G329" i="28" s="1"/>
  <c r="E329" i="28"/>
  <c r="D330" i="28"/>
  <c r="G330" i="28" s="1"/>
  <c r="E330" i="28"/>
  <c r="D331" i="28"/>
  <c r="G331" i="28" s="1"/>
  <c r="E331" i="28"/>
  <c r="D332" i="28"/>
  <c r="G332" i="28" s="1"/>
  <c r="I332" i="28" s="1"/>
  <c r="E332" i="28"/>
  <c r="D333" i="28"/>
  <c r="G333" i="28" s="1"/>
  <c r="E333" i="28"/>
  <c r="D334" i="28"/>
  <c r="G334" i="28" s="1"/>
  <c r="E334" i="28"/>
  <c r="D335" i="28"/>
  <c r="G335" i="28" s="1"/>
  <c r="E335" i="28"/>
  <c r="D336" i="28"/>
  <c r="G336" i="28" s="1"/>
  <c r="I336" i="28" s="1"/>
  <c r="E336" i="28"/>
  <c r="D337" i="28"/>
  <c r="G337" i="28" s="1"/>
  <c r="E337" i="28"/>
  <c r="D338" i="28"/>
  <c r="G338" i="28" s="1"/>
  <c r="E338" i="28"/>
  <c r="D339" i="28"/>
  <c r="G339" i="28" s="1"/>
  <c r="I339" i="28" s="1"/>
  <c r="E339" i="28"/>
  <c r="D340" i="28"/>
  <c r="G340" i="28" s="1"/>
  <c r="E340" i="28"/>
  <c r="D341" i="28"/>
  <c r="G341" i="28" s="1"/>
  <c r="E341" i="28"/>
  <c r="D342" i="28"/>
  <c r="G342" i="28" s="1"/>
  <c r="I342" i="28" s="1"/>
  <c r="E342" i="28"/>
  <c r="D343" i="28"/>
  <c r="G343" i="28" s="1"/>
  <c r="E343" i="28"/>
  <c r="D344" i="28"/>
  <c r="G344" i="28" s="1"/>
  <c r="E344" i="28"/>
  <c r="D345" i="28"/>
  <c r="G345" i="28" s="1"/>
  <c r="J345" i="28" s="1"/>
  <c r="E345" i="28"/>
  <c r="D346" i="28"/>
  <c r="G346" i="28" s="1"/>
  <c r="E346" i="28"/>
  <c r="D347" i="28"/>
  <c r="G347" i="28" s="1"/>
  <c r="I347" i="28" s="1"/>
  <c r="E347" i="28"/>
  <c r="D348" i="28"/>
  <c r="G348" i="28" s="1"/>
  <c r="E348" i="28"/>
  <c r="D349" i="28"/>
  <c r="G349" i="28" s="1"/>
  <c r="E349" i="28"/>
  <c r="D350" i="28"/>
  <c r="G350" i="28" s="1"/>
  <c r="I350" i="28" s="1"/>
  <c r="E350" i="28"/>
  <c r="D351" i="28"/>
  <c r="G351" i="28" s="1"/>
  <c r="E351" i="28"/>
  <c r="D352" i="28"/>
  <c r="G352" i="28" s="1"/>
  <c r="E352" i="28"/>
  <c r="D353" i="28"/>
  <c r="G353" i="28" s="1"/>
  <c r="J353" i="28" s="1"/>
  <c r="E353" i="28"/>
  <c r="D354" i="28"/>
  <c r="G354" i="28" s="1"/>
  <c r="E354" i="28"/>
  <c r="D355" i="28"/>
  <c r="G355" i="28" s="1"/>
  <c r="I355" i="28" s="1"/>
  <c r="E355" i="28"/>
  <c r="D356" i="28"/>
  <c r="G356" i="28" s="1"/>
  <c r="E356" i="28"/>
  <c r="D357" i="28"/>
  <c r="G357" i="28" s="1"/>
  <c r="E357" i="28"/>
  <c r="D358" i="28"/>
  <c r="G358" i="28" s="1"/>
  <c r="I358" i="28" s="1"/>
  <c r="E358" i="28"/>
  <c r="D359" i="28"/>
  <c r="G359" i="28" s="1"/>
  <c r="E359" i="28"/>
  <c r="D360" i="28"/>
  <c r="G360" i="28" s="1"/>
  <c r="E360" i="28"/>
  <c r="D361" i="28"/>
  <c r="G361" i="28" s="1"/>
  <c r="J361" i="28" s="1"/>
  <c r="E361" i="28"/>
  <c r="D362" i="28"/>
  <c r="G362" i="28" s="1"/>
  <c r="E362" i="28"/>
  <c r="D363" i="28"/>
  <c r="G363" i="28" s="1"/>
  <c r="I363" i="28" s="1"/>
  <c r="E363" i="28"/>
  <c r="D364" i="28"/>
  <c r="G364" i="28" s="1"/>
  <c r="E364" i="28"/>
  <c r="D365" i="28"/>
  <c r="G365" i="28" s="1"/>
  <c r="E365" i="28"/>
  <c r="D366" i="28"/>
  <c r="G366" i="28" s="1"/>
  <c r="I366" i="28" s="1"/>
  <c r="E366" i="28"/>
  <c r="D367" i="28"/>
  <c r="G367" i="28" s="1"/>
  <c r="E367" i="28"/>
  <c r="D368" i="28"/>
  <c r="G368" i="28" s="1"/>
  <c r="E368" i="28"/>
  <c r="D369" i="28"/>
  <c r="G369" i="28" s="1"/>
  <c r="J369" i="28" s="1"/>
  <c r="E369" i="28"/>
  <c r="D370" i="28"/>
  <c r="G370" i="28" s="1"/>
  <c r="E370" i="28"/>
  <c r="D371" i="28"/>
  <c r="G371" i="28" s="1"/>
  <c r="I371" i="28" s="1"/>
  <c r="E371" i="28"/>
  <c r="D372" i="28"/>
  <c r="G372" i="28" s="1"/>
  <c r="E372" i="28"/>
  <c r="D373" i="28"/>
  <c r="G373" i="28" s="1"/>
  <c r="E373" i="28"/>
  <c r="D374" i="28"/>
  <c r="G374" i="28" s="1"/>
  <c r="I374" i="28" s="1"/>
  <c r="E374" i="28"/>
  <c r="D375" i="28"/>
  <c r="G375" i="28" s="1"/>
  <c r="E375" i="28"/>
  <c r="F375" i="28" s="1"/>
  <c r="D376" i="28"/>
  <c r="E376" i="28"/>
  <c r="D377" i="28"/>
  <c r="G377" i="28" s="1"/>
  <c r="E377" i="28"/>
  <c r="F377" i="28" s="1"/>
  <c r="D378" i="28"/>
  <c r="G378" i="28" s="1"/>
  <c r="I378" i="28" s="1"/>
  <c r="E378" i="28"/>
  <c r="F378" i="28" s="1"/>
  <c r="D379" i="28"/>
  <c r="G379" i="28" s="1"/>
  <c r="E379" i="28"/>
  <c r="D380" i="28"/>
  <c r="G380" i="28" s="1"/>
  <c r="I380" i="28" s="1"/>
  <c r="E380" i="28"/>
  <c r="F380" i="28" s="1"/>
  <c r="D381" i="28"/>
  <c r="G381" i="28" s="1"/>
  <c r="E381" i="28"/>
  <c r="F381" i="28" s="1"/>
  <c r="D382" i="28"/>
  <c r="G382" i="28" s="1"/>
  <c r="I382" i="28" s="1"/>
  <c r="E382" i="28"/>
  <c r="D383" i="28"/>
  <c r="G383" i="28" s="1"/>
  <c r="E383" i="28"/>
  <c r="D384" i="28"/>
  <c r="G384" i="28" s="1"/>
  <c r="I384" i="28" s="1"/>
  <c r="E384" i="28"/>
  <c r="D385" i="28"/>
  <c r="G385" i="28" s="1"/>
  <c r="E385" i="28"/>
  <c r="D386" i="28"/>
  <c r="G386" i="28" s="1"/>
  <c r="I386" i="28" s="1"/>
  <c r="E386" i="28"/>
  <c r="D387" i="28"/>
  <c r="G387" i="28" s="1"/>
  <c r="E387" i="28"/>
  <c r="D388" i="28"/>
  <c r="G388" i="28" s="1"/>
  <c r="I388" i="28" s="1"/>
  <c r="E388" i="28"/>
  <c r="F388" i="28" s="1"/>
  <c r="D389" i="28"/>
  <c r="G389" i="28" s="1"/>
  <c r="E389" i="28"/>
  <c r="D390" i="28"/>
  <c r="G390" i="28" s="1"/>
  <c r="I390" i="28" s="1"/>
  <c r="E390" i="28"/>
  <c r="D391" i="28"/>
  <c r="G391" i="28" s="1"/>
  <c r="E391" i="28"/>
  <c r="D392" i="28"/>
  <c r="G392" i="28" s="1"/>
  <c r="I392" i="28" s="1"/>
  <c r="E392" i="28"/>
  <c r="F392" i="28" s="1"/>
  <c r="D393" i="28"/>
  <c r="G393" i="28" s="1"/>
  <c r="E393" i="28"/>
  <c r="D394" i="28"/>
  <c r="G394" i="28" s="1"/>
  <c r="I394" i="28" s="1"/>
  <c r="E394" i="28"/>
  <c r="D395" i="28"/>
  <c r="G395" i="28" s="1"/>
  <c r="E395" i="28"/>
  <c r="F395" i="28" s="1"/>
  <c r="D396" i="28"/>
  <c r="G396" i="28" s="1"/>
  <c r="I396" i="28" s="1"/>
  <c r="E396" i="28"/>
  <c r="F396" i="28" s="1"/>
  <c r="D397" i="28"/>
  <c r="G397" i="28" s="1"/>
  <c r="E397" i="28"/>
  <c r="D398" i="28"/>
  <c r="G398" i="28" s="1"/>
  <c r="I398" i="28" s="1"/>
  <c r="E398" i="28"/>
  <c r="D399" i="28"/>
  <c r="G399" i="28" s="1"/>
  <c r="E399" i="28"/>
  <c r="D400" i="28"/>
  <c r="G400" i="28" s="1"/>
  <c r="I400" i="28" s="1"/>
  <c r="E400" i="28"/>
  <c r="F400" i="28" s="1"/>
  <c r="D401" i="28"/>
  <c r="G401" i="28" s="1"/>
  <c r="E401" i="28"/>
  <c r="D402" i="28"/>
  <c r="G402" i="28" s="1"/>
  <c r="I402" i="28" s="1"/>
  <c r="E402" i="28"/>
  <c r="D403" i="28"/>
  <c r="G403" i="28" s="1"/>
  <c r="E403" i="28"/>
  <c r="D404" i="28"/>
  <c r="G404" i="28" s="1"/>
  <c r="I404" i="28" s="1"/>
  <c r="E404" i="28"/>
  <c r="F404" i="28" s="1"/>
  <c r="D405" i="28"/>
  <c r="G405" i="28" s="1"/>
  <c r="E405" i="28"/>
  <c r="D406" i="28"/>
  <c r="G406" i="28" s="1"/>
  <c r="I406" i="28" s="1"/>
  <c r="E406" i="28"/>
  <c r="D407" i="28"/>
  <c r="G407" i="28" s="1"/>
  <c r="E407" i="28"/>
  <c r="D408" i="28"/>
  <c r="G408" i="28" s="1"/>
  <c r="I408" i="28" s="1"/>
  <c r="E408" i="28"/>
  <c r="F408" i="28" s="1"/>
  <c r="D409" i="28"/>
  <c r="G409" i="28" s="1"/>
  <c r="E409" i="28"/>
  <c r="D410" i="28"/>
  <c r="G410" i="28" s="1"/>
  <c r="I410" i="28" s="1"/>
  <c r="E410" i="28"/>
  <c r="D411" i="28"/>
  <c r="G411" i="28" s="1"/>
  <c r="E411" i="28"/>
  <c r="F411" i="28"/>
  <c r="D412" i="28"/>
  <c r="G412" i="28" s="1"/>
  <c r="I412" i="28" s="1"/>
  <c r="E412" i="28"/>
  <c r="D413" i="28"/>
  <c r="G413" i="28" s="1"/>
  <c r="E413" i="28"/>
  <c r="D414" i="28"/>
  <c r="G414" i="28" s="1"/>
  <c r="I414" i="28" s="1"/>
  <c r="E414" i="28"/>
  <c r="D415" i="28"/>
  <c r="G415" i="28" s="1"/>
  <c r="E415" i="28"/>
  <c r="D416" i="28"/>
  <c r="G416" i="28" s="1"/>
  <c r="I416" i="28" s="1"/>
  <c r="E416" i="28"/>
  <c r="D417" i="28"/>
  <c r="G417" i="28" s="1"/>
  <c r="E417" i="28"/>
  <c r="D418" i="28"/>
  <c r="G418" i="28" s="1"/>
  <c r="I418" i="28" s="1"/>
  <c r="E418" i="28"/>
  <c r="D419" i="28"/>
  <c r="G419" i="28" s="1"/>
  <c r="E419" i="28"/>
  <c r="F419" i="28"/>
  <c r="D420" i="28"/>
  <c r="G420" i="28" s="1"/>
  <c r="I420" i="28" s="1"/>
  <c r="E420" i="28"/>
  <c r="F420" i="28" s="1"/>
  <c r="D421" i="28"/>
  <c r="G421" i="28" s="1"/>
  <c r="E421" i="28"/>
  <c r="D422" i="28"/>
  <c r="G422" i="28" s="1"/>
  <c r="I422" i="28" s="1"/>
  <c r="E422" i="28"/>
  <c r="D423" i="28"/>
  <c r="G423" i="28" s="1"/>
  <c r="E423" i="28"/>
  <c r="D424" i="28"/>
  <c r="G424" i="28" s="1"/>
  <c r="I424" i="28" s="1"/>
  <c r="E424" i="28"/>
  <c r="F424" i="28" s="1"/>
  <c r="D425" i="28"/>
  <c r="G425" i="28" s="1"/>
  <c r="E425" i="28"/>
  <c r="D426" i="28"/>
  <c r="G426" i="28" s="1"/>
  <c r="I426" i="28" s="1"/>
  <c r="E426" i="28"/>
  <c r="D427" i="28"/>
  <c r="G427" i="28" s="1"/>
  <c r="E427" i="28"/>
  <c r="D428" i="28"/>
  <c r="G428" i="28" s="1"/>
  <c r="I428" i="28" s="1"/>
  <c r="E428" i="28"/>
  <c r="D429" i="28"/>
  <c r="G429" i="28" s="1"/>
  <c r="E429" i="28"/>
  <c r="D430" i="28"/>
  <c r="G430" i="28" s="1"/>
  <c r="I430" i="28" s="1"/>
  <c r="E430" i="28"/>
  <c r="D431" i="28"/>
  <c r="G431" i="28" s="1"/>
  <c r="E431" i="28"/>
  <c r="D432" i="28"/>
  <c r="G432" i="28" s="1"/>
  <c r="I432" i="28" s="1"/>
  <c r="E432" i="28"/>
  <c r="D433" i="28"/>
  <c r="G433" i="28" s="1"/>
  <c r="E433" i="28"/>
  <c r="D434" i="28"/>
  <c r="G434" i="28" s="1"/>
  <c r="I434" i="28" s="1"/>
  <c r="E434" i="28"/>
  <c r="D435" i="28"/>
  <c r="G435" i="28" s="1"/>
  <c r="E435" i="28"/>
  <c r="D436" i="28"/>
  <c r="G436" i="28" s="1"/>
  <c r="I436" i="28" s="1"/>
  <c r="E436" i="28"/>
  <c r="D437" i="28"/>
  <c r="G437" i="28" s="1"/>
  <c r="E437" i="28"/>
  <c r="D438" i="28"/>
  <c r="G438" i="28" s="1"/>
  <c r="I438" i="28" s="1"/>
  <c r="E438" i="28"/>
  <c r="D439" i="28"/>
  <c r="G439" i="28" s="1"/>
  <c r="E439" i="28"/>
  <c r="D440" i="28"/>
  <c r="G440" i="28" s="1"/>
  <c r="I440" i="28" s="1"/>
  <c r="E440" i="28"/>
  <c r="D441" i="28"/>
  <c r="G441" i="28" s="1"/>
  <c r="E441" i="28"/>
  <c r="D442" i="28"/>
  <c r="G442" i="28" s="1"/>
  <c r="I442" i="28" s="1"/>
  <c r="E442" i="28"/>
  <c r="D443" i="28"/>
  <c r="G443" i="28" s="1"/>
  <c r="E443" i="28"/>
  <c r="D444" i="28"/>
  <c r="G444" i="28" s="1"/>
  <c r="I444" i="28" s="1"/>
  <c r="E444" i="28"/>
  <c r="D445" i="28"/>
  <c r="G445" i="28" s="1"/>
  <c r="E445" i="28"/>
  <c r="F445" i="28" s="1"/>
  <c r="D446" i="28"/>
  <c r="G446" i="28" s="1"/>
  <c r="I446" i="28" s="1"/>
  <c r="E446" i="28"/>
  <c r="D447" i="28"/>
  <c r="G447" i="28" s="1"/>
  <c r="E447" i="28"/>
  <c r="F447" i="28" s="1"/>
  <c r="D448" i="28"/>
  <c r="G448" i="28" s="1"/>
  <c r="I448" i="28" s="1"/>
  <c r="E448" i="28"/>
  <c r="D449" i="28"/>
  <c r="G449" i="28" s="1"/>
  <c r="E449" i="28"/>
  <c r="F449" i="28" s="1"/>
  <c r="D450" i="28"/>
  <c r="G450" i="28" s="1"/>
  <c r="I450" i="28" s="1"/>
  <c r="E450" i="28"/>
  <c r="D451" i="28"/>
  <c r="G451" i="28" s="1"/>
  <c r="E451" i="28"/>
  <c r="F451" i="28" s="1"/>
  <c r="D452" i="28"/>
  <c r="G452" i="28" s="1"/>
  <c r="I452" i="28" s="1"/>
  <c r="E452" i="28"/>
  <c r="BM207" i="28"/>
  <c r="BL207" i="28"/>
  <c r="BK207" i="28"/>
  <c r="E207" i="28"/>
  <c r="D207" i="28"/>
  <c r="G207" i="28" s="1"/>
  <c r="J207" i="28" s="1"/>
  <c r="G97" i="28" a="1"/>
  <c r="G97" i="28" s="1"/>
  <c r="F97" i="28"/>
  <c r="BS112" i="28"/>
  <c r="BR112" i="28"/>
  <c r="BQ112" i="28"/>
  <c r="BP112" i="28"/>
  <c r="BO112" i="28"/>
  <c r="BN112" i="28"/>
  <c r="BM112" i="28"/>
  <c r="BL112" i="28"/>
  <c r="BK112" i="28"/>
  <c r="BJ112" i="28"/>
  <c r="BI112" i="28"/>
  <c r="BH112" i="28"/>
  <c r="BG112" i="28"/>
  <c r="BF112" i="28"/>
  <c r="BE112" i="28"/>
  <c r="BD112" i="28"/>
  <c r="BS111" i="28"/>
  <c r="BR111" i="28"/>
  <c r="BQ111" i="28"/>
  <c r="BP111" i="28"/>
  <c r="BO111" i="28"/>
  <c r="BN111" i="28"/>
  <c r="BM111" i="28"/>
  <c r="BL111" i="28"/>
  <c r="BK111" i="28"/>
  <c r="BJ111" i="28"/>
  <c r="BI111" i="28"/>
  <c r="BH111" i="28"/>
  <c r="BG111" i="28"/>
  <c r="BF111" i="28"/>
  <c r="BE111" i="28"/>
  <c r="BD111" i="28"/>
  <c r="BS110" i="28"/>
  <c r="BR110" i="28"/>
  <c r="BQ110" i="28"/>
  <c r="BP110" i="28"/>
  <c r="BO110" i="28"/>
  <c r="BN110" i="28"/>
  <c r="BM110" i="28"/>
  <c r="BL110" i="28"/>
  <c r="BK110" i="28"/>
  <c r="BJ110" i="28"/>
  <c r="BI110" i="28"/>
  <c r="BH110" i="28"/>
  <c r="BG110" i="28"/>
  <c r="BF110" i="28"/>
  <c r="BE110" i="28"/>
  <c r="BD110" i="28"/>
  <c r="BS109" i="28"/>
  <c r="BR109" i="28"/>
  <c r="BQ109" i="28"/>
  <c r="BP109" i="28"/>
  <c r="BO109" i="28"/>
  <c r="BN109" i="28"/>
  <c r="BM109" i="28"/>
  <c r="BL109" i="28"/>
  <c r="BK109" i="28"/>
  <c r="BJ109" i="28"/>
  <c r="BI109" i="28"/>
  <c r="BH109" i="28"/>
  <c r="BG109" i="28"/>
  <c r="BF109" i="28"/>
  <c r="BE109" i="28"/>
  <c r="BD109" i="28"/>
  <c r="BS108" i="28"/>
  <c r="BR108" i="28"/>
  <c r="BQ108" i="28"/>
  <c r="BP108" i="28"/>
  <c r="BO108" i="28"/>
  <c r="BN108" i="28"/>
  <c r="BM108" i="28"/>
  <c r="BL108" i="28"/>
  <c r="BK108" i="28"/>
  <c r="BJ108" i="28"/>
  <c r="BI108" i="28"/>
  <c r="BH108" i="28"/>
  <c r="BG108" i="28"/>
  <c r="BF108" i="28"/>
  <c r="BE108" i="28"/>
  <c r="BD108" i="28"/>
  <c r="BS107" i="28"/>
  <c r="BR107" i="28"/>
  <c r="BQ107" i="28"/>
  <c r="BP107" i="28"/>
  <c r="BO107" i="28"/>
  <c r="BN107" i="28"/>
  <c r="BM107" i="28"/>
  <c r="BL107" i="28"/>
  <c r="BK107" i="28"/>
  <c r="BJ107" i="28"/>
  <c r="BI107" i="28"/>
  <c r="BH107" i="28"/>
  <c r="BG107" i="28"/>
  <c r="BF107" i="28"/>
  <c r="BE107" i="28"/>
  <c r="BD107" i="28"/>
  <c r="BS106" i="28"/>
  <c r="BR106" i="28"/>
  <c r="BQ106" i="28"/>
  <c r="BP106" i="28"/>
  <c r="BO106" i="28"/>
  <c r="BN106" i="28"/>
  <c r="BM106" i="28"/>
  <c r="BL106" i="28"/>
  <c r="BK106" i="28"/>
  <c r="BJ106" i="28"/>
  <c r="BI106" i="28"/>
  <c r="BH106" i="28"/>
  <c r="BG106" i="28"/>
  <c r="BF106" i="28"/>
  <c r="BE106" i="28"/>
  <c r="BD106" i="28"/>
  <c r="BS105" i="28"/>
  <c r="BR105" i="28"/>
  <c r="BQ105" i="28"/>
  <c r="BP105" i="28"/>
  <c r="BO105" i="28"/>
  <c r="BN105" i="28"/>
  <c r="BM105" i="28"/>
  <c r="BL105" i="28"/>
  <c r="BK105" i="28"/>
  <c r="BJ105" i="28"/>
  <c r="BI105" i="28"/>
  <c r="BH105" i="28"/>
  <c r="BG105" i="28"/>
  <c r="BF105" i="28"/>
  <c r="BE105" i="28"/>
  <c r="BD105" i="28"/>
  <c r="BS104" i="28"/>
  <c r="BR104" i="28"/>
  <c r="BQ104" i="28"/>
  <c r="BP104" i="28"/>
  <c r="BO104" i="28"/>
  <c r="BN104" i="28"/>
  <c r="BM104" i="28"/>
  <c r="BL104" i="28"/>
  <c r="BK104" i="28"/>
  <c r="BJ104" i="28"/>
  <c r="BI104" i="28"/>
  <c r="BH104" i="28"/>
  <c r="BG104" i="28"/>
  <c r="BF104" i="28"/>
  <c r="BE104" i="28"/>
  <c r="BD104" i="28"/>
  <c r="BS103" i="28"/>
  <c r="BR103" i="28"/>
  <c r="BQ103" i="28"/>
  <c r="BP103" i="28"/>
  <c r="BO103" i="28"/>
  <c r="BN103" i="28"/>
  <c r="BM103" i="28"/>
  <c r="BL103" i="28"/>
  <c r="BK103" i="28"/>
  <c r="BJ103" i="28"/>
  <c r="BI103" i="28"/>
  <c r="BH103" i="28"/>
  <c r="BG103" i="28"/>
  <c r="BF103" i="28"/>
  <c r="BE103" i="28"/>
  <c r="BD103" i="28"/>
  <c r="BS102" i="28"/>
  <c r="BR102" i="28"/>
  <c r="BQ102" i="28"/>
  <c r="BP102" i="28"/>
  <c r="BO102" i="28"/>
  <c r="BN102" i="28"/>
  <c r="BM102" i="28"/>
  <c r="BL102" i="28"/>
  <c r="BK102" i="28"/>
  <c r="BJ102" i="28"/>
  <c r="BI102" i="28"/>
  <c r="BH102" i="28"/>
  <c r="BG102" i="28"/>
  <c r="BF102" i="28"/>
  <c r="BE102" i="28"/>
  <c r="BD102" i="28"/>
  <c r="BS101" i="28"/>
  <c r="BR101" i="28"/>
  <c r="BQ101" i="28"/>
  <c r="BP101" i="28"/>
  <c r="BO101" i="28"/>
  <c r="BN101" i="28"/>
  <c r="BM101" i="28"/>
  <c r="BL101" i="28"/>
  <c r="BK101" i="28"/>
  <c r="BJ101" i="28"/>
  <c r="BI101" i="28"/>
  <c r="BH101" i="28"/>
  <c r="BG101" i="28"/>
  <c r="BF101" i="28"/>
  <c r="BE101" i="28"/>
  <c r="BD101" i="28"/>
  <c r="BS100" i="28"/>
  <c r="BR100" i="28"/>
  <c r="BQ100" i="28"/>
  <c r="BP100" i="28"/>
  <c r="BO100" i="28"/>
  <c r="BN100" i="28"/>
  <c r="BM100" i="28"/>
  <c r="BL100" i="28"/>
  <c r="BK100" i="28"/>
  <c r="BJ100" i="28"/>
  <c r="BI100" i="28"/>
  <c r="BH100" i="28"/>
  <c r="BG100" i="28"/>
  <c r="BF100" i="28"/>
  <c r="BE100" i="28"/>
  <c r="BD100" i="28"/>
  <c r="BS113" i="28"/>
  <c r="BS99" i="28"/>
  <c r="BS98" i="28"/>
  <c r="BR113" i="28"/>
  <c r="BR99" i="28"/>
  <c r="BR98" i="28"/>
  <c r="BQ113" i="28"/>
  <c r="BQ99" i="28"/>
  <c r="BQ98" i="28"/>
  <c r="BP113" i="28"/>
  <c r="BP99" i="28"/>
  <c r="BP98" i="28"/>
  <c r="BO113" i="28"/>
  <c r="BO99" i="28"/>
  <c r="BO98" i="28"/>
  <c r="BN113" i="28"/>
  <c r="BN99" i="28"/>
  <c r="BN98" i="28"/>
  <c r="BM113" i="28"/>
  <c r="BM99" i="28"/>
  <c r="BM98" i="28"/>
  <c r="BL113" i="28"/>
  <c r="BL99" i="28"/>
  <c r="BL98" i="28"/>
  <c r="BK113" i="28"/>
  <c r="BK99" i="28"/>
  <c r="BK98" i="28"/>
  <c r="BJ113" i="28"/>
  <c r="BJ99" i="28"/>
  <c r="BJ98" i="28"/>
  <c r="BI113" i="28"/>
  <c r="BI99" i="28"/>
  <c r="BI98" i="28"/>
  <c r="BH113" i="28"/>
  <c r="BH99" i="28"/>
  <c r="BH98" i="28"/>
  <c r="BG113" i="28"/>
  <c r="BG99" i="28"/>
  <c r="BG98" i="28"/>
  <c r="BF113" i="28"/>
  <c r="BF99" i="28"/>
  <c r="BF98" i="28"/>
  <c r="BE113" i="28"/>
  <c r="BE99" i="28"/>
  <c r="BE98" i="28"/>
  <c r="BD113" i="28"/>
  <c r="BD99" i="28"/>
  <c r="BD98" i="28"/>
  <c r="BC113" i="28"/>
  <c r="BC99" i="28"/>
  <c r="BC98" i="28"/>
  <c r="BA94" i="28"/>
  <c r="BA97" i="28" s="1"/>
  <c r="D67" i="28"/>
  <c r="F66" i="28"/>
  <c r="D66" i="28"/>
  <c r="I66" i="28" s="1"/>
  <c r="A66" i="28"/>
  <c r="F65" i="28"/>
  <c r="A65" i="28"/>
  <c r="H64" i="28"/>
  <c r="G64" i="28"/>
  <c r="C64" i="28"/>
  <c r="B64" i="28"/>
  <c r="C62" i="28"/>
  <c r="C38" i="28"/>
  <c r="C11" i="28" s="1"/>
  <c r="F36" i="28"/>
  <c r="I32" i="28"/>
  <c r="E32" i="28"/>
  <c r="D32" i="28"/>
  <c r="I31" i="28"/>
  <c r="E31" i="28"/>
  <c r="D31" i="28"/>
  <c r="I30" i="28"/>
  <c r="E30" i="28"/>
  <c r="D30" i="28"/>
  <c r="I29" i="28"/>
  <c r="E29" i="28"/>
  <c r="D29" i="28"/>
  <c r="I28" i="28"/>
  <c r="E28" i="28"/>
  <c r="D28" i="28"/>
  <c r="I27" i="28"/>
  <c r="E27" i="28"/>
  <c r="D27" i="28"/>
  <c r="I26" i="28"/>
  <c r="E26" i="28"/>
  <c r="D26" i="28"/>
  <c r="I25" i="28"/>
  <c r="E25" i="28"/>
  <c r="D25" i="28"/>
  <c r="I24" i="28"/>
  <c r="E24" i="28"/>
  <c r="D24" i="28"/>
  <c r="I23" i="28"/>
  <c r="E23" i="28"/>
  <c r="D23" i="28"/>
  <c r="I22" i="28"/>
  <c r="E22" i="28"/>
  <c r="D22" i="28"/>
  <c r="I21" i="28"/>
  <c r="E21" i="28"/>
  <c r="D21" i="28"/>
  <c r="I20" i="28"/>
  <c r="E20" i="28"/>
  <c r="D20" i="28"/>
  <c r="I19" i="28"/>
  <c r="E19" i="28"/>
  <c r="D19" i="28"/>
  <c r="I18" i="28"/>
  <c r="E18" i="28"/>
  <c r="D18" i="28"/>
  <c r="I17" i="28"/>
  <c r="E17" i="28"/>
  <c r="D17" i="28"/>
  <c r="I16" i="28"/>
  <c r="E16" i="28"/>
  <c r="D16" i="28"/>
  <c r="E15" i="28"/>
  <c r="D15" i="28"/>
  <c r="F180" i="20"/>
  <c r="BA184" i="20" s="1"/>
  <c r="F157" i="20"/>
  <c r="ET160" i="20" s="1"/>
  <c r="D59" i="20"/>
  <c r="C63" i="20" s="1"/>
  <c r="AX10" i="20"/>
  <c r="I11" i="20" s="1"/>
  <c r="ET184" i="20"/>
  <c r="ES184" i="20"/>
  <c r="BB184" i="20"/>
  <c r="BC184" i="20"/>
  <c r="BD184" i="20"/>
  <c r="BE184" i="20"/>
  <c r="BF184" i="20"/>
  <c r="BG184" i="20"/>
  <c r="BH184" i="20"/>
  <c r="BI184" i="20"/>
  <c r="BJ184" i="20"/>
  <c r="BK184" i="20"/>
  <c r="BL184" i="20"/>
  <c r="BM184" i="20"/>
  <c r="BN184" i="20"/>
  <c r="BO184" i="20"/>
  <c r="BP184" i="20"/>
  <c r="BQ184" i="20"/>
  <c r="BR184" i="20"/>
  <c r="BS184" i="20"/>
  <c r="BT184" i="20"/>
  <c r="BU184" i="20"/>
  <c r="BV184" i="20"/>
  <c r="BW184" i="20"/>
  <c r="BX184" i="20"/>
  <c r="BY184" i="20"/>
  <c r="BZ184" i="20"/>
  <c r="CA184" i="20"/>
  <c r="CB184" i="20"/>
  <c r="CC184" i="20"/>
  <c r="CD184" i="20"/>
  <c r="CE184" i="20"/>
  <c r="CF184" i="20"/>
  <c r="CG184" i="20"/>
  <c r="CH184" i="20"/>
  <c r="CI184" i="20"/>
  <c r="CJ184" i="20"/>
  <c r="CK184" i="20"/>
  <c r="CL184" i="20"/>
  <c r="CM184" i="20"/>
  <c r="CN184" i="20"/>
  <c r="CO184" i="20"/>
  <c r="CP184" i="20"/>
  <c r="CQ184" i="20"/>
  <c r="CR184" i="20"/>
  <c r="CS184" i="20"/>
  <c r="CT184" i="20"/>
  <c r="CU184" i="20"/>
  <c r="CV184" i="20"/>
  <c r="CW184" i="20"/>
  <c r="CX184" i="20"/>
  <c r="CY184" i="20"/>
  <c r="CZ184" i="20"/>
  <c r="DA184" i="20"/>
  <c r="DB184" i="20"/>
  <c r="DC184" i="20"/>
  <c r="DD184" i="20"/>
  <c r="DE184" i="20"/>
  <c r="DF184" i="20"/>
  <c r="DG184" i="20"/>
  <c r="DH184" i="20"/>
  <c r="DI184" i="20"/>
  <c r="DJ184" i="20"/>
  <c r="DK184" i="20"/>
  <c r="DL184" i="20"/>
  <c r="DM184" i="20"/>
  <c r="DN184" i="20"/>
  <c r="DO184" i="20"/>
  <c r="DP184" i="20"/>
  <c r="DQ184" i="20"/>
  <c r="DR184" i="20"/>
  <c r="DS184" i="20"/>
  <c r="DT184" i="20"/>
  <c r="DU184" i="20"/>
  <c r="DV184" i="20"/>
  <c r="DW184" i="20"/>
  <c r="DX184" i="20"/>
  <c r="DY184" i="20"/>
  <c r="DZ184" i="20"/>
  <c r="EA184" i="20"/>
  <c r="EB184" i="20"/>
  <c r="EC184" i="20"/>
  <c r="ED184" i="20"/>
  <c r="EE184" i="20"/>
  <c r="EF184" i="20"/>
  <c r="EG184" i="20"/>
  <c r="EH184" i="20"/>
  <c r="EI184" i="20"/>
  <c r="EJ184" i="20"/>
  <c r="EK184" i="20"/>
  <c r="EL184" i="20"/>
  <c r="EM184" i="20"/>
  <c r="EN184" i="20"/>
  <c r="EO184" i="20"/>
  <c r="EP184" i="20"/>
  <c r="EQ184" i="20"/>
  <c r="ER184" i="20"/>
  <c r="AZ184" i="20"/>
  <c r="AY184" i="20"/>
  <c r="AX184" i="20"/>
  <c r="AW184" i="20"/>
  <c r="ES160" i="20"/>
  <c r="BA160" i="20"/>
  <c r="BB160" i="20"/>
  <c r="BD160" i="20"/>
  <c r="BE160" i="20"/>
  <c r="BF160" i="20"/>
  <c r="BH160" i="20"/>
  <c r="BI160" i="20"/>
  <c r="BJ160" i="20"/>
  <c r="BL160" i="20"/>
  <c r="BM160" i="20"/>
  <c r="BN160" i="20"/>
  <c r="BP160" i="20"/>
  <c r="BQ160" i="20"/>
  <c r="BR160" i="20"/>
  <c r="BT160" i="20"/>
  <c r="BU160" i="20"/>
  <c r="BV160" i="20"/>
  <c r="BX160" i="20"/>
  <c r="BY160" i="20"/>
  <c r="BZ160" i="20"/>
  <c r="CB160" i="20"/>
  <c r="CC160" i="20"/>
  <c r="CD160" i="20"/>
  <c r="CF160" i="20"/>
  <c r="CG160" i="20"/>
  <c r="CH160" i="20"/>
  <c r="CJ160" i="20"/>
  <c r="CK160" i="20"/>
  <c r="CL160" i="20"/>
  <c r="CN160" i="20"/>
  <c r="CO160" i="20"/>
  <c r="CP160" i="20"/>
  <c r="CR160" i="20"/>
  <c r="CS160" i="20"/>
  <c r="CT160" i="20"/>
  <c r="CV160" i="20"/>
  <c r="CW160" i="20"/>
  <c r="CX160" i="20"/>
  <c r="CZ160" i="20"/>
  <c r="DA160" i="20"/>
  <c r="DB160" i="20"/>
  <c r="DD160" i="20"/>
  <c r="DE160" i="20"/>
  <c r="DF160" i="20"/>
  <c r="DH160" i="20"/>
  <c r="DI160" i="20"/>
  <c r="DJ160" i="20"/>
  <c r="DL160" i="20"/>
  <c r="DM160" i="20"/>
  <c r="DN160" i="20"/>
  <c r="DP160" i="20"/>
  <c r="DQ160" i="20"/>
  <c r="DR160" i="20"/>
  <c r="DT160" i="20"/>
  <c r="DU160" i="20"/>
  <c r="DV160" i="20"/>
  <c r="DX160" i="20"/>
  <c r="DY160" i="20"/>
  <c r="DZ160" i="20"/>
  <c r="EB160" i="20"/>
  <c r="EC160" i="20"/>
  <c r="ED160" i="20"/>
  <c r="EF160" i="20"/>
  <c r="EG160" i="20"/>
  <c r="EH160" i="20"/>
  <c r="EJ160" i="20"/>
  <c r="EK160" i="20"/>
  <c r="EL160" i="20"/>
  <c r="EN160" i="20"/>
  <c r="EO160" i="20"/>
  <c r="EP160" i="20"/>
  <c r="ER160" i="20"/>
  <c r="AZ160" i="20"/>
  <c r="AY160" i="20"/>
  <c r="AW160" i="20"/>
  <c r="BH205" i="20"/>
  <c r="BI205" i="20"/>
  <c r="BJ205" i="20"/>
  <c r="BH206" i="20"/>
  <c r="BI206" i="20"/>
  <c r="BJ206" i="20"/>
  <c r="BH207" i="20"/>
  <c r="BI207" i="20"/>
  <c r="BJ207" i="20"/>
  <c r="BH208" i="20"/>
  <c r="BI208" i="20"/>
  <c r="BJ208" i="20"/>
  <c r="BH209" i="20"/>
  <c r="BI209" i="20"/>
  <c r="BJ209" i="20"/>
  <c r="BH210" i="20"/>
  <c r="BI210" i="20"/>
  <c r="BJ210" i="20"/>
  <c r="BH211" i="20"/>
  <c r="BI211" i="20"/>
  <c r="BJ211" i="20"/>
  <c r="BH212" i="20"/>
  <c r="BI212" i="20"/>
  <c r="BJ212" i="20"/>
  <c r="BH213" i="20"/>
  <c r="BI213" i="20"/>
  <c r="BJ213" i="20"/>
  <c r="BH214" i="20"/>
  <c r="BI214" i="20"/>
  <c r="BJ214" i="20"/>
  <c r="BH215" i="20"/>
  <c r="BI215" i="20"/>
  <c r="BJ215" i="20"/>
  <c r="BH216" i="20"/>
  <c r="BI216" i="20"/>
  <c r="BJ216" i="20"/>
  <c r="BH217" i="20"/>
  <c r="BI217" i="20"/>
  <c r="BJ217" i="20"/>
  <c r="BH218" i="20"/>
  <c r="BI218" i="20"/>
  <c r="BJ218" i="20"/>
  <c r="BH219" i="20"/>
  <c r="BI219" i="20"/>
  <c r="BJ219" i="20"/>
  <c r="BH220" i="20"/>
  <c r="BI220" i="20"/>
  <c r="BJ220" i="20"/>
  <c r="BH221" i="20"/>
  <c r="BI221" i="20"/>
  <c r="BJ221" i="20"/>
  <c r="BH222" i="20"/>
  <c r="BI222" i="20"/>
  <c r="BJ222" i="20"/>
  <c r="BH223" i="20"/>
  <c r="BI223" i="20"/>
  <c r="BJ223" i="20"/>
  <c r="BH224" i="20"/>
  <c r="BI224" i="20"/>
  <c r="BJ224" i="20"/>
  <c r="BH225" i="20"/>
  <c r="BI225" i="20"/>
  <c r="BJ225" i="20"/>
  <c r="BH226" i="20"/>
  <c r="BI226" i="20"/>
  <c r="BJ226" i="20"/>
  <c r="BH227" i="20"/>
  <c r="BI227" i="20"/>
  <c r="BJ227" i="20"/>
  <c r="BH228" i="20"/>
  <c r="BI228" i="20"/>
  <c r="BJ228" i="20"/>
  <c r="BH229" i="20"/>
  <c r="BI229" i="20"/>
  <c r="BJ229" i="20"/>
  <c r="BH230" i="20"/>
  <c r="BI230" i="20"/>
  <c r="BJ230" i="20"/>
  <c r="BH231" i="20"/>
  <c r="BI231" i="20"/>
  <c r="BJ231" i="20"/>
  <c r="BH232" i="20"/>
  <c r="BI232" i="20"/>
  <c r="BJ232" i="20"/>
  <c r="BH233" i="20"/>
  <c r="BI233" i="20"/>
  <c r="BJ233" i="20"/>
  <c r="BH234" i="20"/>
  <c r="BI234" i="20"/>
  <c r="BJ234" i="20"/>
  <c r="BH235" i="20"/>
  <c r="BI235" i="20"/>
  <c r="BJ235" i="20"/>
  <c r="BH236" i="20"/>
  <c r="BI236" i="20"/>
  <c r="BJ236" i="20"/>
  <c r="BH237" i="20"/>
  <c r="BI237" i="20"/>
  <c r="BJ237" i="20"/>
  <c r="BH238" i="20"/>
  <c r="BI238" i="20"/>
  <c r="BJ238" i="20"/>
  <c r="BH239" i="20"/>
  <c r="BI239" i="20"/>
  <c r="BJ239" i="20"/>
  <c r="BH240" i="20"/>
  <c r="BI240" i="20"/>
  <c r="BJ240" i="20"/>
  <c r="BH241" i="20"/>
  <c r="BI241" i="20"/>
  <c r="BJ241" i="20"/>
  <c r="BH242" i="20"/>
  <c r="BI242" i="20"/>
  <c r="BJ242" i="20"/>
  <c r="BH243" i="20"/>
  <c r="BI243" i="20"/>
  <c r="BJ243" i="20"/>
  <c r="BH244" i="20"/>
  <c r="BI244" i="20"/>
  <c r="BJ244" i="20"/>
  <c r="BH245" i="20"/>
  <c r="BI245" i="20"/>
  <c r="BJ245" i="20"/>
  <c r="BH246" i="20"/>
  <c r="BI246" i="20"/>
  <c r="BJ246" i="20"/>
  <c r="BH247" i="20"/>
  <c r="BI247" i="20"/>
  <c r="BJ247" i="20"/>
  <c r="BH248" i="20"/>
  <c r="BI248" i="20"/>
  <c r="BJ248" i="20"/>
  <c r="BH249" i="20"/>
  <c r="BI249" i="20"/>
  <c r="BJ249" i="20"/>
  <c r="BH250" i="20"/>
  <c r="BI250" i="20"/>
  <c r="BJ250" i="20"/>
  <c r="BH251" i="20"/>
  <c r="BI251" i="20"/>
  <c r="BJ251" i="20"/>
  <c r="BH252" i="20"/>
  <c r="BI252" i="20"/>
  <c r="BJ252" i="20"/>
  <c r="BH253" i="20"/>
  <c r="BI253" i="20"/>
  <c r="BJ253" i="20"/>
  <c r="BH254" i="20"/>
  <c r="BI254" i="20"/>
  <c r="BJ254" i="20"/>
  <c r="BH255" i="20"/>
  <c r="BI255" i="20"/>
  <c r="BJ255" i="20"/>
  <c r="BH256" i="20"/>
  <c r="BI256" i="20"/>
  <c r="BJ256" i="20"/>
  <c r="BH257" i="20"/>
  <c r="BI257" i="20"/>
  <c r="BJ257" i="20"/>
  <c r="BH258" i="20"/>
  <c r="BI258" i="20"/>
  <c r="BJ258" i="20"/>
  <c r="BH259" i="20"/>
  <c r="BI259" i="20"/>
  <c r="BJ259" i="20"/>
  <c r="BH260" i="20"/>
  <c r="BI260" i="20"/>
  <c r="BJ260" i="20"/>
  <c r="BH261" i="20"/>
  <c r="BI261" i="20"/>
  <c r="BJ261" i="20"/>
  <c r="BH262" i="20"/>
  <c r="BI262" i="20"/>
  <c r="BJ262" i="20"/>
  <c r="BH263" i="20"/>
  <c r="BI263" i="20"/>
  <c r="BJ263" i="20"/>
  <c r="BH264" i="20"/>
  <c r="BI264" i="20"/>
  <c r="BJ264" i="20"/>
  <c r="BH265" i="20"/>
  <c r="BI265" i="20"/>
  <c r="BJ265" i="20"/>
  <c r="BH266" i="20"/>
  <c r="BI266" i="20"/>
  <c r="BJ266" i="20"/>
  <c r="BH267" i="20"/>
  <c r="BI267" i="20"/>
  <c r="BJ267" i="20"/>
  <c r="BH268" i="20"/>
  <c r="BI268" i="20"/>
  <c r="BJ268" i="20"/>
  <c r="BH269" i="20"/>
  <c r="BI269" i="20"/>
  <c r="BJ269" i="20"/>
  <c r="BH270" i="20"/>
  <c r="BI270" i="20"/>
  <c r="BJ270" i="20"/>
  <c r="BH271" i="20"/>
  <c r="BI271" i="20"/>
  <c r="BJ271" i="20"/>
  <c r="BH272" i="20"/>
  <c r="BI272" i="20"/>
  <c r="BJ272" i="20"/>
  <c r="BH273" i="20"/>
  <c r="BI273" i="20"/>
  <c r="BJ273" i="20"/>
  <c r="BH274" i="20"/>
  <c r="BI274" i="20"/>
  <c r="BJ274" i="20"/>
  <c r="BH275" i="20"/>
  <c r="BI275" i="20"/>
  <c r="BJ275" i="20"/>
  <c r="BH276" i="20"/>
  <c r="BI276" i="20"/>
  <c r="BJ276" i="20"/>
  <c r="BH277" i="20"/>
  <c r="BI277" i="20"/>
  <c r="BJ277" i="20"/>
  <c r="BH278" i="20"/>
  <c r="BI278" i="20"/>
  <c r="BJ278" i="20"/>
  <c r="BH279" i="20"/>
  <c r="BI279" i="20"/>
  <c r="BJ279" i="20"/>
  <c r="BH280" i="20"/>
  <c r="BI280" i="20"/>
  <c r="BJ280" i="20"/>
  <c r="BH281" i="20"/>
  <c r="BI281" i="20"/>
  <c r="BJ281" i="20"/>
  <c r="BH282" i="20"/>
  <c r="BI282" i="20"/>
  <c r="BJ282" i="20"/>
  <c r="BH283" i="20"/>
  <c r="BI283" i="20"/>
  <c r="BJ283" i="20"/>
  <c r="BH284" i="20"/>
  <c r="BI284" i="20"/>
  <c r="BJ284" i="20"/>
  <c r="BH285" i="20"/>
  <c r="BI285" i="20"/>
  <c r="BJ285" i="20"/>
  <c r="BH286" i="20"/>
  <c r="BI286" i="20"/>
  <c r="BJ286" i="20"/>
  <c r="BH287" i="20"/>
  <c r="BI287" i="20"/>
  <c r="BJ287" i="20"/>
  <c r="BH288" i="20"/>
  <c r="BI288" i="20"/>
  <c r="BJ288" i="20"/>
  <c r="BH289" i="20"/>
  <c r="BI289" i="20"/>
  <c r="BJ289" i="20"/>
  <c r="BH290" i="20"/>
  <c r="BI290" i="20"/>
  <c r="BJ290" i="20"/>
  <c r="BH291" i="20"/>
  <c r="BI291" i="20"/>
  <c r="BJ291" i="20"/>
  <c r="BH292" i="20"/>
  <c r="BI292" i="20"/>
  <c r="BJ292" i="20"/>
  <c r="BH293" i="20"/>
  <c r="BI293" i="20"/>
  <c r="BJ293" i="20"/>
  <c r="BH294" i="20"/>
  <c r="BI294" i="20"/>
  <c r="BJ294" i="20"/>
  <c r="BH295" i="20"/>
  <c r="BI295" i="20"/>
  <c r="BJ295" i="20"/>
  <c r="BH296" i="20"/>
  <c r="BI296" i="20"/>
  <c r="BJ296" i="20"/>
  <c r="BH297" i="20"/>
  <c r="BI297" i="20"/>
  <c r="BJ297" i="20"/>
  <c r="BH298" i="20"/>
  <c r="BI298" i="20"/>
  <c r="BJ298" i="20"/>
  <c r="BH299" i="20"/>
  <c r="BI299" i="20"/>
  <c r="BJ299" i="20"/>
  <c r="BH300" i="20"/>
  <c r="BI300" i="20"/>
  <c r="BJ300" i="20"/>
  <c r="BH301" i="20"/>
  <c r="BI301" i="20"/>
  <c r="BJ301" i="20"/>
  <c r="BH302" i="20"/>
  <c r="BI302" i="20"/>
  <c r="BJ302" i="20"/>
  <c r="BH303" i="20"/>
  <c r="BI303" i="20"/>
  <c r="BJ303" i="20"/>
  <c r="BH304" i="20"/>
  <c r="BI304" i="20"/>
  <c r="BJ304" i="20"/>
  <c r="BH305" i="20"/>
  <c r="BI305" i="20"/>
  <c r="BJ305" i="20"/>
  <c r="BH306" i="20"/>
  <c r="BI306" i="20"/>
  <c r="BJ306" i="20"/>
  <c r="BH307" i="20"/>
  <c r="BI307" i="20"/>
  <c r="BJ307" i="20"/>
  <c r="BH308" i="20"/>
  <c r="BI308" i="20"/>
  <c r="BJ308" i="20"/>
  <c r="BH309" i="20"/>
  <c r="BI309" i="20"/>
  <c r="BJ309" i="20"/>
  <c r="BH310" i="20"/>
  <c r="BI310" i="20"/>
  <c r="BJ310" i="20"/>
  <c r="BH311" i="20"/>
  <c r="BI311" i="20"/>
  <c r="BJ311" i="20"/>
  <c r="BH312" i="20"/>
  <c r="BI312" i="20"/>
  <c r="BJ312" i="20"/>
  <c r="BH313" i="20"/>
  <c r="BI313" i="20"/>
  <c r="BJ313" i="20"/>
  <c r="BH314" i="20"/>
  <c r="BI314" i="20"/>
  <c r="BJ314" i="20"/>
  <c r="BH315" i="20"/>
  <c r="BI315" i="20"/>
  <c r="BJ315" i="20"/>
  <c r="BH316" i="20"/>
  <c r="BI316" i="20"/>
  <c r="BJ316" i="20"/>
  <c r="BH317" i="20"/>
  <c r="BI317" i="20"/>
  <c r="BJ317" i="20"/>
  <c r="BH318" i="20"/>
  <c r="BI318" i="20"/>
  <c r="BJ318" i="20"/>
  <c r="BH319" i="20"/>
  <c r="BI319" i="20"/>
  <c r="BJ319" i="20"/>
  <c r="BH320" i="20"/>
  <c r="BI320" i="20"/>
  <c r="BJ320" i="20"/>
  <c r="BH321" i="20"/>
  <c r="BI321" i="20"/>
  <c r="BJ321" i="20"/>
  <c r="BH322" i="20"/>
  <c r="BI322" i="20"/>
  <c r="BJ322" i="20"/>
  <c r="BH323" i="20"/>
  <c r="BI323" i="20"/>
  <c r="BJ323" i="20"/>
  <c r="BH324" i="20"/>
  <c r="BI324" i="20"/>
  <c r="BJ324" i="20"/>
  <c r="BH325" i="20"/>
  <c r="BI325" i="20"/>
  <c r="BJ325" i="20"/>
  <c r="BH326" i="20"/>
  <c r="BI326" i="20"/>
  <c r="BJ326" i="20"/>
  <c r="BH327" i="20"/>
  <c r="BI327" i="20"/>
  <c r="BJ327" i="20"/>
  <c r="BH328" i="20"/>
  <c r="BI328" i="20"/>
  <c r="BJ328" i="20"/>
  <c r="BH329" i="20"/>
  <c r="BI329" i="20"/>
  <c r="BJ329" i="20"/>
  <c r="BH330" i="20"/>
  <c r="BI330" i="20"/>
  <c r="BJ330" i="20"/>
  <c r="BH331" i="20"/>
  <c r="BI331" i="20"/>
  <c r="BJ331" i="20"/>
  <c r="BH332" i="20"/>
  <c r="BI332" i="20"/>
  <c r="BJ332" i="20"/>
  <c r="BH333" i="20"/>
  <c r="BI333" i="20"/>
  <c r="BJ333" i="20"/>
  <c r="BH334" i="20"/>
  <c r="BI334" i="20"/>
  <c r="BJ334" i="20"/>
  <c r="BH335" i="20"/>
  <c r="BI335" i="20"/>
  <c r="BJ335" i="20"/>
  <c r="BH336" i="20"/>
  <c r="BI336" i="20"/>
  <c r="BJ336" i="20"/>
  <c r="BH337" i="20"/>
  <c r="BI337" i="20"/>
  <c r="BJ337" i="20"/>
  <c r="BH338" i="20"/>
  <c r="BI338" i="20"/>
  <c r="BJ338" i="20"/>
  <c r="BH339" i="20"/>
  <c r="BI339" i="20"/>
  <c r="BJ339" i="20"/>
  <c r="BH340" i="20"/>
  <c r="BI340" i="20"/>
  <c r="BJ340" i="20"/>
  <c r="BH341" i="20"/>
  <c r="BI341" i="20"/>
  <c r="BJ341" i="20"/>
  <c r="BH342" i="20"/>
  <c r="BI342" i="20"/>
  <c r="BJ342" i="20"/>
  <c r="BH343" i="20"/>
  <c r="BI343" i="20"/>
  <c r="BJ343" i="20"/>
  <c r="BH344" i="20"/>
  <c r="BI344" i="20"/>
  <c r="BJ344" i="20"/>
  <c r="BH345" i="20"/>
  <c r="BI345" i="20"/>
  <c r="BJ345" i="20"/>
  <c r="BH346" i="20"/>
  <c r="BI346" i="20"/>
  <c r="BJ346" i="20"/>
  <c r="BH347" i="20"/>
  <c r="BI347" i="20"/>
  <c r="BJ347" i="20"/>
  <c r="BH348" i="20"/>
  <c r="BI348" i="20"/>
  <c r="BJ348" i="20"/>
  <c r="BH349" i="20"/>
  <c r="BI349" i="20"/>
  <c r="BJ349" i="20"/>
  <c r="BH350" i="20"/>
  <c r="BI350" i="20"/>
  <c r="BJ350" i="20"/>
  <c r="BH351" i="20"/>
  <c r="BI351" i="20"/>
  <c r="BJ351" i="20"/>
  <c r="BH352" i="20"/>
  <c r="BI352" i="20"/>
  <c r="BJ352" i="20"/>
  <c r="BH353" i="20"/>
  <c r="BI353" i="20"/>
  <c r="BJ353" i="20"/>
  <c r="BH354" i="20"/>
  <c r="BI354" i="20"/>
  <c r="BJ354" i="20"/>
  <c r="BH355" i="20"/>
  <c r="BI355" i="20"/>
  <c r="BJ355" i="20"/>
  <c r="BH356" i="20"/>
  <c r="BI356" i="20"/>
  <c r="BJ356" i="20"/>
  <c r="BH357" i="20"/>
  <c r="BI357" i="20"/>
  <c r="BJ357" i="20"/>
  <c r="BH358" i="20"/>
  <c r="BI358" i="20"/>
  <c r="BJ358" i="20"/>
  <c r="BH359" i="20"/>
  <c r="BI359" i="20"/>
  <c r="BJ359" i="20"/>
  <c r="BH360" i="20"/>
  <c r="BI360" i="20"/>
  <c r="BJ360" i="20"/>
  <c r="BH361" i="20"/>
  <c r="BI361" i="20"/>
  <c r="BJ361" i="20"/>
  <c r="BH362" i="20"/>
  <c r="BI362" i="20"/>
  <c r="BJ362" i="20"/>
  <c r="BH363" i="20"/>
  <c r="BI363" i="20"/>
  <c r="BJ363" i="20"/>
  <c r="BH364" i="20"/>
  <c r="BI364" i="20"/>
  <c r="BJ364" i="20"/>
  <c r="BH365" i="20"/>
  <c r="BI365" i="20"/>
  <c r="BJ365" i="20"/>
  <c r="BH366" i="20"/>
  <c r="BI366" i="20"/>
  <c r="BJ366" i="20"/>
  <c r="BH367" i="20"/>
  <c r="BI367" i="20"/>
  <c r="BJ367" i="20"/>
  <c r="BH368" i="20"/>
  <c r="BI368" i="20"/>
  <c r="BJ368" i="20"/>
  <c r="BH369" i="20"/>
  <c r="BI369" i="20"/>
  <c r="BJ369" i="20"/>
  <c r="BH370" i="20"/>
  <c r="BI370" i="20"/>
  <c r="BJ370" i="20"/>
  <c r="BH371" i="20"/>
  <c r="BI371" i="20"/>
  <c r="BJ371" i="20"/>
  <c r="BH372" i="20"/>
  <c r="BI372" i="20"/>
  <c r="BJ372" i="20"/>
  <c r="BH373" i="20"/>
  <c r="BI373" i="20"/>
  <c r="BJ373" i="20"/>
  <c r="BH374" i="20"/>
  <c r="BI374" i="20"/>
  <c r="BJ374" i="20"/>
  <c r="BH375" i="20"/>
  <c r="BI375" i="20"/>
  <c r="BJ375" i="20"/>
  <c r="BH376" i="20"/>
  <c r="BI376" i="20"/>
  <c r="BJ376" i="20"/>
  <c r="BH377" i="20"/>
  <c r="BI377" i="20"/>
  <c r="BJ377" i="20"/>
  <c r="BH378" i="20"/>
  <c r="BI378" i="20"/>
  <c r="BJ378" i="20"/>
  <c r="BH379" i="20"/>
  <c r="BI379" i="20"/>
  <c r="BJ379" i="20"/>
  <c r="BH380" i="20"/>
  <c r="BI380" i="20"/>
  <c r="BJ380" i="20"/>
  <c r="BH381" i="20"/>
  <c r="BI381" i="20"/>
  <c r="BJ381" i="20"/>
  <c r="BH382" i="20"/>
  <c r="BI382" i="20"/>
  <c r="BJ382" i="20"/>
  <c r="BH383" i="20"/>
  <c r="BI383" i="20"/>
  <c r="BJ383" i="20"/>
  <c r="BH384" i="20"/>
  <c r="BI384" i="20"/>
  <c r="BJ384" i="20"/>
  <c r="BH385" i="20"/>
  <c r="BI385" i="20"/>
  <c r="BJ385" i="20"/>
  <c r="BH386" i="20"/>
  <c r="BI386" i="20"/>
  <c r="BJ386" i="20"/>
  <c r="BH387" i="20"/>
  <c r="BI387" i="20"/>
  <c r="BJ387" i="20"/>
  <c r="BH388" i="20"/>
  <c r="BI388" i="20"/>
  <c r="BJ388" i="20"/>
  <c r="BH389" i="20"/>
  <c r="BI389" i="20"/>
  <c r="BJ389" i="20"/>
  <c r="BH390" i="20"/>
  <c r="BI390" i="20"/>
  <c r="BJ390" i="20"/>
  <c r="BH391" i="20"/>
  <c r="BI391" i="20"/>
  <c r="BJ391" i="20"/>
  <c r="BH392" i="20"/>
  <c r="BI392" i="20"/>
  <c r="BJ392" i="20"/>
  <c r="BH393" i="20"/>
  <c r="BI393" i="20"/>
  <c r="BJ393" i="20"/>
  <c r="BH394" i="20"/>
  <c r="BI394" i="20"/>
  <c r="BJ394" i="20"/>
  <c r="BH395" i="20"/>
  <c r="BI395" i="20"/>
  <c r="BJ395" i="20"/>
  <c r="BH396" i="20"/>
  <c r="BI396" i="20"/>
  <c r="BJ396" i="20"/>
  <c r="BH397" i="20"/>
  <c r="BI397" i="20"/>
  <c r="BJ397" i="20"/>
  <c r="BH398" i="20"/>
  <c r="BI398" i="20"/>
  <c r="BJ398" i="20"/>
  <c r="BH399" i="20"/>
  <c r="BI399" i="20"/>
  <c r="BJ399" i="20"/>
  <c r="BH400" i="20"/>
  <c r="BI400" i="20"/>
  <c r="BJ400" i="20"/>
  <c r="BH401" i="20"/>
  <c r="BI401" i="20"/>
  <c r="BJ401" i="20"/>
  <c r="BH402" i="20"/>
  <c r="BI402" i="20"/>
  <c r="BJ402" i="20"/>
  <c r="BH403" i="20"/>
  <c r="BI403" i="20"/>
  <c r="BJ403" i="20"/>
  <c r="BH404" i="20"/>
  <c r="BI404" i="20"/>
  <c r="BJ404" i="20"/>
  <c r="BH405" i="20"/>
  <c r="BI405" i="20"/>
  <c r="BJ405" i="20"/>
  <c r="BH406" i="20"/>
  <c r="BI406" i="20"/>
  <c r="BJ406" i="20"/>
  <c r="BH407" i="20"/>
  <c r="BI407" i="20"/>
  <c r="BJ407" i="20"/>
  <c r="BH408" i="20"/>
  <c r="BI408" i="20"/>
  <c r="BJ408" i="20"/>
  <c r="BH409" i="20"/>
  <c r="BI409" i="20"/>
  <c r="BJ409" i="20"/>
  <c r="BH410" i="20"/>
  <c r="BI410" i="20"/>
  <c r="BJ410" i="20"/>
  <c r="BH411" i="20"/>
  <c r="BI411" i="20"/>
  <c r="BJ411" i="20"/>
  <c r="BH412" i="20"/>
  <c r="BI412" i="20"/>
  <c r="BJ412" i="20"/>
  <c r="BH413" i="20"/>
  <c r="BI413" i="20"/>
  <c r="BJ413" i="20"/>
  <c r="BH414" i="20"/>
  <c r="BI414" i="20"/>
  <c r="BJ414" i="20"/>
  <c r="BH415" i="20"/>
  <c r="BI415" i="20"/>
  <c r="BJ415" i="20"/>
  <c r="BH416" i="20"/>
  <c r="BI416" i="20"/>
  <c r="BJ416" i="20"/>
  <c r="BH417" i="20"/>
  <c r="BI417" i="20"/>
  <c r="BJ417" i="20"/>
  <c r="BH418" i="20"/>
  <c r="BI418" i="20"/>
  <c r="BJ418" i="20"/>
  <c r="BH419" i="20"/>
  <c r="BI419" i="20"/>
  <c r="BJ419" i="20"/>
  <c r="BH420" i="20"/>
  <c r="BI420" i="20"/>
  <c r="BJ420" i="20"/>
  <c r="BH421" i="20"/>
  <c r="BI421" i="20"/>
  <c r="BJ421" i="20"/>
  <c r="BH422" i="20"/>
  <c r="BI422" i="20"/>
  <c r="BJ422" i="20"/>
  <c r="BH423" i="20"/>
  <c r="BI423" i="20"/>
  <c r="BJ423" i="20"/>
  <c r="BH424" i="20"/>
  <c r="BI424" i="20"/>
  <c r="BJ424" i="20"/>
  <c r="BH425" i="20"/>
  <c r="BI425" i="20"/>
  <c r="BJ425" i="20"/>
  <c r="BH426" i="20"/>
  <c r="BI426" i="20"/>
  <c r="BJ426" i="20"/>
  <c r="BH427" i="20"/>
  <c r="BI427" i="20"/>
  <c r="BJ427" i="20"/>
  <c r="BH428" i="20"/>
  <c r="BI428" i="20"/>
  <c r="BJ428" i="20"/>
  <c r="BH429" i="20"/>
  <c r="BI429" i="20"/>
  <c r="BJ429" i="20"/>
  <c r="BH430" i="20"/>
  <c r="BI430" i="20"/>
  <c r="BJ430" i="20"/>
  <c r="BH431" i="20"/>
  <c r="BI431" i="20"/>
  <c r="BJ431" i="20"/>
  <c r="BH432" i="20"/>
  <c r="BI432" i="20"/>
  <c r="BJ432" i="20"/>
  <c r="BH433" i="20"/>
  <c r="BI433" i="20"/>
  <c r="BJ433" i="20"/>
  <c r="BH434" i="20"/>
  <c r="BI434" i="20"/>
  <c r="BJ434" i="20"/>
  <c r="BH435" i="20"/>
  <c r="BI435" i="20"/>
  <c r="BJ435" i="20"/>
  <c r="BH436" i="20"/>
  <c r="BI436" i="20"/>
  <c r="BJ436" i="20"/>
  <c r="BH437" i="20"/>
  <c r="BI437" i="20"/>
  <c r="BJ437" i="20"/>
  <c r="BH438" i="20"/>
  <c r="BI438" i="20"/>
  <c r="BJ438" i="20"/>
  <c r="BH439" i="20"/>
  <c r="BI439" i="20"/>
  <c r="BJ439" i="20"/>
  <c r="BH440" i="20"/>
  <c r="BI440" i="20"/>
  <c r="BJ440" i="20"/>
  <c r="BH441" i="20"/>
  <c r="BI441" i="20"/>
  <c r="BJ441" i="20"/>
  <c r="BH442" i="20"/>
  <c r="BI442" i="20"/>
  <c r="BJ442" i="20"/>
  <c r="BH443" i="20"/>
  <c r="BI443" i="20"/>
  <c r="BJ443" i="20"/>
  <c r="BH444" i="20"/>
  <c r="BI444" i="20"/>
  <c r="BJ444" i="20"/>
  <c r="BH445" i="20"/>
  <c r="BI445" i="20"/>
  <c r="BJ445" i="20"/>
  <c r="BH446" i="20"/>
  <c r="BI446" i="20"/>
  <c r="BJ446" i="20"/>
  <c r="BH447" i="20"/>
  <c r="BI447" i="20"/>
  <c r="BJ447" i="20"/>
  <c r="BH448" i="20"/>
  <c r="BI448" i="20"/>
  <c r="BJ448" i="20"/>
  <c r="BH449" i="20"/>
  <c r="BI449" i="20"/>
  <c r="BJ449" i="20"/>
  <c r="D205" i="20"/>
  <c r="G205" i="20" s="1"/>
  <c r="E205" i="20"/>
  <c r="D206" i="20"/>
  <c r="G206" i="20" s="1"/>
  <c r="J206" i="20" s="1"/>
  <c r="E206" i="20"/>
  <c r="D207" i="20"/>
  <c r="G207" i="20" s="1"/>
  <c r="E207" i="20"/>
  <c r="D208" i="20"/>
  <c r="G208" i="20" s="1"/>
  <c r="I208" i="20" s="1"/>
  <c r="E208" i="20"/>
  <c r="D209" i="20"/>
  <c r="G209" i="20" s="1"/>
  <c r="E209" i="20"/>
  <c r="D210" i="20"/>
  <c r="E210" i="20"/>
  <c r="G210" i="20"/>
  <c r="J210" i="20" s="1"/>
  <c r="D211" i="20"/>
  <c r="G211" i="20" s="1"/>
  <c r="E211" i="20"/>
  <c r="D212" i="20"/>
  <c r="G212" i="20" s="1"/>
  <c r="I212" i="20" s="1"/>
  <c r="E212" i="20"/>
  <c r="D213" i="20"/>
  <c r="G213" i="20" s="1"/>
  <c r="E213" i="20"/>
  <c r="D214" i="20"/>
  <c r="G214" i="20" s="1"/>
  <c r="E214" i="20"/>
  <c r="D215" i="20"/>
  <c r="G215" i="20" s="1"/>
  <c r="E215" i="20"/>
  <c r="D216" i="20"/>
  <c r="G216" i="20" s="1"/>
  <c r="I216" i="20" s="1"/>
  <c r="E216" i="20"/>
  <c r="D217" i="20"/>
  <c r="G217" i="20" s="1"/>
  <c r="E217" i="20"/>
  <c r="D218" i="20"/>
  <c r="G218" i="20" s="1"/>
  <c r="J218" i="20" s="1"/>
  <c r="E218" i="20"/>
  <c r="D219" i="20"/>
  <c r="G219" i="20" s="1"/>
  <c r="E219" i="20"/>
  <c r="D220" i="20"/>
  <c r="G220" i="20" s="1"/>
  <c r="I220" i="20" s="1"/>
  <c r="E220" i="20"/>
  <c r="D221" i="20"/>
  <c r="G221" i="20" s="1"/>
  <c r="E221" i="20"/>
  <c r="D222" i="20"/>
  <c r="G222" i="20" s="1"/>
  <c r="E222" i="20"/>
  <c r="D223" i="20"/>
  <c r="G223" i="20" s="1"/>
  <c r="E223" i="20"/>
  <c r="D224" i="20"/>
  <c r="G224" i="20" s="1"/>
  <c r="I224" i="20" s="1"/>
  <c r="E224" i="20"/>
  <c r="D225" i="20"/>
  <c r="G225" i="20" s="1"/>
  <c r="E225" i="20"/>
  <c r="D226" i="20"/>
  <c r="G226" i="20" s="1"/>
  <c r="J226" i="20" s="1"/>
  <c r="E226" i="20"/>
  <c r="D227" i="20"/>
  <c r="G227" i="20" s="1"/>
  <c r="E227" i="20"/>
  <c r="D228" i="20"/>
  <c r="G228" i="20" s="1"/>
  <c r="I228" i="20" s="1"/>
  <c r="E228" i="20"/>
  <c r="D229" i="20"/>
  <c r="G229" i="20" s="1"/>
  <c r="E229" i="20"/>
  <c r="D230" i="20"/>
  <c r="G230" i="20" s="1"/>
  <c r="E230" i="20"/>
  <c r="D231" i="20"/>
  <c r="G231" i="20" s="1"/>
  <c r="E231" i="20"/>
  <c r="D232" i="20"/>
  <c r="G232" i="20" s="1"/>
  <c r="I232" i="20" s="1"/>
  <c r="E232" i="20"/>
  <c r="D233" i="20"/>
  <c r="G233" i="20" s="1"/>
  <c r="E233" i="20"/>
  <c r="D234" i="20"/>
  <c r="G234" i="20" s="1"/>
  <c r="J234" i="20" s="1"/>
  <c r="E234" i="20"/>
  <c r="D235" i="20"/>
  <c r="G235" i="20" s="1"/>
  <c r="E235" i="20"/>
  <c r="D236" i="20"/>
  <c r="G236" i="20" s="1"/>
  <c r="I236" i="20" s="1"/>
  <c r="E236" i="20"/>
  <c r="D237" i="20"/>
  <c r="G237" i="20" s="1"/>
  <c r="E237" i="20"/>
  <c r="D238" i="20"/>
  <c r="G238" i="20" s="1"/>
  <c r="J238" i="20" s="1"/>
  <c r="E238" i="20"/>
  <c r="D239" i="20"/>
  <c r="E239" i="20"/>
  <c r="G239" i="20"/>
  <c r="D240" i="20"/>
  <c r="G240" i="20" s="1"/>
  <c r="I240" i="20" s="1"/>
  <c r="E240" i="20"/>
  <c r="D241" i="20"/>
  <c r="G241" i="20" s="1"/>
  <c r="E241" i="20"/>
  <c r="F241" i="20" s="1"/>
  <c r="D242" i="20"/>
  <c r="G242" i="20" s="1"/>
  <c r="J242" i="20" s="1"/>
  <c r="E242" i="20"/>
  <c r="D243" i="20"/>
  <c r="G243" i="20" s="1"/>
  <c r="E243" i="20"/>
  <c r="D244" i="20"/>
  <c r="G244" i="20" s="1"/>
  <c r="I244" i="20" s="1"/>
  <c r="E244" i="20"/>
  <c r="D245" i="20"/>
  <c r="G245" i="20" s="1"/>
  <c r="E245" i="20"/>
  <c r="F245" i="20" s="1"/>
  <c r="D246" i="20"/>
  <c r="G246" i="20" s="1"/>
  <c r="E246" i="20"/>
  <c r="D247" i="20"/>
  <c r="G247" i="20" s="1"/>
  <c r="E247" i="20"/>
  <c r="D248" i="20"/>
  <c r="G248" i="20" s="1"/>
  <c r="I248" i="20" s="1"/>
  <c r="E248" i="20"/>
  <c r="D249" i="20"/>
  <c r="G249" i="20" s="1"/>
  <c r="E249" i="20"/>
  <c r="D250" i="20"/>
  <c r="G250" i="20" s="1"/>
  <c r="J250" i="20" s="1"/>
  <c r="E250" i="20"/>
  <c r="D251" i="20"/>
  <c r="G251" i="20" s="1"/>
  <c r="E251" i="20"/>
  <c r="D252" i="20"/>
  <c r="G252" i="20" s="1"/>
  <c r="E252" i="20"/>
  <c r="D253" i="20"/>
  <c r="G253" i="20" s="1"/>
  <c r="E253" i="20"/>
  <c r="D254" i="20"/>
  <c r="G254" i="20" s="1"/>
  <c r="J254" i="20" s="1"/>
  <c r="E254" i="20"/>
  <c r="D255" i="20"/>
  <c r="G255" i="20" s="1"/>
  <c r="E255" i="20"/>
  <c r="D256" i="20"/>
  <c r="G256" i="20" s="1"/>
  <c r="I256" i="20" s="1"/>
  <c r="E256" i="20"/>
  <c r="D257" i="20"/>
  <c r="G257" i="20" s="1"/>
  <c r="E257" i="20"/>
  <c r="D258" i="20"/>
  <c r="G258" i="20" s="1"/>
  <c r="J258" i="20" s="1"/>
  <c r="E258" i="20"/>
  <c r="D259" i="20"/>
  <c r="G259" i="20" s="1"/>
  <c r="E259" i="20"/>
  <c r="D260" i="20"/>
  <c r="G260" i="20" s="1"/>
  <c r="I260" i="20" s="1"/>
  <c r="E260" i="20"/>
  <c r="D261" i="20"/>
  <c r="G261" i="20" s="1"/>
  <c r="E261" i="20"/>
  <c r="D262" i="20"/>
  <c r="G262" i="20" s="1"/>
  <c r="J262" i="20" s="1"/>
  <c r="E262" i="20"/>
  <c r="D263" i="20"/>
  <c r="G263" i="20" s="1"/>
  <c r="E263" i="20"/>
  <c r="D264" i="20"/>
  <c r="G264" i="20" s="1"/>
  <c r="E264" i="20"/>
  <c r="D265" i="20"/>
  <c r="G265" i="20" s="1"/>
  <c r="E265" i="20"/>
  <c r="D266" i="20"/>
  <c r="G266" i="20" s="1"/>
  <c r="J266" i="20" s="1"/>
  <c r="E266" i="20"/>
  <c r="D267" i="20"/>
  <c r="G267" i="20" s="1"/>
  <c r="E267" i="20"/>
  <c r="D268" i="20"/>
  <c r="G268" i="20" s="1"/>
  <c r="I268" i="20" s="1"/>
  <c r="E268" i="20"/>
  <c r="D269" i="20"/>
  <c r="G269" i="20" s="1"/>
  <c r="E269" i="20"/>
  <c r="D270" i="20"/>
  <c r="G270" i="20" s="1"/>
  <c r="E270" i="20"/>
  <c r="D271" i="20"/>
  <c r="G271" i="20" s="1"/>
  <c r="E271" i="20"/>
  <c r="D272" i="20"/>
  <c r="G272" i="20" s="1"/>
  <c r="E272" i="20"/>
  <c r="D273" i="20"/>
  <c r="G273" i="20" s="1"/>
  <c r="E273" i="20"/>
  <c r="D274" i="20"/>
  <c r="G274" i="20" s="1"/>
  <c r="J274" i="20" s="1"/>
  <c r="E274" i="20"/>
  <c r="D275" i="20"/>
  <c r="G275" i="20" s="1"/>
  <c r="E275" i="20"/>
  <c r="D276" i="20"/>
  <c r="G276" i="20" s="1"/>
  <c r="E276" i="20"/>
  <c r="D277" i="20"/>
  <c r="G277" i="20" s="1"/>
  <c r="E277" i="20"/>
  <c r="D278" i="20"/>
  <c r="G278" i="20" s="1"/>
  <c r="J278" i="20" s="1"/>
  <c r="E278" i="20"/>
  <c r="D279" i="20"/>
  <c r="G279" i="20" s="1"/>
  <c r="E279" i="20"/>
  <c r="D280" i="20"/>
  <c r="G280" i="20" s="1"/>
  <c r="I280" i="20" s="1"/>
  <c r="E280" i="20"/>
  <c r="D281" i="20"/>
  <c r="G281" i="20" s="1"/>
  <c r="E281" i="20"/>
  <c r="D282" i="20"/>
  <c r="G282" i="20" s="1"/>
  <c r="J282" i="20" s="1"/>
  <c r="E282" i="20"/>
  <c r="D283" i="20"/>
  <c r="G283" i="20" s="1"/>
  <c r="E283" i="20"/>
  <c r="D284" i="20"/>
  <c r="G284" i="20" s="1"/>
  <c r="E284" i="20"/>
  <c r="D285" i="20"/>
  <c r="G285" i="20" s="1"/>
  <c r="E285" i="20"/>
  <c r="D286" i="20"/>
  <c r="G286" i="20" s="1"/>
  <c r="J286" i="20" s="1"/>
  <c r="E286" i="20"/>
  <c r="D287" i="20"/>
  <c r="G287" i="20" s="1"/>
  <c r="E287" i="20"/>
  <c r="D288" i="20"/>
  <c r="G288" i="20" s="1"/>
  <c r="I288" i="20" s="1"/>
  <c r="E288" i="20"/>
  <c r="D289" i="20"/>
  <c r="G289" i="20" s="1"/>
  <c r="E289" i="20"/>
  <c r="D290" i="20"/>
  <c r="G290" i="20" s="1"/>
  <c r="E290" i="20"/>
  <c r="D291" i="20"/>
  <c r="G291" i="20" s="1"/>
  <c r="E291" i="20"/>
  <c r="D292" i="20"/>
  <c r="G292" i="20" s="1"/>
  <c r="J292" i="20" s="1"/>
  <c r="E292" i="20"/>
  <c r="D293" i="20"/>
  <c r="G293" i="20" s="1"/>
  <c r="E293" i="20"/>
  <c r="D294" i="20"/>
  <c r="G294" i="20" s="1"/>
  <c r="E294" i="20"/>
  <c r="D295" i="20"/>
  <c r="G295" i="20" s="1"/>
  <c r="E295" i="20"/>
  <c r="D296" i="20"/>
  <c r="G296" i="20" s="1"/>
  <c r="I296" i="20" s="1"/>
  <c r="E296" i="20"/>
  <c r="D297" i="20"/>
  <c r="G297" i="20" s="1"/>
  <c r="E297" i="20"/>
  <c r="D298" i="20"/>
  <c r="G298" i="20" s="1"/>
  <c r="J298" i="20" s="1"/>
  <c r="E298" i="20"/>
  <c r="D299" i="20"/>
  <c r="G299" i="20" s="1"/>
  <c r="E299" i="20"/>
  <c r="D300" i="20"/>
  <c r="G300" i="20" s="1"/>
  <c r="E300" i="20"/>
  <c r="D301" i="20"/>
  <c r="G301" i="20" s="1"/>
  <c r="E301" i="20"/>
  <c r="D302" i="20"/>
  <c r="G302" i="20" s="1"/>
  <c r="J302" i="20" s="1"/>
  <c r="E302" i="20"/>
  <c r="D303" i="20"/>
  <c r="G303" i="20" s="1"/>
  <c r="E303" i="20"/>
  <c r="D304" i="20"/>
  <c r="G304" i="20" s="1"/>
  <c r="J304" i="20" s="1"/>
  <c r="E304" i="20"/>
  <c r="D305" i="20"/>
  <c r="G305" i="20" s="1"/>
  <c r="E305" i="20"/>
  <c r="D306" i="20"/>
  <c r="G306" i="20" s="1"/>
  <c r="E306" i="20"/>
  <c r="D307" i="20"/>
  <c r="G307" i="20" s="1"/>
  <c r="E307" i="20"/>
  <c r="D308" i="20"/>
  <c r="G308" i="20" s="1"/>
  <c r="I308" i="20" s="1"/>
  <c r="E308" i="20"/>
  <c r="D309" i="20"/>
  <c r="G309" i="20" s="1"/>
  <c r="E309" i="20"/>
  <c r="D310" i="20"/>
  <c r="G310" i="20" s="1"/>
  <c r="J310" i="20" s="1"/>
  <c r="E310" i="20"/>
  <c r="D311" i="20"/>
  <c r="G311" i="20" s="1"/>
  <c r="E311" i="20"/>
  <c r="D312" i="20"/>
  <c r="G312" i="20" s="1"/>
  <c r="E312" i="20"/>
  <c r="D313" i="20"/>
  <c r="G313" i="20" s="1"/>
  <c r="E313" i="20"/>
  <c r="D314" i="20"/>
  <c r="G314" i="20" s="1"/>
  <c r="E314" i="20"/>
  <c r="D315" i="20"/>
  <c r="G315" i="20" s="1"/>
  <c r="E315" i="20"/>
  <c r="D316" i="20"/>
  <c r="G316" i="20" s="1"/>
  <c r="I316" i="20" s="1"/>
  <c r="E316" i="20"/>
  <c r="D317" i="20"/>
  <c r="G317" i="20" s="1"/>
  <c r="E317" i="20"/>
  <c r="D318" i="20"/>
  <c r="G318" i="20" s="1"/>
  <c r="J318" i="20" s="1"/>
  <c r="E318" i="20"/>
  <c r="D319" i="20"/>
  <c r="G319" i="20" s="1"/>
  <c r="E319" i="20"/>
  <c r="D320" i="20"/>
  <c r="G320" i="20" s="1"/>
  <c r="E320" i="20"/>
  <c r="D321" i="20"/>
  <c r="G321" i="20" s="1"/>
  <c r="E321" i="20"/>
  <c r="D322" i="20"/>
  <c r="G322" i="20" s="1"/>
  <c r="E322" i="20"/>
  <c r="D323" i="20"/>
  <c r="G323" i="20" s="1"/>
  <c r="E323" i="20"/>
  <c r="D324" i="20"/>
  <c r="G324" i="20" s="1"/>
  <c r="I324" i="20" s="1"/>
  <c r="E324" i="20"/>
  <c r="D325" i="20"/>
  <c r="G325" i="20" s="1"/>
  <c r="E325" i="20"/>
  <c r="D326" i="20"/>
  <c r="G326" i="20" s="1"/>
  <c r="J326" i="20" s="1"/>
  <c r="E326" i="20"/>
  <c r="D327" i="20"/>
  <c r="G327" i="20" s="1"/>
  <c r="E327" i="20"/>
  <c r="D328" i="20"/>
  <c r="G328" i="20" s="1"/>
  <c r="E328" i="20"/>
  <c r="D329" i="20"/>
  <c r="G329" i="20" s="1"/>
  <c r="E329" i="20"/>
  <c r="D330" i="20"/>
  <c r="G330" i="20" s="1"/>
  <c r="E330" i="20"/>
  <c r="D331" i="20"/>
  <c r="G331" i="20" s="1"/>
  <c r="E331" i="20"/>
  <c r="D332" i="20"/>
  <c r="G332" i="20" s="1"/>
  <c r="I332" i="20" s="1"/>
  <c r="E332" i="20"/>
  <c r="D333" i="20"/>
  <c r="G333" i="20" s="1"/>
  <c r="E333" i="20"/>
  <c r="D334" i="20"/>
  <c r="G334" i="20" s="1"/>
  <c r="J334" i="20" s="1"/>
  <c r="E334" i="20"/>
  <c r="D335" i="20"/>
  <c r="G335" i="20" s="1"/>
  <c r="E335" i="20"/>
  <c r="D336" i="20"/>
  <c r="G336" i="20" s="1"/>
  <c r="E336" i="20"/>
  <c r="D337" i="20"/>
  <c r="G337" i="20" s="1"/>
  <c r="E337" i="20"/>
  <c r="D338" i="20"/>
  <c r="G338" i="20" s="1"/>
  <c r="E338" i="20"/>
  <c r="D339" i="20"/>
  <c r="G339" i="20" s="1"/>
  <c r="E339" i="20"/>
  <c r="D340" i="20"/>
  <c r="G340" i="20" s="1"/>
  <c r="I340" i="20" s="1"/>
  <c r="E340" i="20"/>
  <c r="D341" i="20"/>
  <c r="G341" i="20" s="1"/>
  <c r="E341" i="20"/>
  <c r="D342" i="20"/>
  <c r="G342" i="20" s="1"/>
  <c r="J342" i="20" s="1"/>
  <c r="E342" i="20"/>
  <c r="D343" i="20"/>
  <c r="G343" i="20" s="1"/>
  <c r="E343" i="20"/>
  <c r="D344" i="20"/>
  <c r="G344" i="20" s="1"/>
  <c r="E344" i="20"/>
  <c r="D345" i="20"/>
  <c r="G345" i="20" s="1"/>
  <c r="E345" i="20"/>
  <c r="D346" i="20"/>
  <c r="G346" i="20" s="1"/>
  <c r="E346" i="20"/>
  <c r="D347" i="20"/>
  <c r="G347" i="20" s="1"/>
  <c r="E347" i="20"/>
  <c r="D348" i="20"/>
  <c r="G348" i="20" s="1"/>
  <c r="I348" i="20" s="1"/>
  <c r="E348" i="20"/>
  <c r="D349" i="20"/>
  <c r="G349" i="20" s="1"/>
  <c r="E349" i="20"/>
  <c r="D350" i="20"/>
  <c r="G350" i="20" s="1"/>
  <c r="E350" i="20"/>
  <c r="D351" i="20"/>
  <c r="G351" i="20" s="1"/>
  <c r="E351" i="20"/>
  <c r="D352" i="20"/>
  <c r="G352" i="20" s="1"/>
  <c r="E352" i="20"/>
  <c r="D353" i="20"/>
  <c r="G353" i="20" s="1"/>
  <c r="E353" i="20"/>
  <c r="D354" i="20"/>
  <c r="G354" i="20" s="1"/>
  <c r="E354" i="20"/>
  <c r="D355" i="20"/>
  <c r="G355" i="20" s="1"/>
  <c r="E355" i="20"/>
  <c r="D356" i="20"/>
  <c r="G356" i="20" s="1"/>
  <c r="I356" i="20" s="1"/>
  <c r="E356" i="20"/>
  <c r="D357" i="20"/>
  <c r="G357" i="20" s="1"/>
  <c r="E357" i="20"/>
  <c r="D358" i="20"/>
  <c r="G358" i="20" s="1"/>
  <c r="E358" i="20"/>
  <c r="D359" i="20"/>
  <c r="G359" i="20" s="1"/>
  <c r="E359" i="20"/>
  <c r="D360" i="20"/>
  <c r="G360" i="20" s="1"/>
  <c r="I360" i="20" s="1"/>
  <c r="E360" i="20"/>
  <c r="D361" i="20"/>
  <c r="G361" i="20" s="1"/>
  <c r="E361" i="20"/>
  <c r="D362" i="20"/>
  <c r="G362" i="20" s="1"/>
  <c r="J362" i="20" s="1"/>
  <c r="E362" i="20"/>
  <c r="D363" i="20"/>
  <c r="G363" i="20" s="1"/>
  <c r="E363" i="20"/>
  <c r="D364" i="20"/>
  <c r="G364" i="20" s="1"/>
  <c r="E364" i="20"/>
  <c r="D365" i="20"/>
  <c r="G365" i="20" s="1"/>
  <c r="E365" i="20"/>
  <c r="D366" i="20"/>
  <c r="G366" i="20" s="1"/>
  <c r="J366" i="20" s="1"/>
  <c r="E366" i="20"/>
  <c r="F366" i="20" s="1"/>
  <c r="D367" i="20"/>
  <c r="G367" i="20" s="1"/>
  <c r="E367" i="20"/>
  <c r="D368" i="20"/>
  <c r="G368" i="20" s="1"/>
  <c r="I368" i="20" s="1"/>
  <c r="E368" i="20"/>
  <c r="D369" i="20"/>
  <c r="G369" i="20" s="1"/>
  <c r="E369" i="20"/>
  <c r="D370" i="20"/>
  <c r="G370" i="20" s="1"/>
  <c r="J370" i="20" s="1"/>
  <c r="E370" i="20"/>
  <c r="F370" i="20" s="1"/>
  <c r="D371" i="20"/>
  <c r="G371" i="20" s="1"/>
  <c r="E371" i="20"/>
  <c r="D372" i="20"/>
  <c r="G372" i="20" s="1"/>
  <c r="I372" i="20" s="1"/>
  <c r="E372" i="20"/>
  <c r="F372" i="20" s="1"/>
  <c r="D373" i="20"/>
  <c r="G373" i="20" s="1"/>
  <c r="E373" i="20"/>
  <c r="D374" i="20"/>
  <c r="G374" i="20" s="1"/>
  <c r="I374" i="20" s="1"/>
  <c r="E374" i="20"/>
  <c r="D375" i="20"/>
  <c r="G375" i="20" s="1"/>
  <c r="J375" i="20" s="1"/>
  <c r="E375" i="20"/>
  <c r="F375" i="20" s="1"/>
  <c r="D376" i="20"/>
  <c r="G376" i="20" s="1"/>
  <c r="E376" i="20"/>
  <c r="D377" i="20"/>
  <c r="G377" i="20" s="1"/>
  <c r="E377" i="20"/>
  <c r="D378" i="20"/>
  <c r="G378" i="20" s="1"/>
  <c r="I378" i="20" s="1"/>
  <c r="E378" i="20"/>
  <c r="D379" i="20"/>
  <c r="G379" i="20" s="1"/>
  <c r="J379" i="20" s="1"/>
  <c r="E379" i="20"/>
  <c r="D380" i="20"/>
  <c r="G380" i="20" s="1"/>
  <c r="E380" i="20"/>
  <c r="D381" i="20"/>
  <c r="G381" i="20" s="1"/>
  <c r="E381" i="20"/>
  <c r="D382" i="20"/>
  <c r="G382" i="20" s="1"/>
  <c r="I382" i="20" s="1"/>
  <c r="E382" i="20"/>
  <c r="D383" i="20"/>
  <c r="G383" i="20" s="1"/>
  <c r="J383" i="20" s="1"/>
  <c r="E383" i="20"/>
  <c r="D384" i="20"/>
  <c r="G384" i="20" s="1"/>
  <c r="I384" i="20" s="1"/>
  <c r="E384" i="20"/>
  <c r="D385" i="20"/>
  <c r="G385" i="20" s="1"/>
  <c r="E385" i="20"/>
  <c r="D386" i="20"/>
  <c r="G386" i="20" s="1"/>
  <c r="I386" i="20" s="1"/>
  <c r="E386" i="20"/>
  <c r="D387" i="20"/>
  <c r="G387" i="20" s="1"/>
  <c r="J387" i="20" s="1"/>
  <c r="E387" i="20"/>
  <c r="D388" i="20"/>
  <c r="G388" i="20" s="1"/>
  <c r="I388" i="20" s="1"/>
  <c r="E388" i="20"/>
  <c r="D389" i="20"/>
  <c r="G389" i="20" s="1"/>
  <c r="E389" i="20"/>
  <c r="D390" i="20"/>
  <c r="G390" i="20" s="1"/>
  <c r="I390" i="20" s="1"/>
  <c r="E390" i="20"/>
  <c r="D391" i="20"/>
  <c r="G391" i="20" s="1"/>
  <c r="J391" i="20" s="1"/>
  <c r="E391" i="20"/>
  <c r="D392" i="20"/>
  <c r="G392" i="20" s="1"/>
  <c r="E392" i="20"/>
  <c r="D393" i="20"/>
  <c r="G393" i="20" s="1"/>
  <c r="E393" i="20"/>
  <c r="D394" i="20"/>
  <c r="G394" i="20" s="1"/>
  <c r="I394" i="20" s="1"/>
  <c r="E394" i="20"/>
  <c r="D395" i="20"/>
  <c r="G395" i="20" s="1"/>
  <c r="J395" i="20" s="1"/>
  <c r="E395" i="20"/>
  <c r="D396" i="20"/>
  <c r="G396" i="20" s="1"/>
  <c r="E396" i="20"/>
  <c r="D397" i="20"/>
  <c r="G397" i="20" s="1"/>
  <c r="E397" i="20"/>
  <c r="D398" i="20"/>
  <c r="G398" i="20" s="1"/>
  <c r="I398" i="20" s="1"/>
  <c r="E398" i="20"/>
  <c r="D399" i="20"/>
  <c r="G399" i="20" s="1"/>
  <c r="J399" i="20" s="1"/>
  <c r="E399" i="20"/>
  <c r="D400" i="20"/>
  <c r="G400" i="20" s="1"/>
  <c r="I400" i="20" s="1"/>
  <c r="E400" i="20"/>
  <c r="D401" i="20"/>
  <c r="G401" i="20" s="1"/>
  <c r="E401" i="20"/>
  <c r="D402" i="20"/>
  <c r="G402" i="20" s="1"/>
  <c r="I402" i="20" s="1"/>
  <c r="E402" i="20"/>
  <c r="D403" i="20"/>
  <c r="G403" i="20" s="1"/>
  <c r="J403" i="20" s="1"/>
  <c r="E403" i="20"/>
  <c r="D404" i="20"/>
  <c r="G404" i="20" s="1"/>
  <c r="I404" i="20" s="1"/>
  <c r="E404" i="20"/>
  <c r="F404" i="20" s="1"/>
  <c r="D405" i="20"/>
  <c r="G405" i="20" s="1"/>
  <c r="E405" i="20"/>
  <c r="D406" i="20"/>
  <c r="G406" i="20" s="1"/>
  <c r="I406" i="20" s="1"/>
  <c r="E406" i="20"/>
  <c r="D407" i="20"/>
  <c r="G407" i="20" s="1"/>
  <c r="J407" i="20" s="1"/>
  <c r="E407" i="20"/>
  <c r="D408" i="20"/>
  <c r="E408" i="20"/>
  <c r="D409" i="20"/>
  <c r="E409" i="20"/>
  <c r="D410" i="20"/>
  <c r="E410" i="20"/>
  <c r="D411" i="20"/>
  <c r="E411" i="20"/>
  <c r="D412" i="20"/>
  <c r="E412" i="20"/>
  <c r="D413" i="20"/>
  <c r="E413" i="20"/>
  <c r="D414" i="20"/>
  <c r="E414" i="20"/>
  <c r="D415" i="20"/>
  <c r="E415" i="20"/>
  <c r="D416" i="20"/>
  <c r="E416" i="20"/>
  <c r="D417" i="20"/>
  <c r="E417" i="20"/>
  <c r="D418" i="20"/>
  <c r="E418" i="20"/>
  <c r="D419" i="20"/>
  <c r="E419" i="20"/>
  <c r="D420" i="20"/>
  <c r="E420" i="20"/>
  <c r="D421" i="20"/>
  <c r="E421" i="20"/>
  <c r="D422" i="20"/>
  <c r="E422" i="20"/>
  <c r="D423" i="20"/>
  <c r="E423" i="20"/>
  <c r="D424" i="20"/>
  <c r="E424" i="20"/>
  <c r="D425" i="20"/>
  <c r="E425" i="20"/>
  <c r="D426" i="20"/>
  <c r="E426" i="20"/>
  <c r="D427" i="20"/>
  <c r="E427" i="20"/>
  <c r="D428" i="20"/>
  <c r="E428" i="20"/>
  <c r="D429" i="20"/>
  <c r="E429" i="20"/>
  <c r="D430" i="20"/>
  <c r="E430" i="20"/>
  <c r="D431" i="20"/>
  <c r="E431" i="20"/>
  <c r="D432" i="20"/>
  <c r="E432" i="20"/>
  <c r="D433" i="20"/>
  <c r="E433" i="20"/>
  <c r="D434" i="20"/>
  <c r="E434" i="20"/>
  <c r="D435" i="20"/>
  <c r="E435" i="20"/>
  <c r="D436" i="20"/>
  <c r="E436" i="20"/>
  <c r="D437" i="20"/>
  <c r="E437" i="20"/>
  <c r="D438" i="20"/>
  <c r="E438" i="20"/>
  <c r="D439" i="20"/>
  <c r="E439" i="20"/>
  <c r="D440" i="20"/>
  <c r="E440" i="20"/>
  <c r="D441" i="20"/>
  <c r="E441" i="20"/>
  <c r="D442" i="20"/>
  <c r="E442" i="20"/>
  <c r="D443" i="20"/>
  <c r="E443" i="20"/>
  <c r="D444" i="20"/>
  <c r="E444" i="20"/>
  <c r="D445" i="20"/>
  <c r="E445" i="20"/>
  <c r="D446" i="20"/>
  <c r="E446" i="20"/>
  <c r="D447" i="20"/>
  <c r="E447" i="20"/>
  <c r="D448" i="20"/>
  <c r="E448" i="20"/>
  <c r="D449" i="20"/>
  <c r="E449" i="20"/>
  <c r="BJ204" i="20"/>
  <c r="BI204" i="20"/>
  <c r="BH204" i="20"/>
  <c r="E204" i="20"/>
  <c r="D204" i="20"/>
  <c r="G204" i="20" s="1"/>
  <c r="I204" i="20" s="1"/>
  <c r="G94" i="20" a="1"/>
  <c r="G94" i="20" s="1"/>
  <c r="F94" i="20"/>
  <c r="C94" i="20" s="1"/>
  <c r="BM109" i="20"/>
  <c r="BL109" i="20"/>
  <c r="BK109" i="20"/>
  <c r="BJ109" i="20"/>
  <c r="BI109" i="20"/>
  <c r="BH109" i="20"/>
  <c r="BG109" i="20"/>
  <c r="BF109" i="20"/>
  <c r="BE109" i="20"/>
  <c r="BD109" i="20"/>
  <c r="BC109" i="20"/>
  <c r="BB109" i="20"/>
  <c r="BA109" i="20"/>
  <c r="BM108" i="20"/>
  <c r="BL108" i="20"/>
  <c r="BK108" i="20"/>
  <c r="BJ108" i="20"/>
  <c r="BI108" i="20"/>
  <c r="BH108" i="20"/>
  <c r="BG108" i="20"/>
  <c r="BF108" i="20"/>
  <c r="BE108" i="20"/>
  <c r="BD108" i="20"/>
  <c r="BC108" i="20"/>
  <c r="BB108" i="20"/>
  <c r="BA108" i="20"/>
  <c r="BM107" i="20"/>
  <c r="BL107" i="20"/>
  <c r="BK107" i="20"/>
  <c r="BJ107" i="20"/>
  <c r="BI107" i="20"/>
  <c r="BH107" i="20"/>
  <c r="BG107" i="20"/>
  <c r="BF107" i="20"/>
  <c r="BE107" i="20"/>
  <c r="BD107" i="20"/>
  <c r="BC107" i="20"/>
  <c r="BB107" i="20"/>
  <c r="BA107" i="20"/>
  <c r="BM106" i="20"/>
  <c r="BL106" i="20"/>
  <c r="BK106" i="20"/>
  <c r="BJ106" i="20"/>
  <c r="BI106" i="20"/>
  <c r="BH106" i="20"/>
  <c r="BG106" i="20"/>
  <c r="BF106" i="20"/>
  <c r="BE106" i="20"/>
  <c r="BD106" i="20"/>
  <c r="BC106" i="20"/>
  <c r="BB106" i="20"/>
  <c r="BA106" i="20"/>
  <c r="BM105" i="20"/>
  <c r="BL105" i="20"/>
  <c r="BK105" i="20"/>
  <c r="BJ105" i="20"/>
  <c r="BI105" i="20"/>
  <c r="BH105" i="20"/>
  <c r="BG105" i="20"/>
  <c r="BF105" i="20"/>
  <c r="BE105" i="20"/>
  <c r="BD105" i="20"/>
  <c r="BC105" i="20"/>
  <c r="BB105" i="20"/>
  <c r="BA105" i="20"/>
  <c r="BM104" i="20"/>
  <c r="BL104" i="20"/>
  <c r="BK104" i="20"/>
  <c r="BJ104" i="20"/>
  <c r="BI104" i="20"/>
  <c r="BH104" i="20"/>
  <c r="BG104" i="20"/>
  <c r="BF104" i="20"/>
  <c r="BE104" i="20"/>
  <c r="BD104" i="20"/>
  <c r="BC104" i="20"/>
  <c r="BB104" i="20"/>
  <c r="BA104" i="20"/>
  <c r="BM103" i="20"/>
  <c r="BL103" i="20"/>
  <c r="BK103" i="20"/>
  <c r="BJ103" i="20"/>
  <c r="BI103" i="20"/>
  <c r="BH103" i="20"/>
  <c r="BG103" i="20"/>
  <c r="BF103" i="20"/>
  <c r="BE103" i="20"/>
  <c r="BD103" i="20"/>
  <c r="BC103" i="20"/>
  <c r="BB103" i="20"/>
  <c r="BA103" i="20"/>
  <c r="BM102" i="20"/>
  <c r="BL102" i="20"/>
  <c r="BK102" i="20"/>
  <c r="BJ102" i="20"/>
  <c r="BI102" i="20"/>
  <c r="BH102" i="20"/>
  <c r="BG102" i="20"/>
  <c r="BF102" i="20"/>
  <c r="BE102" i="20"/>
  <c r="BD102" i="20"/>
  <c r="BC102" i="20"/>
  <c r="BB102" i="20"/>
  <c r="BA102" i="20"/>
  <c r="BM101" i="20"/>
  <c r="BL101" i="20"/>
  <c r="BK101" i="20"/>
  <c r="BJ101" i="20"/>
  <c r="BI101" i="20"/>
  <c r="BH101" i="20"/>
  <c r="BG101" i="20"/>
  <c r="BF101" i="20"/>
  <c r="BE101" i="20"/>
  <c r="BD101" i="20"/>
  <c r="BC101" i="20"/>
  <c r="BB101" i="20"/>
  <c r="BA101" i="20"/>
  <c r="BM100" i="20"/>
  <c r="BL100" i="20"/>
  <c r="BK100" i="20"/>
  <c r="BJ100" i="20"/>
  <c r="BI100" i="20"/>
  <c r="BH100" i="20"/>
  <c r="BG100" i="20"/>
  <c r="BF100" i="20"/>
  <c r="BE100" i="20"/>
  <c r="BD100" i="20"/>
  <c r="BC100" i="20"/>
  <c r="BB100" i="20"/>
  <c r="BA100" i="20"/>
  <c r="BM99" i="20"/>
  <c r="BL99" i="20"/>
  <c r="BK99" i="20"/>
  <c r="BJ99" i="20"/>
  <c r="BI99" i="20"/>
  <c r="BH99" i="20"/>
  <c r="BG99" i="20"/>
  <c r="BF99" i="20"/>
  <c r="BE99" i="20"/>
  <c r="BD99" i="20"/>
  <c r="BC99" i="20"/>
  <c r="BB99" i="20"/>
  <c r="BA99" i="20"/>
  <c r="BM98" i="20"/>
  <c r="BL98" i="20"/>
  <c r="BK98" i="20"/>
  <c r="BJ98" i="20"/>
  <c r="BI98" i="20"/>
  <c r="BH98" i="20"/>
  <c r="BG98" i="20"/>
  <c r="BF98" i="20"/>
  <c r="BE98" i="20"/>
  <c r="BD98" i="20"/>
  <c r="BC98" i="20"/>
  <c r="BB98" i="20"/>
  <c r="BA98" i="20"/>
  <c r="BM97" i="20"/>
  <c r="BL97" i="20"/>
  <c r="BK97" i="20"/>
  <c r="BJ97" i="20"/>
  <c r="BI97" i="20"/>
  <c r="BH97" i="20"/>
  <c r="BG97" i="20"/>
  <c r="BF97" i="20"/>
  <c r="BE97" i="20"/>
  <c r="BD97" i="20"/>
  <c r="BC97" i="20"/>
  <c r="BB97" i="20"/>
  <c r="BA97" i="20"/>
  <c r="BM110" i="20"/>
  <c r="BM96" i="20"/>
  <c r="BM95" i="20"/>
  <c r="BL110" i="20"/>
  <c r="BL96" i="20"/>
  <c r="BL95" i="20"/>
  <c r="BK110" i="20"/>
  <c r="BK96" i="20"/>
  <c r="BK95" i="20"/>
  <c r="BJ110" i="20"/>
  <c r="BJ96" i="20"/>
  <c r="BJ95" i="20"/>
  <c r="BI110" i="20"/>
  <c r="BI96" i="20"/>
  <c r="BI95" i="20"/>
  <c r="BH110" i="20"/>
  <c r="BH96" i="20"/>
  <c r="BH95" i="20"/>
  <c r="BG110" i="20"/>
  <c r="BG96" i="20"/>
  <c r="BG95" i="20"/>
  <c r="BF110" i="20"/>
  <c r="BF96" i="20"/>
  <c r="BF95" i="20"/>
  <c r="BE110" i="20"/>
  <c r="BE96" i="20"/>
  <c r="BE95" i="20"/>
  <c r="BD110" i="20"/>
  <c r="BD96" i="20"/>
  <c r="BD95" i="20"/>
  <c r="BC110" i="20"/>
  <c r="BC96" i="20"/>
  <c r="BC95" i="20"/>
  <c r="BB110" i="20"/>
  <c r="BB96" i="20"/>
  <c r="BB95" i="20"/>
  <c r="BA110" i="20"/>
  <c r="BA96" i="20"/>
  <c r="BA95" i="20"/>
  <c r="AZ110" i="20"/>
  <c r="AZ96" i="20"/>
  <c r="AZ95" i="20"/>
  <c r="AX91" i="20"/>
  <c r="AX94" i="20" s="1"/>
  <c r="D64" i="20"/>
  <c r="H63" i="20" s="1"/>
  <c r="F63" i="20"/>
  <c r="D63" i="20"/>
  <c r="A63" i="20"/>
  <c r="F62" i="20"/>
  <c r="A62" i="20"/>
  <c r="H61" i="20"/>
  <c r="G61" i="20"/>
  <c r="C61" i="20"/>
  <c r="B61" i="20"/>
  <c r="C59" i="20"/>
  <c r="C35" i="20"/>
  <c r="C11" i="20" s="1"/>
  <c r="F33" i="20"/>
  <c r="I29" i="20"/>
  <c r="E29" i="20"/>
  <c r="D29" i="20"/>
  <c r="I28" i="20"/>
  <c r="E28" i="20"/>
  <c r="D28" i="20"/>
  <c r="I27" i="20"/>
  <c r="E27" i="20"/>
  <c r="D27" i="20"/>
  <c r="I26" i="20"/>
  <c r="E26" i="20"/>
  <c r="D26" i="20"/>
  <c r="I25" i="20"/>
  <c r="E25" i="20"/>
  <c r="D25" i="20"/>
  <c r="I24" i="20"/>
  <c r="E24" i="20"/>
  <c r="D24" i="20"/>
  <c r="I23" i="20"/>
  <c r="E23" i="20"/>
  <c r="D23" i="20"/>
  <c r="I22" i="20"/>
  <c r="E22" i="20"/>
  <c r="D22" i="20"/>
  <c r="I21" i="20"/>
  <c r="E21" i="20"/>
  <c r="D21" i="20"/>
  <c r="I20" i="20"/>
  <c r="E20" i="20"/>
  <c r="D20" i="20"/>
  <c r="I19" i="20"/>
  <c r="E19" i="20"/>
  <c r="D19" i="20"/>
  <c r="I18" i="20"/>
  <c r="E18" i="20"/>
  <c r="D18" i="20"/>
  <c r="I17" i="20"/>
  <c r="E17" i="20"/>
  <c r="D17" i="20"/>
  <c r="I16" i="20"/>
  <c r="E16" i="20"/>
  <c r="D16" i="20"/>
  <c r="E15" i="20"/>
  <c r="D15" i="20"/>
  <c r="F178" i="12"/>
  <c r="BA182" i="12" s="1"/>
  <c r="F155" i="12"/>
  <c r="BA158" i="12" s="1"/>
  <c r="D57" i="12"/>
  <c r="C69" i="12" s="1"/>
  <c r="AW10" i="12"/>
  <c r="ES182" i="12"/>
  <c r="BC182" i="12"/>
  <c r="BD182" i="12"/>
  <c r="BE182" i="12"/>
  <c r="BF182" i="12"/>
  <c r="BG182" i="12"/>
  <c r="BH182" i="12"/>
  <c r="BI182" i="12"/>
  <c r="BJ182" i="12"/>
  <c r="BK182" i="12"/>
  <c r="BL182" i="12"/>
  <c r="BM182" i="12"/>
  <c r="BN182" i="12"/>
  <c r="BO182" i="12"/>
  <c r="BP182" i="12"/>
  <c r="BQ182" i="12"/>
  <c r="BR182" i="12"/>
  <c r="BS182" i="12"/>
  <c r="BT182" i="12"/>
  <c r="BU182" i="12"/>
  <c r="BV182" i="12"/>
  <c r="BW182" i="12"/>
  <c r="BX182" i="12"/>
  <c r="BY182" i="12"/>
  <c r="BZ182" i="12"/>
  <c r="CA182" i="12"/>
  <c r="CB182" i="12"/>
  <c r="CC182" i="12"/>
  <c r="CD182" i="12"/>
  <c r="CE182" i="12"/>
  <c r="CF182" i="12"/>
  <c r="CG182" i="12"/>
  <c r="CH182" i="12"/>
  <c r="CI182" i="12"/>
  <c r="CJ182" i="12"/>
  <c r="CK182" i="12"/>
  <c r="CL182" i="12"/>
  <c r="CM182" i="12"/>
  <c r="CN182" i="12"/>
  <c r="CO182" i="12"/>
  <c r="CP182" i="12"/>
  <c r="CQ182" i="12"/>
  <c r="CR182" i="12"/>
  <c r="CS182" i="12"/>
  <c r="CT182" i="12"/>
  <c r="CU182" i="12"/>
  <c r="CV182" i="12"/>
  <c r="CW182" i="12"/>
  <c r="CX182" i="12"/>
  <c r="CY182" i="12"/>
  <c r="CZ182" i="12"/>
  <c r="DA182" i="12"/>
  <c r="DB182" i="12"/>
  <c r="DC182" i="12"/>
  <c r="DD182" i="12"/>
  <c r="DE182" i="12"/>
  <c r="DF182" i="12"/>
  <c r="DG182" i="12"/>
  <c r="DH182" i="12"/>
  <c r="DI182" i="12"/>
  <c r="DJ182" i="12"/>
  <c r="DK182" i="12"/>
  <c r="DL182" i="12"/>
  <c r="DM182" i="12"/>
  <c r="DN182" i="12"/>
  <c r="DO182" i="12"/>
  <c r="DP182" i="12"/>
  <c r="DQ182" i="12"/>
  <c r="DR182" i="12"/>
  <c r="DS182" i="12"/>
  <c r="DT182" i="12"/>
  <c r="DU182" i="12"/>
  <c r="DV182" i="12"/>
  <c r="DW182" i="12"/>
  <c r="DX182" i="12"/>
  <c r="DY182" i="12"/>
  <c r="DZ182" i="12"/>
  <c r="EA182" i="12"/>
  <c r="EB182" i="12"/>
  <c r="EC182" i="12"/>
  <c r="ED182" i="12"/>
  <c r="EE182" i="12"/>
  <c r="EF182" i="12"/>
  <c r="EG182" i="12"/>
  <c r="EH182" i="12"/>
  <c r="EI182" i="12"/>
  <c r="EJ182" i="12"/>
  <c r="EK182" i="12"/>
  <c r="EL182" i="12"/>
  <c r="EM182" i="12"/>
  <c r="EN182" i="12"/>
  <c r="EO182" i="12"/>
  <c r="EP182" i="12"/>
  <c r="EQ182" i="12"/>
  <c r="AY182" i="12"/>
  <c r="AX182" i="12"/>
  <c r="AV182" i="12"/>
  <c r="ES158" i="12"/>
  <c r="BS158" i="12"/>
  <c r="CN158" i="12"/>
  <c r="EE158" i="12"/>
  <c r="BG203" i="12"/>
  <c r="BH203" i="12"/>
  <c r="BI203" i="12"/>
  <c r="BG204" i="12"/>
  <c r="BH204" i="12"/>
  <c r="BI204" i="12"/>
  <c r="BG205" i="12"/>
  <c r="BH205" i="12"/>
  <c r="BI205" i="12"/>
  <c r="BG206" i="12"/>
  <c r="BH206" i="12"/>
  <c r="BI206" i="12"/>
  <c r="BG207" i="12"/>
  <c r="BH207" i="12"/>
  <c r="BI207" i="12"/>
  <c r="BG208" i="12"/>
  <c r="BH208" i="12"/>
  <c r="BI208" i="12"/>
  <c r="BG209" i="12"/>
  <c r="BH209" i="12"/>
  <c r="BI209" i="12"/>
  <c r="BG210" i="12"/>
  <c r="BH210" i="12"/>
  <c r="BI210" i="12"/>
  <c r="BG211" i="12"/>
  <c r="BH211" i="12"/>
  <c r="BI211" i="12"/>
  <c r="BG212" i="12"/>
  <c r="BH212" i="12"/>
  <c r="BI212" i="12"/>
  <c r="BG213" i="12"/>
  <c r="BH213" i="12"/>
  <c r="BI213" i="12"/>
  <c r="BG214" i="12"/>
  <c r="BH214" i="12"/>
  <c r="BI214" i="12"/>
  <c r="BG215" i="12"/>
  <c r="BH215" i="12"/>
  <c r="BI215" i="12"/>
  <c r="BG216" i="12"/>
  <c r="BH216" i="12"/>
  <c r="BI216" i="12"/>
  <c r="BG217" i="12"/>
  <c r="BH217" i="12"/>
  <c r="BI217" i="12"/>
  <c r="BG218" i="12"/>
  <c r="BH218" i="12"/>
  <c r="BI218" i="12"/>
  <c r="BG219" i="12"/>
  <c r="BH219" i="12"/>
  <c r="BI219" i="12"/>
  <c r="BG220" i="12"/>
  <c r="BH220" i="12"/>
  <c r="BI220" i="12"/>
  <c r="BG221" i="12"/>
  <c r="BH221" i="12"/>
  <c r="BI221" i="12"/>
  <c r="BG222" i="12"/>
  <c r="BH222" i="12"/>
  <c r="BI222" i="12"/>
  <c r="BG223" i="12"/>
  <c r="BH223" i="12"/>
  <c r="BI223" i="12"/>
  <c r="BG224" i="12"/>
  <c r="BH224" i="12"/>
  <c r="BI224" i="12"/>
  <c r="BG225" i="12"/>
  <c r="BH225" i="12"/>
  <c r="BI225" i="12"/>
  <c r="BG226" i="12"/>
  <c r="BH226" i="12"/>
  <c r="BI226" i="12"/>
  <c r="BG227" i="12"/>
  <c r="BH227" i="12"/>
  <c r="BI227" i="12"/>
  <c r="BG228" i="12"/>
  <c r="BH228" i="12"/>
  <c r="BI228" i="12"/>
  <c r="BG229" i="12"/>
  <c r="BH229" i="12"/>
  <c r="BI229" i="12"/>
  <c r="BG230" i="12"/>
  <c r="BH230" i="12"/>
  <c r="BI230" i="12"/>
  <c r="BG231" i="12"/>
  <c r="BH231" i="12"/>
  <c r="BI231" i="12"/>
  <c r="BG232" i="12"/>
  <c r="BH232" i="12"/>
  <c r="BI232" i="12"/>
  <c r="BG233" i="12"/>
  <c r="BH233" i="12"/>
  <c r="BI233" i="12"/>
  <c r="BG234" i="12"/>
  <c r="BH234" i="12"/>
  <c r="BI234" i="12"/>
  <c r="BG235" i="12"/>
  <c r="BH235" i="12"/>
  <c r="BI235" i="12"/>
  <c r="BG236" i="12"/>
  <c r="BH236" i="12"/>
  <c r="BI236" i="12"/>
  <c r="BG237" i="12"/>
  <c r="BH237" i="12"/>
  <c r="BI237" i="12"/>
  <c r="BG238" i="12"/>
  <c r="BH238" i="12"/>
  <c r="BI238" i="12"/>
  <c r="BG239" i="12"/>
  <c r="BH239" i="12"/>
  <c r="BI239" i="12"/>
  <c r="BG240" i="12"/>
  <c r="BH240" i="12"/>
  <c r="BI240" i="12"/>
  <c r="BG241" i="12"/>
  <c r="BH241" i="12"/>
  <c r="BI241" i="12"/>
  <c r="BG242" i="12"/>
  <c r="BH242" i="12"/>
  <c r="BI242" i="12"/>
  <c r="BG243" i="12"/>
  <c r="BH243" i="12"/>
  <c r="BI243" i="12"/>
  <c r="BG244" i="12"/>
  <c r="BH244" i="12"/>
  <c r="BI244" i="12"/>
  <c r="BG245" i="12"/>
  <c r="BH245" i="12"/>
  <c r="BI245" i="12"/>
  <c r="BG246" i="12"/>
  <c r="BH246" i="12"/>
  <c r="BI246" i="12"/>
  <c r="BG247" i="12"/>
  <c r="BH247" i="12"/>
  <c r="BI247" i="12"/>
  <c r="BG248" i="12"/>
  <c r="BH248" i="12"/>
  <c r="BI248" i="12"/>
  <c r="BG249" i="12"/>
  <c r="BH249" i="12"/>
  <c r="BI249" i="12"/>
  <c r="BG250" i="12"/>
  <c r="BH250" i="12"/>
  <c r="BI250" i="12"/>
  <c r="BG251" i="12"/>
  <c r="BH251" i="12"/>
  <c r="BI251" i="12"/>
  <c r="BG252" i="12"/>
  <c r="BH252" i="12"/>
  <c r="BI252" i="12"/>
  <c r="BG253" i="12"/>
  <c r="BH253" i="12"/>
  <c r="BI253" i="12"/>
  <c r="BG254" i="12"/>
  <c r="BH254" i="12"/>
  <c r="BI254" i="12"/>
  <c r="BG255" i="12"/>
  <c r="BH255" i="12"/>
  <c r="BI255" i="12"/>
  <c r="BG256" i="12"/>
  <c r="BH256" i="12"/>
  <c r="BI256" i="12"/>
  <c r="BG257" i="12"/>
  <c r="BH257" i="12"/>
  <c r="BI257" i="12"/>
  <c r="BG258" i="12"/>
  <c r="BH258" i="12"/>
  <c r="BI258" i="12"/>
  <c r="BG259" i="12"/>
  <c r="BH259" i="12"/>
  <c r="BI259" i="12"/>
  <c r="BG260" i="12"/>
  <c r="BH260" i="12"/>
  <c r="BI260" i="12"/>
  <c r="BG261" i="12"/>
  <c r="BH261" i="12"/>
  <c r="BI261" i="12"/>
  <c r="BG262" i="12"/>
  <c r="BH262" i="12"/>
  <c r="BI262" i="12"/>
  <c r="BG263" i="12"/>
  <c r="BH263" i="12"/>
  <c r="BI263" i="12"/>
  <c r="BG264" i="12"/>
  <c r="BH264" i="12"/>
  <c r="BI264" i="12"/>
  <c r="BG265" i="12"/>
  <c r="BH265" i="12"/>
  <c r="BI265" i="12"/>
  <c r="BG266" i="12"/>
  <c r="BH266" i="12"/>
  <c r="BI266" i="12"/>
  <c r="BG267" i="12"/>
  <c r="BH267" i="12"/>
  <c r="BI267" i="12"/>
  <c r="BG268" i="12"/>
  <c r="BH268" i="12"/>
  <c r="BI268" i="12"/>
  <c r="BG269" i="12"/>
  <c r="BH269" i="12"/>
  <c r="BI269" i="12"/>
  <c r="BG270" i="12"/>
  <c r="BH270" i="12"/>
  <c r="BI270" i="12"/>
  <c r="BG271" i="12"/>
  <c r="BH271" i="12"/>
  <c r="BI271" i="12"/>
  <c r="BG272" i="12"/>
  <c r="BH272" i="12"/>
  <c r="BI272" i="12"/>
  <c r="BG273" i="12"/>
  <c r="BH273" i="12"/>
  <c r="BI273" i="12"/>
  <c r="BG274" i="12"/>
  <c r="BH274" i="12"/>
  <c r="BI274" i="12"/>
  <c r="BG275" i="12"/>
  <c r="BH275" i="12"/>
  <c r="BI275" i="12"/>
  <c r="BG276" i="12"/>
  <c r="BH276" i="12"/>
  <c r="BI276" i="12"/>
  <c r="BG277" i="12"/>
  <c r="BH277" i="12"/>
  <c r="BI277" i="12"/>
  <c r="BG278" i="12"/>
  <c r="BH278" i="12"/>
  <c r="BI278" i="12"/>
  <c r="BG279" i="12"/>
  <c r="BH279" i="12"/>
  <c r="BI279" i="12"/>
  <c r="BG280" i="12"/>
  <c r="BH280" i="12"/>
  <c r="BI280" i="12"/>
  <c r="BG281" i="12"/>
  <c r="BH281" i="12"/>
  <c r="BI281" i="12"/>
  <c r="BG282" i="12"/>
  <c r="BH282" i="12"/>
  <c r="BI282" i="12"/>
  <c r="BG283" i="12"/>
  <c r="BH283" i="12"/>
  <c r="BI283" i="12"/>
  <c r="BG284" i="12"/>
  <c r="BH284" i="12"/>
  <c r="BI284" i="12"/>
  <c r="BG285" i="12"/>
  <c r="BH285" i="12"/>
  <c r="BI285" i="12"/>
  <c r="BG286" i="12"/>
  <c r="BH286" i="12"/>
  <c r="BI286" i="12"/>
  <c r="BG287" i="12"/>
  <c r="BH287" i="12"/>
  <c r="BI287" i="12"/>
  <c r="BG288" i="12"/>
  <c r="BH288" i="12"/>
  <c r="BI288" i="12"/>
  <c r="BG289" i="12"/>
  <c r="BH289" i="12"/>
  <c r="BI289" i="12"/>
  <c r="BG290" i="12"/>
  <c r="BH290" i="12"/>
  <c r="BI290" i="12"/>
  <c r="BG291" i="12"/>
  <c r="BH291" i="12"/>
  <c r="BI291" i="12"/>
  <c r="BG292" i="12"/>
  <c r="BH292" i="12"/>
  <c r="BI292" i="12"/>
  <c r="BG293" i="12"/>
  <c r="BH293" i="12"/>
  <c r="BI293" i="12"/>
  <c r="BG294" i="12"/>
  <c r="BH294" i="12"/>
  <c r="BI294" i="12"/>
  <c r="BG295" i="12"/>
  <c r="BH295" i="12"/>
  <c r="BI295" i="12"/>
  <c r="BG296" i="12"/>
  <c r="BH296" i="12"/>
  <c r="BI296" i="12"/>
  <c r="BG297" i="12"/>
  <c r="BH297" i="12"/>
  <c r="BI297" i="12"/>
  <c r="BG298" i="12"/>
  <c r="BH298" i="12"/>
  <c r="BI298" i="12"/>
  <c r="BG299" i="12"/>
  <c r="BH299" i="12"/>
  <c r="BI299" i="12"/>
  <c r="BG300" i="12"/>
  <c r="BH300" i="12"/>
  <c r="BI300" i="12"/>
  <c r="BG301" i="12"/>
  <c r="BH301" i="12"/>
  <c r="BI301" i="12"/>
  <c r="BG302" i="12"/>
  <c r="BH302" i="12"/>
  <c r="BI302" i="12"/>
  <c r="BG303" i="12"/>
  <c r="BH303" i="12"/>
  <c r="BI303" i="12"/>
  <c r="BG304" i="12"/>
  <c r="BH304" i="12"/>
  <c r="BI304" i="12"/>
  <c r="BG305" i="12"/>
  <c r="BH305" i="12"/>
  <c r="BI305" i="12"/>
  <c r="BG306" i="12"/>
  <c r="BH306" i="12"/>
  <c r="BI306" i="12"/>
  <c r="BG307" i="12"/>
  <c r="BH307" i="12"/>
  <c r="BI307" i="12"/>
  <c r="BG308" i="12"/>
  <c r="BH308" i="12"/>
  <c r="BI308" i="12"/>
  <c r="BG309" i="12"/>
  <c r="BH309" i="12"/>
  <c r="BI309" i="12"/>
  <c r="BG310" i="12"/>
  <c r="BH310" i="12"/>
  <c r="BI310" i="12"/>
  <c r="BG311" i="12"/>
  <c r="BH311" i="12"/>
  <c r="BI311" i="12"/>
  <c r="BG312" i="12"/>
  <c r="BH312" i="12"/>
  <c r="BI312" i="12"/>
  <c r="BG313" i="12"/>
  <c r="BH313" i="12"/>
  <c r="BI313" i="12"/>
  <c r="BG314" i="12"/>
  <c r="BH314" i="12"/>
  <c r="BI314" i="12"/>
  <c r="BG315" i="12"/>
  <c r="BH315" i="12"/>
  <c r="BI315" i="12"/>
  <c r="BG316" i="12"/>
  <c r="BH316" i="12"/>
  <c r="BI316" i="12"/>
  <c r="BG317" i="12"/>
  <c r="BH317" i="12"/>
  <c r="BI317" i="12"/>
  <c r="BG318" i="12"/>
  <c r="BH318" i="12"/>
  <c r="BI318" i="12"/>
  <c r="BG319" i="12"/>
  <c r="BH319" i="12"/>
  <c r="BI319" i="12"/>
  <c r="BG320" i="12"/>
  <c r="BH320" i="12"/>
  <c r="BI320" i="12"/>
  <c r="BG321" i="12"/>
  <c r="BH321" i="12"/>
  <c r="BI321" i="12"/>
  <c r="BG322" i="12"/>
  <c r="BH322" i="12"/>
  <c r="BI322" i="12"/>
  <c r="BG323" i="12"/>
  <c r="BH323" i="12"/>
  <c r="BI323" i="12"/>
  <c r="BG324" i="12"/>
  <c r="BH324" i="12"/>
  <c r="BI324" i="12"/>
  <c r="BG325" i="12"/>
  <c r="BH325" i="12"/>
  <c r="BI325" i="12"/>
  <c r="BG326" i="12"/>
  <c r="BH326" i="12"/>
  <c r="BI326" i="12"/>
  <c r="BG327" i="12"/>
  <c r="BH327" i="12"/>
  <c r="BI327" i="12"/>
  <c r="BG328" i="12"/>
  <c r="BH328" i="12"/>
  <c r="BI328" i="12"/>
  <c r="BG329" i="12"/>
  <c r="BH329" i="12"/>
  <c r="BI329" i="12"/>
  <c r="BG330" i="12"/>
  <c r="BH330" i="12"/>
  <c r="BI330" i="12"/>
  <c r="BG331" i="12"/>
  <c r="BH331" i="12"/>
  <c r="BI331" i="12"/>
  <c r="BG332" i="12"/>
  <c r="BH332" i="12"/>
  <c r="BI332" i="12"/>
  <c r="BG333" i="12"/>
  <c r="BH333" i="12"/>
  <c r="BI333" i="12"/>
  <c r="BG334" i="12"/>
  <c r="BH334" i="12"/>
  <c r="BI334" i="12"/>
  <c r="BG335" i="12"/>
  <c r="BH335" i="12"/>
  <c r="BI335" i="12"/>
  <c r="BG336" i="12"/>
  <c r="BH336" i="12"/>
  <c r="BI336" i="12"/>
  <c r="BG337" i="12"/>
  <c r="BH337" i="12"/>
  <c r="BI337" i="12"/>
  <c r="BG338" i="12"/>
  <c r="BH338" i="12"/>
  <c r="BI338" i="12"/>
  <c r="BG339" i="12"/>
  <c r="BH339" i="12"/>
  <c r="BI339" i="12"/>
  <c r="BG340" i="12"/>
  <c r="BH340" i="12"/>
  <c r="BI340" i="12"/>
  <c r="BG341" i="12"/>
  <c r="BH341" i="12"/>
  <c r="BI341" i="12"/>
  <c r="BG342" i="12"/>
  <c r="BH342" i="12"/>
  <c r="BI342" i="12"/>
  <c r="BG343" i="12"/>
  <c r="BH343" i="12"/>
  <c r="BI343" i="12"/>
  <c r="BG344" i="12"/>
  <c r="BH344" i="12"/>
  <c r="BI344" i="12"/>
  <c r="BG345" i="12"/>
  <c r="BH345" i="12"/>
  <c r="BI345" i="12"/>
  <c r="BG346" i="12"/>
  <c r="BH346" i="12"/>
  <c r="BI346" i="12"/>
  <c r="BG347" i="12"/>
  <c r="BH347" i="12"/>
  <c r="BI347" i="12"/>
  <c r="BG348" i="12"/>
  <c r="BH348" i="12"/>
  <c r="BI348" i="12"/>
  <c r="BG349" i="12"/>
  <c r="BH349" i="12"/>
  <c r="BI349" i="12"/>
  <c r="BG350" i="12"/>
  <c r="BH350" i="12"/>
  <c r="BI350" i="12"/>
  <c r="BG351" i="12"/>
  <c r="BH351" i="12"/>
  <c r="BI351" i="12"/>
  <c r="BG352" i="12"/>
  <c r="BH352" i="12"/>
  <c r="BI352" i="12"/>
  <c r="BG353" i="12"/>
  <c r="BH353" i="12"/>
  <c r="BI353" i="12"/>
  <c r="BG354" i="12"/>
  <c r="BH354" i="12"/>
  <c r="BI354" i="12"/>
  <c r="BG355" i="12"/>
  <c r="BH355" i="12"/>
  <c r="BI355" i="12"/>
  <c r="BG356" i="12"/>
  <c r="BH356" i="12"/>
  <c r="BI356" i="12"/>
  <c r="BG357" i="12"/>
  <c r="BH357" i="12"/>
  <c r="BI357" i="12"/>
  <c r="BG358" i="12"/>
  <c r="BH358" i="12"/>
  <c r="BI358" i="12"/>
  <c r="BG359" i="12"/>
  <c r="BH359" i="12"/>
  <c r="BI359" i="12"/>
  <c r="BG360" i="12"/>
  <c r="BH360" i="12"/>
  <c r="BI360" i="12"/>
  <c r="BG361" i="12"/>
  <c r="BH361" i="12"/>
  <c r="BI361" i="12"/>
  <c r="BG362" i="12"/>
  <c r="BH362" i="12"/>
  <c r="BI362" i="12"/>
  <c r="BG363" i="12"/>
  <c r="BH363" i="12"/>
  <c r="BI363" i="12"/>
  <c r="BG364" i="12"/>
  <c r="BH364" i="12"/>
  <c r="BI364" i="12"/>
  <c r="BG365" i="12"/>
  <c r="BH365" i="12"/>
  <c r="BI365" i="12"/>
  <c r="BG366" i="12"/>
  <c r="BH366" i="12"/>
  <c r="BI366" i="12"/>
  <c r="BG367" i="12"/>
  <c r="BH367" i="12"/>
  <c r="BI367" i="12"/>
  <c r="BG368" i="12"/>
  <c r="BH368" i="12"/>
  <c r="BI368" i="12"/>
  <c r="BG369" i="12"/>
  <c r="BH369" i="12"/>
  <c r="BI369" i="12"/>
  <c r="BG370" i="12"/>
  <c r="BH370" i="12"/>
  <c r="BI370" i="12"/>
  <c r="BG371" i="12"/>
  <c r="BH371" i="12"/>
  <c r="BI371" i="12"/>
  <c r="BG372" i="12"/>
  <c r="BH372" i="12"/>
  <c r="BI372" i="12"/>
  <c r="BG373" i="12"/>
  <c r="BH373" i="12"/>
  <c r="BI373" i="12"/>
  <c r="BG374" i="12"/>
  <c r="BH374" i="12"/>
  <c r="BI374" i="12"/>
  <c r="BG375" i="12"/>
  <c r="BH375" i="12"/>
  <c r="BI375" i="12"/>
  <c r="BG376" i="12"/>
  <c r="BH376" i="12"/>
  <c r="BI376" i="12"/>
  <c r="BG377" i="12"/>
  <c r="BH377" i="12"/>
  <c r="BI377" i="12"/>
  <c r="BG378" i="12"/>
  <c r="BH378" i="12"/>
  <c r="BI378" i="12"/>
  <c r="BG379" i="12"/>
  <c r="BH379" i="12"/>
  <c r="BI379" i="12"/>
  <c r="BG380" i="12"/>
  <c r="BH380" i="12"/>
  <c r="BI380" i="12"/>
  <c r="BG381" i="12"/>
  <c r="BH381" i="12"/>
  <c r="BI381" i="12"/>
  <c r="BG382" i="12"/>
  <c r="BH382" i="12"/>
  <c r="BI382" i="12"/>
  <c r="BG383" i="12"/>
  <c r="BH383" i="12"/>
  <c r="BI383" i="12"/>
  <c r="BG384" i="12"/>
  <c r="BH384" i="12"/>
  <c r="BI384" i="12"/>
  <c r="BG385" i="12"/>
  <c r="BH385" i="12"/>
  <c r="BI385" i="12"/>
  <c r="BG386" i="12"/>
  <c r="BH386" i="12"/>
  <c r="BI386" i="12"/>
  <c r="BG387" i="12"/>
  <c r="BH387" i="12"/>
  <c r="BI387" i="12"/>
  <c r="BG388" i="12"/>
  <c r="BH388" i="12"/>
  <c r="BI388" i="12"/>
  <c r="BG389" i="12"/>
  <c r="BH389" i="12"/>
  <c r="BI389" i="12"/>
  <c r="BG390" i="12"/>
  <c r="BH390" i="12"/>
  <c r="BI390" i="12"/>
  <c r="BG391" i="12"/>
  <c r="BH391" i="12"/>
  <c r="BI391" i="12"/>
  <c r="BG392" i="12"/>
  <c r="BH392" i="12"/>
  <c r="BI392" i="12"/>
  <c r="BG393" i="12"/>
  <c r="BH393" i="12"/>
  <c r="BI393" i="12"/>
  <c r="BG394" i="12"/>
  <c r="BH394" i="12"/>
  <c r="BI394" i="12"/>
  <c r="BG395" i="12"/>
  <c r="BH395" i="12"/>
  <c r="BI395" i="12"/>
  <c r="BG396" i="12"/>
  <c r="BH396" i="12"/>
  <c r="BI396" i="12"/>
  <c r="BG397" i="12"/>
  <c r="BH397" i="12"/>
  <c r="BI397" i="12"/>
  <c r="BG398" i="12"/>
  <c r="BH398" i="12"/>
  <c r="BI398" i="12"/>
  <c r="BG399" i="12"/>
  <c r="BH399" i="12"/>
  <c r="BI399" i="12"/>
  <c r="BG400" i="12"/>
  <c r="BH400" i="12"/>
  <c r="BI400" i="12"/>
  <c r="BG401" i="12"/>
  <c r="BH401" i="12"/>
  <c r="BI401" i="12"/>
  <c r="BG402" i="12"/>
  <c r="BH402" i="12"/>
  <c r="BI402" i="12"/>
  <c r="BG403" i="12"/>
  <c r="BH403" i="12"/>
  <c r="BI403" i="12"/>
  <c r="BG404" i="12"/>
  <c r="BH404" i="12"/>
  <c r="BI404" i="12"/>
  <c r="BG405" i="12"/>
  <c r="BH405" i="12"/>
  <c r="BI405" i="12"/>
  <c r="BG406" i="12"/>
  <c r="BH406" i="12"/>
  <c r="BI406" i="12"/>
  <c r="BG407" i="12"/>
  <c r="BH407" i="12"/>
  <c r="BI407" i="12"/>
  <c r="BG408" i="12"/>
  <c r="BH408" i="12"/>
  <c r="BI408" i="12"/>
  <c r="BG409" i="12"/>
  <c r="BH409" i="12"/>
  <c r="BI409" i="12"/>
  <c r="BG410" i="12"/>
  <c r="BH410" i="12"/>
  <c r="BI410" i="12"/>
  <c r="BG411" i="12"/>
  <c r="BH411" i="12"/>
  <c r="BI411" i="12"/>
  <c r="BG412" i="12"/>
  <c r="BH412" i="12"/>
  <c r="BI412" i="12"/>
  <c r="BG413" i="12"/>
  <c r="BH413" i="12"/>
  <c r="BI413" i="12"/>
  <c r="BG414" i="12"/>
  <c r="BH414" i="12"/>
  <c r="BI414" i="12"/>
  <c r="BG415" i="12"/>
  <c r="BH415" i="12"/>
  <c r="BI415" i="12"/>
  <c r="BG416" i="12"/>
  <c r="BH416" i="12"/>
  <c r="BI416" i="12"/>
  <c r="BG417" i="12"/>
  <c r="BH417" i="12"/>
  <c r="BI417" i="12"/>
  <c r="BG418" i="12"/>
  <c r="BH418" i="12"/>
  <c r="BI418" i="12"/>
  <c r="BG419" i="12"/>
  <c r="BH419" i="12"/>
  <c r="BI419" i="12"/>
  <c r="BG420" i="12"/>
  <c r="BH420" i="12"/>
  <c r="BI420" i="12"/>
  <c r="BG421" i="12"/>
  <c r="BH421" i="12"/>
  <c r="BI421" i="12"/>
  <c r="BG422" i="12"/>
  <c r="BH422" i="12"/>
  <c r="BI422" i="12"/>
  <c r="BG423" i="12"/>
  <c r="BH423" i="12"/>
  <c r="BI423" i="12"/>
  <c r="BG424" i="12"/>
  <c r="BH424" i="12"/>
  <c r="BI424" i="12"/>
  <c r="BG425" i="12"/>
  <c r="BH425" i="12"/>
  <c r="BI425" i="12"/>
  <c r="BG426" i="12"/>
  <c r="BH426" i="12"/>
  <c r="BI426" i="12"/>
  <c r="BG427" i="12"/>
  <c r="BH427" i="12"/>
  <c r="BI427" i="12"/>
  <c r="BG428" i="12"/>
  <c r="BH428" i="12"/>
  <c r="BI428" i="12"/>
  <c r="BG429" i="12"/>
  <c r="BH429" i="12"/>
  <c r="BI429" i="12"/>
  <c r="BG430" i="12"/>
  <c r="BH430" i="12"/>
  <c r="BI430" i="12"/>
  <c r="BG431" i="12"/>
  <c r="BH431" i="12"/>
  <c r="BI431" i="12"/>
  <c r="BG432" i="12"/>
  <c r="BH432" i="12"/>
  <c r="BI432" i="12"/>
  <c r="BG433" i="12"/>
  <c r="BH433" i="12"/>
  <c r="BI433" i="12"/>
  <c r="BG434" i="12"/>
  <c r="BH434" i="12"/>
  <c r="BI434" i="12"/>
  <c r="BG435" i="12"/>
  <c r="BH435" i="12"/>
  <c r="BI435" i="12"/>
  <c r="BG436" i="12"/>
  <c r="BH436" i="12"/>
  <c r="BI436" i="12"/>
  <c r="BG437" i="12"/>
  <c r="BH437" i="12"/>
  <c r="BI437" i="12"/>
  <c r="BG438" i="12"/>
  <c r="BH438" i="12"/>
  <c r="BI438" i="12"/>
  <c r="BG439" i="12"/>
  <c r="BH439" i="12"/>
  <c r="BI439" i="12"/>
  <c r="BG440" i="12"/>
  <c r="BH440" i="12"/>
  <c r="BI440" i="12"/>
  <c r="BG441" i="12"/>
  <c r="BH441" i="12"/>
  <c r="BI441" i="12"/>
  <c r="BG442" i="12"/>
  <c r="BH442" i="12"/>
  <c r="BI442" i="12"/>
  <c r="BG443" i="12"/>
  <c r="BH443" i="12"/>
  <c r="BI443" i="12"/>
  <c r="BG444" i="12"/>
  <c r="BH444" i="12"/>
  <c r="BI444" i="12"/>
  <c r="BG445" i="12"/>
  <c r="BH445" i="12"/>
  <c r="BI445" i="12"/>
  <c r="BG446" i="12"/>
  <c r="BH446" i="12"/>
  <c r="BI446" i="12"/>
  <c r="BG447" i="12"/>
  <c r="BH447" i="12"/>
  <c r="BI447" i="12"/>
  <c r="D203" i="12"/>
  <c r="G203" i="12" s="1"/>
  <c r="E203" i="12"/>
  <c r="D204" i="12"/>
  <c r="G204" i="12" s="1"/>
  <c r="E204" i="12"/>
  <c r="D205" i="12"/>
  <c r="G205" i="12" s="1"/>
  <c r="E205" i="12"/>
  <c r="D206" i="12"/>
  <c r="G206" i="12" s="1"/>
  <c r="J206" i="12" s="1"/>
  <c r="E206" i="12"/>
  <c r="D207" i="12"/>
  <c r="G207" i="12" s="1"/>
  <c r="E207" i="12"/>
  <c r="D208" i="12"/>
  <c r="G208" i="12" s="1"/>
  <c r="J208" i="12" s="1"/>
  <c r="E208" i="12"/>
  <c r="D209" i="12"/>
  <c r="G209" i="12" s="1"/>
  <c r="E209" i="12"/>
  <c r="D210" i="12"/>
  <c r="G210" i="12" s="1"/>
  <c r="E210" i="12"/>
  <c r="D211" i="12"/>
  <c r="G211" i="12" s="1"/>
  <c r="E211" i="12"/>
  <c r="D212" i="12"/>
  <c r="G212" i="12" s="1"/>
  <c r="E212" i="12"/>
  <c r="D213" i="12"/>
  <c r="G213" i="12" s="1"/>
  <c r="E213" i="12"/>
  <c r="D214" i="12"/>
  <c r="G214" i="12" s="1"/>
  <c r="E214" i="12"/>
  <c r="D215" i="12"/>
  <c r="G215" i="12" s="1"/>
  <c r="E215" i="12"/>
  <c r="D216" i="12"/>
  <c r="G216" i="12" s="1"/>
  <c r="E216" i="12"/>
  <c r="D217" i="12"/>
  <c r="G217" i="12" s="1"/>
  <c r="E217" i="12"/>
  <c r="D218" i="12"/>
  <c r="G218" i="12" s="1"/>
  <c r="E218" i="12"/>
  <c r="D219" i="12"/>
  <c r="G219" i="12" s="1"/>
  <c r="E219" i="12"/>
  <c r="D220" i="12"/>
  <c r="G220" i="12" s="1"/>
  <c r="E220" i="12"/>
  <c r="D221" i="12"/>
  <c r="G221" i="12" s="1"/>
  <c r="E221" i="12"/>
  <c r="D222" i="12"/>
  <c r="G222" i="12" s="1"/>
  <c r="E222" i="12"/>
  <c r="D223" i="12"/>
  <c r="G223" i="12" s="1"/>
  <c r="E223" i="12"/>
  <c r="D224" i="12"/>
  <c r="G224" i="12" s="1"/>
  <c r="J224" i="12" s="1"/>
  <c r="E224" i="12"/>
  <c r="D225" i="12"/>
  <c r="G225" i="12" s="1"/>
  <c r="E225" i="12"/>
  <c r="D226" i="12"/>
  <c r="G226" i="12" s="1"/>
  <c r="E226" i="12"/>
  <c r="D227" i="12"/>
  <c r="G227" i="12" s="1"/>
  <c r="E227" i="12"/>
  <c r="D228" i="12"/>
  <c r="G228" i="12" s="1"/>
  <c r="E228" i="12"/>
  <c r="D229" i="12"/>
  <c r="G229" i="12" s="1"/>
  <c r="E229" i="12"/>
  <c r="D230" i="12"/>
  <c r="G230" i="12" s="1"/>
  <c r="J230" i="12" s="1"/>
  <c r="E230" i="12"/>
  <c r="D231" i="12"/>
  <c r="G231" i="12" s="1"/>
  <c r="E231" i="12"/>
  <c r="D232" i="12"/>
  <c r="G232" i="12" s="1"/>
  <c r="E232" i="12"/>
  <c r="D233" i="12"/>
  <c r="G233" i="12" s="1"/>
  <c r="E233" i="12"/>
  <c r="D234" i="12"/>
  <c r="G234" i="12" s="1"/>
  <c r="E234" i="12"/>
  <c r="D235" i="12"/>
  <c r="G235" i="12" s="1"/>
  <c r="E235" i="12"/>
  <c r="D236" i="12"/>
  <c r="G236" i="12" s="1"/>
  <c r="E236" i="12"/>
  <c r="D237" i="12"/>
  <c r="G237" i="12" s="1"/>
  <c r="E237" i="12"/>
  <c r="D238" i="12"/>
  <c r="G238" i="12" s="1"/>
  <c r="E238" i="12"/>
  <c r="D239" i="12"/>
  <c r="G239" i="12" s="1"/>
  <c r="E239" i="12"/>
  <c r="D240" i="12"/>
  <c r="G240" i="12" s="1"/>
  <c r="J240" i="12" s="1"/>
  <c r="E240" i="12"/>
  <c r="D241" i="12"/>
  <c r="G241" i="12" s="1"/>
  <c r="E241" i="12"/>
  <c r="D242" i="12"/>
  <c r="G242" i="12" s="1"/>
  <c r="E242" i="12"/>
  <c r="D243" i="12"/>
  <c r="G243" i="12" s="1"/>
  <c r="E243" i="12"/>
  <c r="D244" i="12"/>
  <c r="G244" i="12" s="1"/>
  <c r="J244" i="12" s="1"/>
  <c r="E244" i="12"/>
  <c r="D245" i="12"/>
  <c r="G245" i="12" s="1"/>
  <c r="E245" i="12"/>
  <c r="D246" i="12"/>
  <c r="G246" i="12" s="1"/>
  <c r="E246" i="12"/>
  <c r="D247" i="12"/>
  <c r="G247" i="12" s="1"/>
  <c r="E247" i="12"/>
  <c r="D248" i="12"/>
  <c r="G248" i="12" s="1"/>
  <c r="E248" i="12"/>
  <c r="D249" i="12"/>
  <c r="G249" i="12" s="1"/>
  <c r="I249" i="12" s="1"/>
  <c r="E249" i="12"/>
  <c r="D250" i="12"/>
  <c r="G250" i="12" s="1"/>
  <c r="E250" i="12"/>
  <c r="D251" i="12"/>
  <c r="G251" i="12" s="1"/>
  <c r="E251" i="12"/>
  <c r="D252" i="12"/>
  <c r="G252" i="12" s="1"/>
  <c r="J252" i="12" s="1"/>
  <c r="E252" i="12"/>
  <c r="D253" i="12"/>
  <c r="G253" i="12" s="1"/>
  <c r="E253" i="12"/>
  <c r="D254" i="12"/>
  <c r="G254" i="12" s="1"/>
  <c r="E254" i="12"/>
  <c r="D255" i="12"/>
  <c r="G255" i="12" s="1"/>
  <c r="E255" i="12"/>
  <c r="D256" i="12"/>
  <c r="G256" i="12" s="1"/>
  <c r="E256" i="12"/>
  <c r="D257" i="12"/>
  <c r="G257" i="12" s="1"/>
  <c r="I257" i="12" s="1"/>
  <c r="E257" i="12"/>
  <c r="D258" i="12"/>
  <c r="G258" i="12" s="1"/>
  <c r="E258" i="12"/>
  <c r="D259" i="12"/>
  <c r="G259" i="12" s="1"/>
  <c r="E259" i="12"/>
  <c r="D260" i="12"/>
  <c r="G260" i="12" s="1"/>
  <c r="E260" i="12"/>
  <c r="D261" i="12"/>
  <c r="G261" i="12" s="1"/>
  <c r="E261" i="12"/>
  <c r="D262" i="12"/>
  <c r="G262" i="12" s="1"/>
  <c r="E262" i="12"/>
  <c r="D263" i="12"/>
  <c r="G263" i="12" s="1"/>
  <c r="E263" i="12"/>
  <c r="D264" i="12"/>
  <c r="G264" i="12" s="1"/>
  <c r="E264" i="12"/>
  <c r="D265" i="12"/>
  <c r="G265" i="12" s="1"/>
  <c r="I265" i="12" s="1"/>
  <c r="E265" i="12"/>
  <c r="D266" i="12"/>
  <c r="G266" i="12" s="1"/>
  <c r="E266" i="12"/>
  <c r="D267" i="12"/>
  <c r="G267" i="12" s="1"/>
  <c r="E267" i="12"/>
  <c r="D268" i="12"/>
  <c r="G268" i="12" s="1"/>
  <c r="J268" i="12" s="1"/>
  <c r="E268" i="12"/>
  <c r="D269" i="12"/>
  <c r="G269" i="12" s="1"/>
  <c r="E269" i="12"/>
  <c r="D270" i="12"/>
  <c r="G270" i="12" s="1"/>
  <c r="E270" i="12"/>
  <c r="D271" i="12"/>
  <c r="G271" i="12" s="1"/>
  <c r="E271" i="12"/>
  <c r="D272" i="12"/>
  <c r="G272" i="12" s="1"/>
  <c r="E272" i="12"/>
  <c r="D273" i="12"/>
  <c r="G273" i="12" s="1"/>
  <c r="I273" i="12" s="1"/>
  <c r="E273" i="12"/>
  <c r="D274" i="12"/>
  <c r="G274" i="12" s="1"/>
  <c r="E274" i="12"/>
  <c r="D275" i="12"/>
  <c r="G275" i="12" s="1"/>
  <c r="E275" i="12"/>
  <c r="D276" i="12"/>
  <c r="G276" i="12" s="1"/>
  <c r="J276" i="12" s="1"/>
  <c r="E276" i="12"/>
  <c r="D277" i="12"/>
  <c r="G277" i="12" s="1"/>
  <c r="E277" i="12"/>
  <c r="D278" i="12"/>
  <c r="G278" i="12" s="1"/>
  <c r="E278" i="12"/>
  <c r="D279" i="12"/>
  <c r="G279" i="12" s="1"/>
  <c r="E279" i="12"/>
  <c r="D280" i="12"/>
  <c r="G280" i="12" s="1"/>
  <c r="E280" i="12"/>
  <c r="D281" i="12"/>
  <c r="G281" i="12" s="1"/>
  <c r="I281" i="12" s="1"/>
  <c r="E281" i="12"/>
  <c r="D282" i="12"/>
  <c r="G282" i="12" s="1"/>
  <c r="E282" i="12"/>
  <c r="D283" i="12"/>
  <c r="G283" i="12" s="1"/>
  <c r="E283" i="12"/>
  <c r="D284" i="12"/>
  <c r="G284" i="12" s="1"/>
  <c r="J284" i="12" s="1"/>
  <c r="E284" i="12"/>
  <c r="D285" i="12"/>
  <c r="G285" i="12" s="1"/>
  <c r="E285" i="12"/>
  <c r="D286" i="12"/>
  <c r="G286" i="12" s="1"/>
  <c r="E286" i="12"/>
  <c r="D287" i="12"/>
  <c r="G287" i="12" s="1"/>
  <c r="E287" i="12"/>
  <c r="D288" i="12"/>
  <c r="G288" i="12" s="1"/>
  <c r="E288" i="12"/>
  <c r="D289" i="12"/>
  <c r="G289" i="12" s="1"/>
  <c r="I289" i="12" s="1"/>
  <c r="E289" i="12"/>
  <c r="D290" i="12"/>
  <c r="G290" i="12" s="1"/>
  <c r="E290" i="12"/>
  <c r="D291" i="12"/>
  <c r="G291" i="12" s="1"/>
  <c r="E291" i="12"/>
  <c r="D292" i="12"/>
  <c r="G292" i="12" s="1"/>
  <c r="E292" i="12"/>
  <c r="D293" i="12"/>
  <c r="G293" i="12" s="1"/>
  <c r="E293" i="12"/>
  <c r="D294" i="12"/>
  <c r="G294" i="12" s="1"/>
  <c r="E294" i="12"/>
  <c r="D295" i="12"/>
  <c r="G295" i="12" s="1"/>
  <c r="E295" i="12"/>
  <c r="D296" i="12"/>
  <c r="G296" i="12" s="1"/>
  <c r="E296" i="12"/>
  <c r="D297" i="12"/>
  <c r="G297" i="12" s="1"/>
  <c r="I297" i="12" s="1"/>
  <c r="E297" i="12"/>
  <c r="D298" i="12"/>
  <c r="G298" i="12" s="1"/>
  <c r="E298" i="12"/>
  <c r="D299" i="12"/>
  <c r="G299" i="12" s="1"/>
  <c r="E299" i="12"/>
  <c r="D300" i="12"/>
  <c r="G300" i="12" s="1"/>
  <c r="J300" i="12" s="1"/>
  <c r="E300" i="12"/>
  <c r="D301" i="12"/>
  <c r="G301" i="12" s="1"/>
  <c r="E301" i="12"/>
  <c r="D302" i="12"/>
  <c r="G302" i="12" s="1"/>
  <c r="E302" i="12"/>
  <c r="D303" i="12"/>
  <c r="G303" i="12" s="1"/>
  <c r="E303" i="12"/>
  <c r="D304" i="12"/>
  <c r="G304" i="12" s="1"/>
  <c r="E304" i="12"/>
  <c r="D305" i="12"/>
  <c r="G305" i="12" s="1"/>
  <c r="I305" i="12" s="1"/>
  <c r="E305" i="12"/>
  <c r="D306" i="12"/>
  <c r="G306" i="12" s="1"/>
  <c r="E306" i="12"/>
  <c r="D307" i="12"/>
  <c r="G307" i="12" s="1"/>
  <c r="E307" i="12"/>
  <c r="D308" i="12"/>
  <c r="G308" i="12" s="1"/>
  <c r="J308" i="12" s="1"/>
  <c r="E308" i="12"/>
  <c r="D309" i="12"/>
  <c r="G309" i="12" s="1"/>
  <c r="E309" i="12"/>
  <c r="D310" i="12"/>
  <c r="G310" i="12" s="1"/>
  <c r="E310" i="12"/>
  <c r="D311" i="12"/>
  <c r="G311" i="12" s="1"/>
  <c r="E311" i="12"/>
  <c r="D312" i="12"/>
  <c r="G312" i="12" s="1"/>
  <c r="E312" i="12"/>
  <c r="D313" i="12"/>
  <c r="G313" i="12" s="1"/>
  <c r="I313" i="12" s="1"/>
  <c r="E313" i="12"/>
  <c r="D314" i="12"/>
  <c r="G314" i="12" s="1"/>
  <c r="E314" i="12"/>
  <c r="D315" i="12"/>
  <c r="G315" i="12" s="1"/>
  <c r="E315" i="12"/>
  <c r="D316" i="12"/>
  <c r="G316" i="12" s="1"/>
  <c r="J316" i="12" s="1"/>
  <c r="E316" i="12"/>
  <c r="D317" i="12"/>
  <c r="G317" i="12" s="1"/>
  <c r="E317" i="12"/>
  <c r="D318" i="12"/>
  <c r="G318" i="12" s="1"/>
  <c r="E318" i="12"/>
  <c r="D319" i="12"/>
  <c r="G319" i="12" s="1"/>
  <c r="E319" i="12"/>
  <c r="D320" i="12"/>
  <c r="G320" i="12" s="1"/>
  <c r="E320" i="12"/>
  <c r="D321" i="12"/>
  <c r="G321" i="12" s="1"/>
  <c r="I321" i="12" s="1"/>
  <c r="E321" i="12"/>
  <c r="D322" i="12"/>
  <c r="G322" i="12" s="1"/>
  <c r="E322" i="12"/>
  <c r="D323" i="12"/>
  <c r="G323" i="12" s="1"/>
  <c r="E323" i="12"/>
  <c r="D324" i="12"/>
  <c r="G324" i="12" s="1"/>
  <c r="E324" i="12"/>
  <c r="D325" i="12"/>
  <c r="G325" i="12" s="1"/>
  <c r="E325" i="12"/>
  <c r="D326" i="12"/>
  <c r="G326" i="12" s="1"/>
  <c r="E326" i="12"/>
  <c r="D327" i="12"/>
  <c r="G327" i="12" s="1"/>
  <c r="I327" i="12" s="1"/>
  <c r="E327" i="12"/>
  <c r="D328" i="12"/>
  <c r="G328" i="12" s="1"/>
  <c r="E328" i="12"/>
  <c r="D329" i="12"/>
  <c r="G329" i="12" s="1"/>
  <c r="I329" i="12" s="1"/>
  <c r="E329" i="12"/>
  <c r="D330" i="12"/>
  <c r="G330" i="12" s="1"/>
  <c r="E330" i="12"/>
  <c r="D331" i="12"/>
  <c r="G331" i="12" s="1"/>
  <c r="E331" i="12"/>
  <c r="D332" i="12"/>
  <c r="G332" i="12" s="1"/>
  <c r="I332" i="12" s="1"/>
  <c r="E332" i="12"/>
  <c r="D333" i="12"/>
  <c r="G333" i="12" s="1"/>
  <c r="E333" i="12"/>
  <c r="D334" i="12"/>
  <c r="G334" i="12" s="1"/>
  <c r="I334" i="12" s="1"/>
  <c r="E334" i="12"/>
  <c r="D335" i="12"/>
  <c r="G335" i="12" s="1"/>
  <c r="E335" i="12"/>
  <c r="D336" i="12"/>
  <c r="G336" i="12" s="1"/>
  <c r="E336" i="12"/>
  <c r="D337" i="12"/>
  <c r="G337" i="12" s="1"/>
  <c r="E337" i="12"/>
  <c r="D338" i="12"/>
  <c r="G338" i="12" s="1"/>
  <c r="E338" i="12"/>
  <c r="D339" i="12"/>
  <c r="E339" i="12"/>
  <c r="D340" i="12"/>
  <c r="G340" i="12" s="1"/>
  <c r="E340" i="12"/>
  <c r="D341" i="12"/>
  <c r="G341" i="12" s="1"/>
  <c r="E341" i="12"/>
  <c r="D342" i="12"/>
  <c r="G342" i="12" s="1"/>
  <c r="E342" i="12"/>
  <c r="D343" i="12"/>
  <c r="E343" i="12"/>
  <c r="D344" i="12"/>
  <c r="G344" i="12" s="1"/>
  <c r="E344" i="12"/>
  <c r="D345" i="12"/>
  <c r="G345" i="12" s="1"/>
  <c r="E345" i="12"/>
  <c r="D346" i="12"/>
  <c r="G346" i="12" s="1"/>
  <c r="E346" i="12"/>
  <c r="D347" i="12"/>
  <c r="E347" i="12"/>
  <c r="D348" i="12"/>
  <c r="G348" i="12" s="1"/>
  <c r="E348" i="12"/>
  <c r="D349" i="12"/>
  <c r="G349" i="12" s="1"/>
  <c r="E349" i="12"/>
  <c r="D350" i="12"/>
  <c r="G350" i="12" s="1"/>
  <c r="E350" i="12"/>
  <c r="D351" i="12"/>
  <c r="E351" i="12"/>
  <c r="D352" i="12"/>
  <c r="G352" i="12" s="1"/>
  <c r="E352" i="12"/>
  <c r="D353" i="12"/>
  <c r="G353" i="12" s="1"/>
  <c r="E353" i="12"/>
  <c r="D354" i="12"/>
  <c r="G354" i="12" s="1"/>
  <c r="E354" i="12"/>
  <c r="D355" i="12"/>
  <c r="E355" i="12"/>
  <c r="D356" i="12"/>
  <c r="G356" i="12" s="1"/>
  <c r="E356" i="12"/>
  <c r="D357" i="12"/>
  <c r="G357" i="12" s="1"/>
  <c r="E357" i="12"/>
  <c r="D358" i="12"/>
  <c r="G358" i="12" s="1"/>
  <c r="E358" i="12"/>
  <c r="D359" i="12"/>
  <c r="E359" i="12"/>
  <c r="D360" i="12"/>
  <c r="G360" i="12" s="1"/>
  <c r="E360" i="12"/>
  <c r="D361" i="12"/>
  <c r="G361" i="12" s="1"/>
  <c r="E361" i="12"/>
  <c r="D362" i="12"/>
  <c r="G362" i="12" s="1"/>
  <c r="E362" i="12"/>
  <c r="D363" i="12"/>
  <c r="E363" i="12"/>
  <c r="D364" i="12"/>
  <c r="G364" i="12" s="1"/>
  <c r="E364" i="12"/>
  <c r="D365" i="12"/>
  <c r="G365" i="12" s="1"/>
  <c r="E365" i="12"/>
  <c r="D366" i="12"/>
  <c r="G366" i="12" s="1"/>
  <c r="E366" i="12"/>
  <c r="D367" i="12"/>
  <c r="E367" i="12"/>
  <c r="D368" i="12"/>
  <c r="G368" i="12" s="1"/>
  <c r="E368" i="12"/>
  <c r="D369" i="12"/>
  <c r="G369" i="12" s="1"/>
  <c r="E369" i="12"/>
  <c r="D370" i="12"/>
  <c r="G370" i="12" s="1"/>
  <c r="E370" i="12"/>
  <c r="D371" i="12"/>
  <c r="E371" i="12"/>
  <c r="D372" i="12"/>
  <c r="G372" i="12" s="1"/>
  <c r="E372" i="12"/>
  <c r="D373" i="12"/>
  <c r="G373" i="12" s="1"/>
  <c r="E373" i="12"/>
  <c r="D374" i="12"/>
  <c r="G374" i="12" s="1"/>
  <c r="E374" i="12"/>
  <c r="D375" i="12"/>
  <c r="E375" i="12"/>
  <c r="D376" i="12"/>
  <c r="G376" i="12" s="1"/>
  <c r="E376" i="12"/>
  <c r="D377" i="12"/>
  <c r="G377" i="12" s="1"/>
  <c r="E377" i="12"/>
  <c r="D378" i="12"/>
  <c r="G378" i="12" s="1"/>
  <c r="E378" i="12"/>
  <c r="D379" i="12"/>
  <c r="E379" i="12"/>
  <c r="D380" i="12"/>
  <c r="G380" i="12" s="1"/>
  <c r="E380" i="12"/>
  <c r="D381" i="12"/>
  <c r="G381" i="12" s="1"/>
  <c r="E381" i="12"/>
  <c r="D382" i="12"/>
  <c r="G382" i="12" s="1"/>
  <c r="E382" i="12"/>
  <c r="D383" i="12"/>
  <c r="E383" i="12"/>
  <c r="D384" i="12"/>
  <c r="G384" i="12" s="1"/>
  <c r="E384" i="12"/>
  <c r="D385" i="12"/>
  <c r="G385" i="12" s="1"/>
  <c r="E385" i="12"/>
  <c r="D386" i="12"/>
  <c r="G386" i="12" s="1"/>
  <c r="E386" i="12"/>
  <c r="D387" i="12"/>
  <c r="E387" i="12"/>
  <c r="D388" i="12"/>
  <c r="G388" i="12" s="1"/>
  <c r="E388" i="12"/>
  <c r="D389" i="12"/>
  <c r="G389" i="12" s="1"/>
  <c r="E389" i="12"/>
  <c r="D390" i="12"/>
  <c r="G390" i="12" s="1"/>
  <c r="E390" i="12"/>
  <c r="D391" i="12"/>
  <c r="E391" i="12"/>
  <c r="D392" i="12"/>
  <c r="G392" i="12" s="1"/>
  <c r="E392" i="12"/>
  <c r="D393" i="12"/>
  <c r="G393" i="12" s="1"/>
  <c r="E393" i="12"/>
  <c r="D394" i="12"/>
  <c r="G394" i="12" s="1"/>
  <c r="E394" i="12"/>
  <c r="D395" i="12"/>
  <c r="E395" i="12"/>
  <c r="D396" i="12"/>
  <c r="G396" i="12" s="1"/>
  <c r="E396" i="12"/>
  <c r="D397" i="12"/>
  <c r="G397" i="12" s="1"/>
  <c r="E397" i="12"/>
  <c r="D398" i="12"/>
  <c r="G398" i="12" s="1"/>
  <c r="E398" i="12"/>
  <c r="D399" i="12"/>
  <c r="E399" i="12"/>
  <c r="D400" i="12"/>
  <c r="G400" i="12" s="1"/>
  <c r="E400" i="12"/>
  <c r="D401" i="12"/>
  <c r="G401" i="12" s="1"/>
  <c r="E401" i="12"/>
  <c r="D402" i="12"/>
  <c r="G402" i="12" s="1"/>
  <c r="E402" i="12"/>
  <c r="D403" i="12"/>
  <c r="E403" i="12"/>
  <c r="D404" i="12"/>
  <c r="G404" i="12" s="1"/>
  <c r="E404" i="12"/>
  <c r="D405" i="12"/>
  <c r="G405" i="12" s="1"/>
  <c r="E405" i="12"/>
  <c r="D406" i="12"/>
  <c r="G406" i="12" s="1"/>
  <c r="E406" i="12"/>
  <c r="D407" i="12"/>
  <c r="E407" i="12"/>
  <c r="D408" i="12"/>
  <c r="G408" i="12" s="1"/>
  <c r="E408" i="12"/>
  <c r="D409" i="12"/>
  <c r="G409" i="12" s="1"/>
  <c r="E409" i="12"/>
  <c r="D410" i="12"/>
  <c r="G410" i="12" s="1"/>
  <c r="E410" i="12"/>
  <c r="D411" i="12"/>
  <c r="E411" i="12"/>
  <c r="D412" i="12"/>
  <c r="G412" i="12" s="1"/>
  <c r="E412" i="12"/>
  <c r="D413" i="12"/>
  <c r="G413" i="12" s="1"/>
  <c r="E413" i="12"/>
  <c r="D414" i="12"/>
  <c r="G414" i="12" s="1"/>
  <c r="E414" i="12"/>
  <c r="D415" i="12"/>
  <c r="E415" i="12"/>
  <c r="D416" i="12"/>
  <c r="G416" i="12" s="1"/>
  <c r="E416" i="12"/>
  <c r="D417" i="12"/>
  <c r="G417" i="12" s="1"/>
  <c r="E417" i="12"/>
  <c r="D418" i="12"/>
  <c r="G418" i="12" s="1"/>
  <c r="E418" i="12"/>
  <c r="D419" i="12"/>
  <c r="E419" i="12"/>
  <c r="D420" i="12"/>
  <c r="G420" i="12" s="1"/>
  <c r="E420" i="12"/>
  <c r="D421" i="12"/>
  <c r="G421" i="12" s="1"/>
  <c r="E421" i="12"/>
  <c r="D422" i="12"/>
  <c r="G422" i="12" s="1"/>
  <c r="E422" i="12"/>
  <c r="D423" i="12"/>
  <c r="G423" i="12" s="1"/>
  <c r="E423" i="12"/>
  <c r="D424" i="12"/>
  <c r="G424" i="12" s="1"/>
  <c r="E424" i="12"/>
  <c r="D425" i="12"/>
  <c r="G425" i="12" s="1"/>
  <c r="E425" i="12"/>
  <c r="D426" i="12"/>
  <c r="G426" i="12" s="1"/>
  <c r="E426" i="12"/>
  <c r="D427" i="12"/>
  <c r="G427" i="12" s="1"/>
  <c r="E427" i="12"/>
  <c r="D428" i="12"/>
  <c r="G428" i="12" s="1"/>
  <c r="E428" i="12"/>
  <c r="D429" i="12"/>
  <c r="G429" i="12" s="1"/>
  <c r="E429" i="12"/>
  <c r="D430" i="12"/>
  <c r="G430" i="12" s="1"/>
  <c r="E430" i="12"/>
  <c r="D431" i="12"/>
  <c r="G431" i="12" s="1"/>
  <c r="E431" i="12"/>
  <c r="D432" i="12"/>
  <c r="G432" i="12" s="1"/>
  <c r="E432" i="12"/>
  <c r="D433" i="12"/>
  <c r="G433" i="12" s="1"/>
  <c r="E433" i="12"/>
  <c r="D434" i="12"/>
  <c r="G434" i="12" s="1"/>
  <c r="E434" i="12"/>
  <c r="D435" i="12"/>
  <c r="G435" i="12" s="1"/>
  <c r="E435" i="12"/>
  <c r="D436" i="12"/>
  <c r="G436" i="12" s="1"/>
  <c r="E436" i="12"/>
  <c r="D437" i="12"/>
  <c r="G437" i="12" s="1"/>
  <c r="E437" i="12"/>
  <c r="D438" i="12"/>
  <c r="G438" i="12" s="1"/>
  <c r="E438" i="12"/>
  <c r="D439" i="12"/>
  <c r="G439" i="12" s="1"/>
  <c r="E439" i="12"/>
  <c r="D440" i="12"/>
  <c r="G440" i="12" s="1"/>
  <c r="E440" i="12"/>
  <c r="D441" i="12"/>
  <c r="G441" i="12" s="1"/>
  <c r="E441" i="12"/>
  <c r="D442" i="12"/>
  <c r="G442" i="12" s="1"/>
  <c r="E442" i="12"/>
  <c r="D443" i="12"/>
  <c r="G443" i="12" s="1"/>
  <c r="E443" i="12"/>
  <c r="D444" i="12"/>
  <c r="G444" i="12" s="1"/>
  <c r="E444" i="12"/>
  <c r="D445" i="12"/>
  <c r="G445" i="12" s="1"/>
  <c r="E445" i="12"/>
  <c r="D446" i="12"/>
  <c r="G446" i="12" s="1"/>
  <c r="E446" i="12"/>
  <c r="D447" i="12"/>
  <c r="G447" i="12" s="1"/>
  <c r="E447" i="12"/>
  <c r="BI202" i="12"/>
  <c r="BH202" i="12"/>
  <c r="BG202" i="12"/>
  <c r="E202" i="12"/>
  <c r="D202" i="12"/>
  <c r="G202" i="12" s="1"/>
  <c r="J202" i="12" s="1"/>
  <c r="G92" i="12" a="1"/>
  <c r="G92" i="12" s="1"/>
  <c r="F92" i="12"/>
  <c r="C92" i="12" s="1"/>
  <c r="BK107" i="12"/>
  <c r="BJ107" i="12"/>
  <c r="BI107" i="12"/>
  <c r="BH107" i="12"/>
  <c r="BG107" i="12"/>
  <c r="BF107" i="12"/>
  <c r="BE107" i="12"/>
  <c r="BD107" i="12"/>
  <c r="BC107" i="12"/>
  <c r="BA107" i="12"/>
  <c r="AZ107" i="12"/>
  <c r="BK106" i="12"/>
  <c r="BJ106" i="12"/>
  <c r="BI106" i="12"/>
  <c r="BH106" i="12"/>
  <c r="BG106" i="12"/>
  <c r="BF106" i="12"/>
  <c r="BE106" i="12"/>
  <c r="BD106" i="12"/>
  <c r="BC106" i="12"/>
  <c r="BA106" i="12"/>
  <c r="AZ106" i="12"/>
  <c r="BK105" i="12"/>
  <c r="BJ105" i="12"/>
  <c r="BI105" i="12"/>
  <c r="BH105" i="12"/>
  <c r="BG105" i="12"/>
  <c r="BF105" i="12"/>
  <c r="BE105" i="12"/>
  <c r="BD105" i="12"/>
  <c r="BC105" i="12"/>
  <c r="BA105" i="12"/>
  <c r="AZ105" i="12"/>
  <c r="BK104" i="12"/>
  <c r="BJ104" i="12"/>
  <c r="BI104" i="12"/>
  <c r="BH104" i="12"/>
  <c r="BG104" i="12"/>
  <c r="BF104" i="12"/>
  <c r="BE104" i="12"/>
  <c r="BD104" i="12"/>
  <c r="BC104" i="12"/>
  <c r="BA104" i="12"/>
  <c r="AZ104" i="12"/>
  <c r="BK103" i="12"/>
  <c r="BJ103" i="12"/>
  <c r="BI103" i="12"/>
  <c r="BH103" i="12"/>
  <c r="BG103" i="12"/>
  <c r="BF103" i="12"/>
  <c r="BE103" i="12"/>
  <c r="BD103" i="12"/>
  <c r="BC103" i="12"/>
  <c r="BA103" i="12"/>
  <c r="AZ103" i="12"/>
  <c r="BK102" i="12"/>
  <c r="BJ102" i="12"/>
  <c r="BI102" i="12"/>
  <c r="BH102" i="12"/>
  <c r="BG102" i="12"/>
  <c r="BF102" i="12"/>
  <c r="BE102" i="12"/>
  <c r="BD102" i="12"/>
  <c r="BC102" i="12"/>
  <c r="BA102" i="12"/>
  <c r="AZ102" i="12"/>
  <c r="BK101" i="12"/>
  <c r="BJ101" i="12"/>
  <c r="BI101" i="12"/>
  <c r="BH101" i="12"/>
  <c r="BG101" i="12"/>
  <c r="BF101" i="12"/>
  <c r="BE101" i="12"/>
  <c r="BD101" i="12"/>
  <c r="BC101" i="12"/>
  <c r="BA101" i="12"/>
  <c r="AZ101" i="12"/>
  <c r="BK100" i="12"/>
  <c r="BJ100" i="12"/>
  <c r="BI100" i="12"/>
  <c r="BH100" i="12"/>
  <c r="BG100" i="12"/>
  <c r="BF100" i="12"/>
  <c r="BE100" i="12"/>
  <c r="BD100" i="12"/>
  <c r="BC100" i="12"/>
  <c r="BA100" i="12"/>
  <c r="AZ100" i="12"/>
  <c r="BK99" i="12"/>
  <c r="BJ99" i="12"/>
  <c r="BI99" i="12"/>
  <c r="BH99" i="12"/>
  <c r="BG99" i="12"/>
  <c r="BF99" i="12"/>
  <c r="BE99" i="12"/>
  <c r="BD99" i="12"/>
  <c r="BC99" i="12"/>
  <c r="BA99" i="12"/>
  <c r="AZ99" i="12"/>
  <c r="BK98" i="12"/>
  <c r="BJ98" i="12"/>
  <c r="BI98" i="12"/>
  <c r="BH98" i="12"/>
  <c r="BG98" i="12"/>
  <c r="BF98" i="12"/>
  <c r="BE98" i="12"/>
  <c r="BD98" i="12"/>
  <c r="BC98" i="12"/>
  <c r="BA98" i="12"/>
  <c r="AZ98" i="12"/>
  <c r="BK97" i="12"/>
  <c r="BJ97" i="12"/>
  <c r="BI97" i="12"/>
  <c r="BH97" i="12"/>
  <c r="BG97" i="12"/>
  <c r="BF97" i="12"/>
  <c r="BE97" i="12"/>
  <c r="BD97" i="12"/>
  <c r="BC97" i="12"/>
  <c r="BA97" i="12"/>
  <c r="AZ97" i="12"/>
  <c r="BK96" i="12"/>
  <c r="BJ96" i="12"/>
  <c r="BI96" i="12"/>
  <c r="BH96" i="12"/>
  <c r="BG96" i="12"/>
  <c r="BF96" i="12"/>
  <c r="BE96" i="12"/>
  <c r="BD96" i="12"/>
  <c r="BC96" i="12"/>
  <c r="BA96" i="12"/>
  <c r="AZ96" i="12"/>
  <c r="BK95" i="12"/>
  <c r="BJ95" i="12"/>
  <c r="BI95" i="12"/>
  <c r="BH95" i="12"/>
  <c r="BG95" i="12"/>
  <c r="BF95" i="12"/>
  <c r="BE95" i="12"/>
  <c r="BD95" i="12"/>
  <c r="BC95" i="12"/>
  <c r="BA95" i="12"/>
  <c r="AZ95" i="12"/>
  <c r="BK108" i="12"/>
  <c r="BK94" i="12"/>
  <c r="BK93" i="12"/>
  <c r="BJ108" i="12"/>
  <c r="BJ94" i="12"/>
  <c r="BJ93" i="12"/>
  <c r="BI108" i="12"/>
  <c r="BI94" i="12"/>
  <c r="BI93" i="12"/>
  <c r="BH108" i="12"/>
  <c r="BH94" i="12"/>
  <c r="BH93" i="12"/>
  <c r="BG108" i="12"/>
  <c r="BG94" i="12"/>
  <c r="BG93" i="12"/>
  <c r="BF108" i="12"/>
  <c r="BF94" i="12"/>
  <c r="BF93" i="12"/>
  <c r="BE108" i="12"/>
  <c r="BE94" i="12"/>
  <c r="BE93" i="12"/>
  <c r="BD108" i="12"/>
  <c r="BD94" i="12"/>
  <c r="BD93" i="12"/>
  <c r="BC108" i="12"/>
  <c r="BC94" i="12"/>
  <c r="BC93" i="12"/>
  <c r="BB108" i="12"/>
  <c r="BB94" i="12"/>
  <c r="BB93" i="12"/>
  <c r="BA108" i="12"/>
  <c r="BA94" i="12"/>
  <c r="BA93" i="12"/>
  <c r="AZ108" i="12"/>
  <c r="AZ94" i="12"/>
  <c r="AZ93" i="12"/>
  <c r="AY108" i="12"/>
  <c r="AY94" i="12"/>
  <c r="AY93" i="12"/>
  <c r="AY95" i="12" s="1"/>
  <c r="AW89" i="12"/>
  <c r="AW92" i="12" s="1"/>
  <c r="D62" i="12"/>
  <c r="I62" i="12" s="1"/>
  <c r="F61" i="12"/>
  <c r="D61" i="12"/>
  <c r="A61" i="12"/>
  <c r="F60" i="12"/>
  <c r="A60" i="12"/>
  <c r="H59" i="12"/>
  <c r="G59" i="12"/>
  <c r="C59" i="12"/>
  <c r="B59" i="12"/>
  <c r="C57" i="12"/>
  <c r="C34" i="12"/>
  <c r="C11" i="12" s="1"/>
  <c r="F32" i="12"/>
  <c r="I28" i="12"/>
  <c r="E28" i="12"/>
  <c r="D28" i="12"/>
  <c r="I27" i="12"/>
  <c r="E27" i="12"/>
  <c r="D27" i="12"/>
  <c r="I26" i="12"/>
  <c r="E26" i="12"/>
  <c r="D26" i="12"/>
  <c r="I25" i="12"/>
  <c r="E25" i="12"/>
  <c r="D25" i="12"/>
  <c r="I24" i="12"/>
  <c r="E24" i="12"/>
  <c r="D24" i="12"/>
  <c r="I23" i="12"/>
  <c r="E23" i="12"/>
  <c r="D23" i="12"/>
  <c r="I22" i="12"/>
  <c r="E22" i="12"/>
  <c r="D22" i="12"/>
  <c r="I21" i="12"/>
  <c r="E21" i="12"/>
  <c r="D21" i="12"/>
  <c r="I20" i="12"/>
  <c r="E20" i="12"/>
  <c r="D20" i="12"/>
  <c r="I19" i="12"/>
  <c r="E19" i="12"/>
  <c r="D19" i="12"/>
  <c r="I18" i="12"/>
  <c r="E18" i="12"/>
  <c r="D18" i="12"/>
  <c r="I17" i="12"/>
  <c r="E17" i="12"/>
  <c r="D17" i="12"/>
  <c r="I16" i="12"/>
  <c r="E16" i="12"/>
  <c r="D16" i="12"/>
  <c r="E15" i="12"/>
  <c r="D15" i="12"/>
  <c r="F188" i="3"/>
  <c r="EW192" i="3" s="1"/>
  <c r="F165" i="3"/>
  <c r="D67" i="3"/>
  <c r="C72" i="3" s="1"/>
  <c r="BB10" i="3"/>
  <c r="I11" i="3" s="1"/>
  <c r="EJ192" i="3"/>
  <c r="EX168" i="3"/>
  <c r="EW168" i="3"/>
  <c r="BE168" i="3"/>
  <c r="BK168" i="3"/>
  <c r="BL168" i="3"/>
  <c r="BO168" i="3"/>
  <c r="BQ168" i="3"/>
  <c r="BT168" i="3"/>
  <c r="BU168" i="3"/>
  <c r="BY168" i="3"/>
  <c r="CA168" i="3"/>
  <c r="CB168" i="3"/>
  <c r="CF168" i="3"/>
  <c r="CG168" i="3"/>
  <c r="CJ168" i="3"/>
  <c r="CM168" i="3"/>
  <c r="CO168" i="3"/>
  <c r="CQ168" i="3"/>
  <c r="CU168" i="3"/>
  <c r="CV168" i="3"/>
  <c r="CW168" i="3"/>
  <c r="DA168" i="3"/>
  <c r="DC168" i="3"/>
  <c r="DE168" i="3"/>
  <c r="DH168" i="3"/>
  <c r="DK168" i="3"/>
  <c r="DL168" i="3"/>
  <c r="DP168" i="3"/>
  <c r="DQ168" i="3"/>
  <c r="DS168" i="3"/>
  <c r="DW168" i="3"/>
  <c r="DX168" i="3"/>
  <c r="EA168" i="3"/>
  <c r="EC168" i="3"/>
  <c r="EF168" i="3"/>
  <c r="EG168" i="3"/>
  <c r="EK168" i="3"/>
  <c r="EM168" i="3"/>
  <c r="EN168" i="3"/>
  <c r="ER168" i="3"/>
  <c r="ES168" i="3"/>
  <c r="EV168" i="3"/>
  <c r="BB168" i="3"/>
  <c r="BL213" i="3"/>
  <c r="BM213" i="3"/>
  <c r="BN213" i="3"/>
  <c r="BL214" i="3"/>
  <c r="BM214" i="3"/>
  <c r="BN214" i="3"/>
  <c r="BL215" i="3"/>
  <c r="BM215" i="3"/>
  <c r="BN215" i="3"/>
  <c r="BL216" i="3"/>
  <c r="BM216" i="3"/>
  <c r="BN216" i="3"/>
  <c r="BL217" i="3"/>
  <c r="BM217" i="3"/>
  <c r="BN217" i="3"/>
  <c r="BL218" i="3"/>
  <c r="BM218" i="3"/>
  <c r="BN218" i="3"/>
  <c r="BL219" i="3"/>
  <c r="BM219" i="3"/>
  <c r="BN219" i="3"/>
  <c r="BL220" i="3"/>
  <c r="BM220" i="3"/>
  <c r="BN220" i="3"/>
  <c r="BL221" i="3"/>
  <c r="BM221" i="3"/>
  <c r="BN221" i="3"/>
  <c r="BL222" i="3"/>
  <c r="BM222" i="3"/>
  <c r="BN222" i="3"/>
  <c r="BL223" i="3"/>
  <c r="BM223" i="3"/>
  <c r="BN223" i="3"/>
  <c r="BL224" i="3"/>
  <c r="BM224" i="3"/>
  <c r="BN224" i="3"/>
  <c r="BL225" i="3"/>
  <c r="BM225" i="3"/>
  <c r="BN225" i="3"/>
  <c r="BL226" i="3"/>
  <c r="BM226" i="3"/>
  <c r="BN226" i="3"/>
  <c r="BL227" i="3"/>
  <c r="BM227" i="3"/>
  <c r="BN227" i="3"/>
  <c r="BL228" i="3"/>
  <c r="BM228" i="3"/>
  <c r="BN228" i="3"/>
  <c r="BL229" i="3"/>
  <c r="BM229" i="3"/>
  <c r="BN229" i="3"/>
  <c r="BL230" i="3"/>
  <c r="BM230" i="3"/>
  <c r="BN230" i="3"/>
  <c r="BL231" i="3"/>
  <c r="BM231" i="3"/>
  <c r="BN231" i="3"/>
  <c r="BL232" i="3"/>
  <c r="BM232" i="3"/>
  <c r="BN232" i="3"/>
  <c r="BL233" i="3"/>
  <c r="BM233" i="3"/>
  <c r="BN233" i="3"/>
  <c r="BL234" i="3"/>
  <c r="BM234" i="3"/>
  <c r="BN234" i="3"/>
  <c r="BL235" i="3"/>
  <c r="BM235" i="3"/>
  <c r="BN235" i="3"/>
  <c r="BL236" i="3"/>
  <c r="BM236" i="3"/>
  <c r="BN236" i="3"/>
  <c r="BL237" i="3"/>
  <c r="BM237" i="3"/>
  <c r="BN237" i="3"/>
  <c r="BL238" i="3"/>
  <c r="BM238" i="3"/>
  <c r="BN238" i="3"/>
  <c r="BL239" i="3"/>
  <c r="BM239" i="3"/>
  <c r="BN239" i="3"/>
  <c r="BL240" i="3"/>
  <c r="BM240" i="3"/>
  <c r="BN240" i="3"/>
  <c r="BL241" i="3"/>
  <c r="BM241" i="3"/>
  <c r="BN241" i="3"/>
  <c r="BL242" i="3"/>
  <c r="BM242" i="3"/>
  <c r="BN242" i="3"/>
  <c r="BL243" i="3"/>
  <c r="BM243" i="3"/>
  <c r="BN243" i="3"/>
  <c r="BL244" i="3"/>
  <c r="BM244" i="3"/>
  <c r="BN244" i="3"/>
  <c r="BL245" i="3"/>
  <c r="BM245" i="3"/>
  <c r="BN245" i="3"/>
  <c r="BL246" i="3"/>
  <c r="BM246" i="3"/>
  <c r="BN246" i="3"/>
  <c r="BL247" i="3"/>
  <c r="BM247" i="3"/>
  <c r="BN247" i="3"/>
  <c r="BL248" i="3"/>
  <c r="BM248" i="3"/>
  <c r="BN248" i="3"/>
  <c r="BL249" i="3"/>
  <c r="BM249" i="3"/>
  <c r="BN249" i="3"/>
  <c r="BL250" i="3"/>
  <c r="BM250" i="3"/>
  <c r="BN250" i="3"/>
  <c r="BL251" i="3"/>
  <c r="BM251" i="3"/>
  <c r="BN251" i="3"/>
  <c r="BL252" i="3"/>
  <c r="BM252" i="3"/>
  <c r="BN252" i="3"/>
  <c r="BL253" i="3"/>
  <c r="BM253" i="3"/>
  <c r="BN253" i="3"/>
  <c r="BL254" i="3"/>
  <c r="BM254" i="3"/>
  <c r="BN254" i="3"/>
  <c r="BL255" i="3"/>
  <c r="BM255" i="3"/>
  <c r="BN255" i="3"/>
  <c r="BL256" i="3"/>
  <c r="BM256" i="3"/>
  <c r="BN256" i="3"/>
  <c r="BL257" i="3"/>
  <c r="BM257" i="3"/>
  <c r="BN257" i="3"/>
  <c r="BL258" i="3"/>
  <c r="BM258" i="3"/>
  <c r="BN258" i="3"/>
  <c r="BL259" i="3"/>
  <c r="BM259" i="3"/>
  <c r="BN259" i="3"/>
  <c r="BL260" i="3"/>
  <c r="BM260" i="3"/>
  <c r="BN260" i="3"/>
  <c r="BL261" i="3"/>
  <c r="BM261" i="3"/>
  <c r="BN261" i="3"/>
  <c r="BL262" i="3"/>
  <c r="BM262" i="3"/>
  <c r="BN262" i="3"/>
  <c r="BL263" i="3"/>
  <c r="BM263" i="3"/>
  <c r="BN263" i="3"/>
  <c r="BL264" i="3"/>
  <c r="BM264" i="3"/>
  <c r="BN264" i="3"/>
  <c r="BL265" i="3"/>
  <c r="BM265" i="3"/>
  <c r="BN265" i="3"/>
  <c r="BL266" i="3"/>
  <c r="BM266" i="3"/>
  <c r="BN266" i="3"/>
  <c r="BL267" i="3"/>
  <c r="BM267" i="3"/>
  <c r="BN267" i="3"/>
  <c r="BL268" i="3"/>
  <c r="BM268" i="3"/>
  <c r="BN268" i="3"/>
  <c r="BL269" i="3"/>
  <c r="BM269" i="3"/>
  <c r="BN269" i="3"/>
  <c r="BL270" i="3"/>
  <c r="BM270" i="3"/>
  <c r="BN270" i="3"/>
  <c r="BL271" i="3"/>
  <c r="BM271" i="3"/>
  <c r="BN271" i="3"/>
  <c r="BL272" i="3"/>
  <c r="BM272" i="3"/>
  <c r="BN272" i="3"/>
  <c r="BL273" i="3"/>
  <c r="BM273" i="3"/>
  <c r="BN273" i="3"/>
  <c r="BL274" i="3"/>
  <c r="BM274" i="3"/>
  <c r="BN274" i="3"/>
  <c r="BL275" i="3"/>
  <c r="BM275" i="3"/>
  <c r="BN275" i="3"/>
  <c r="BL276" i="3"/>
  <c r="BM276" i="3"/>
  <c r="BN276" i="3"/>
  <c r="BL277" i="3"/>
  <c r="BM277" i="3"/>
  <c r="BN277" i="3"/>
  <c r="BL278" i="3"/>
  <c r="BM278" i="3"/>
  <c r="BN278" i="3"/>
  <c r="BL279" i="3"/>
  <c r="BM279" i="3"/>
  <c r="BN279" i="3"/>
  <c r="BL280" i="3"/>
  <c r="BM280" i="3"/>
  <c r="BN280" i="3"/>
  <c r="BL281" i="3"/>
  <c r="BM281" i="3"/>
  <c r="BN281" i="3"/>
  <c r="BL282" i="3"/>
  <c r="BM282" i="3"/>
  <c r="BN282" i="3"/>
  <c r="BL283" i="3"/>
  <c r="BM283" i="3"/>
  <c r="BN283" i="3"/>
  <c r="BL284" i="3"/>
  <c r="BM284" i="3"/>
  <c r="BN284" i="3"/>
  <c r="BL285" i="3"/>
  <c r="BM285" i="3"/>
  <c r="BN285" i="3"/>
  <c r="BL286" i="3"/>
  <c r="BM286" i="3"/>
  <c r="BN286" i="3"/>
  <c r="BL287" i="3"/>
  <c r="BM287" i="3"/>
  <c r="BN287" i="3"/>
  <c r="BL288" i="3"/>
  <c r="BM288" i="3"/>
  <c r="BN288" i="3"/>
  <c r="BL289" i="3"/>
  <c r="BM289" i="3"/>
  <c r="BN289" i="3"/>
  <c r="BL290" i="3"/>
  <c r="BM290" i="3"/>
  <c r="BN290" i="3"/>
  <c r="BL291" i="3"/>
  <c r="BM291" i="3"/>
  <c r="BN291" i="3"/>
  <c r="BL292" i="3"/>
  <c r="BM292" i="3"/>
  <c r="BN292" i="3"/>
  <c r="BL293" i="3"/>
  <c r="BM293" i="3"/>
  <c r="BN293" i="3"/>
  <c r="BL294" i="3"/>
  <c r="BM294" i="3"/>
  <c r="BN294" i="3"/>
  <c r="BL295" i="3"/>
  <c r="BM295" i="3"/>
  <c r="BN295" i="3"/>
  <c r="BL296" i="3"/>
  <c r="BM296" i="3"/>
  <c r="BN296" i="3"/>
  <c r="BL297" i="3"/>
  <c r="BM297" i="3"/>
  <c r="BN297" i="3"/>
  <c r="BL298" i="3"/>
  <c r="BM298" i="3"/>
  <c r="BN298" i="3"/>
  <c r="BL299" i="3"/>
  <c r="BM299" i="3"/>
  <c r="BN299" i="3"/>
  <c r="BL300" i="3"/>
  <c r="BM300" i="3"/>
  <c r="BN300" i="3"/>
  <c r="BL301" i="3"/>
  <c r="BM301" i="3"/>
  <c r="BN301" i="3"/>
  <c r="BL302" i="3"/>
  <c r="BM302" i="3"/>
  <c r="BN302" i="3"/>
  <c r="BL303" i="3"/>
  <c r="BM303" i="3"/>
  <c r="BN303" i="3"/>
  <c r="BL304" i="3"/>
  <c r="BM304" i="3"/>
  <c r="BN304" i="3"/>
  <c r="BL305" i="3"/>
  <c r="BM305" i="3"/>
  <c r="BN305" i="3"/>
  <c r="BL306" i="3"/>
  <c r="BM306" i="3"/>
  <c r="BN306" i="3"/>
  <c r="BL307" i="3"/>
  <c r="BM307" i="3"/>
  <c r="BN307" i="3"/>
  <c r="BL308" i="3"/>
  <c r="BM308" i="3"/>
  <c r="BN308" i="3"/>
  <c r="BL309" i="3"/>
  <c r="BM309" i="3"/>
  <c r="BN309" i="3"/>
  <c r="BL310" i="3"/>
  <c r="BM310" i="3"/>
  <c r="BN310" i="3"/>
  <c r="BL311" i="3"/>
  <c r="BM311" i="3"/>
  <c r="BN311" i="3"/>
  <c r="BL312" i="3"/>
  <c r="BM312" i="3"/>
  <c r="BN312" i="3"/>
  <c r="BL313" i="3"/>
  <c r="BM313" i="3"/>
  <c r="BN313" i="3"/>
  <c r="BL314" i="3"/>
  <c r="BM314" i="3"/>
  <c r="BN314" i="3"/>
  <c r="BL315" i="3"/>
  <c r="BM315" i="3"/>
  <c r="BN315" i="3"/>
  <c r="BL316" i="3"/>
  <c r="BM316" i="3"/>
  <c r="BN316" i="3"/>
  <c r="BL317" i="3"/>
  <c r="BM317" i="3"/>
  <c r="BN317" i="3"/>
  <c r="BL318" i="3"/>
  <c r="BM318" i="3"/>
  <c r="BN318" i="3"/>
  <c r="BL319" i="3"/>
  <c r="BM319" i="3"/>
  <c r="BN319" i="3"/>
  <c r="BL320" i="3"/>
  <c r="BM320" i="3"/>
  <c r="BN320" i="3"/>
  <c r="BL321" i="3"/>
  <c r="BM321" i="3"/>
  <c r="BN321" i="3"/>
  <c r="BL322" i="3"/>
  <c r="BM322" i="3"/>
  <c r="BN322" i="3"/>
  <c r="BL323" i="3"/>
  <c r="BM323" i="3"/>
  <c r="BN323" i="3"/>
  <c r="BL324" i="3"/>
  <c r="BM324" i="3"/>
  <c r="BN324" i="3"/>
  <c r="BL325" i="3"/>
  <c r="BM325" i="3"/>
  <c r="BN325" i="3"/>
  <c r="BL326" i="3"/>
  <c r="BM326" i="3"/>
  <c r="BN326" i="3"/>
  <c r="BL327" i="3"/>
  <c r="BM327" i="3"/>
  <c r="BN327" i="3"/>
  <c r="BL328" i="3"/>
  <c r="BM328" i="3"/>
  <c r="BN328" i="3"/>
  <c r="BL329" i="3"/>
  <c r="BM329" i="3"/>
  <c r="BN329" i="3"/>
  <c r="BL330" i="3"/>
  <c r="BM330" i="3"/>
  <c r="BN330" i="3"/>
  <c r="BL331" i="3"/>
  <c r="BM331" i="3"/>
  <c r="BN331" i="3"/>
  <c r="BL332" i="3"/>
  <c r="BM332" i="3"/>
  <c r="BN332" i="3"/>
  <c r="BL333" i="3"/>
  <c r="BM333" i="3"/>
  <c r="BN333" i="3"/>
  <c r="BL334" i="3"/>
  <c r="BM334" i="3"/>
  <c r="BN334" i="3"/>
  <c r="BL335" i="3"/>
  <c r="BM335" i="3"/>
  <c r="BN335" i="3"/>
  <c r="BL336" i="3"/>
  <c r="BM336" i="3"/>
  <c r="BN336" i="3"/>
  <c r="BL337" i="3"/>
  <c r="BM337" i="3"/>
  <c r="BN337" i="3"/>
  <c r="BL338" i="3"/>
  <c r="BM338" i="3"/>
  <c r="BN338" i="3"/>
  <c r="BL339" i="3"/>
  <c r="BM339" i="3"/>
  <c r="BN339" i="3"/>
  <c r="BL340" i="3"/>
  <c r="BM340" i="3"/>
  <c r="BN340" i="3"/>
  <c r="BL341" i="3"/>
  <c r="BM341" i="3"/>
  <c r="BN341" i="3"/>
  <c r="BL342" i="3"/>
  <c r="BM342" i="3"/>
  <c r="BN342" i="3"/>
  <c r="BL343" i="3"/>
  <c r="BM343" i="3"/>
  <c r="BN343" i="3"/>
  <c r="BL344" i="3"/>
  <c r="BM344" i="3"/>
  <c r="BN344" i="3"/>
  <c r="BL345" i="3"/>
  <c r="BM345" i="3"/>
  <c r="BN345" i="3"/>
  <c r="BL346" i="3"/>
  <c r="BM346" i="3"/>
  <c r="BN346" i="3"/>
  <c r="BL347" i="3"/>
  <c r="BM347" i="3"/>
  <c r="BN347" i="3"/>
  <c r="BL348" i="3"/>
  <c r="BM348" i="3"/>
  <c r="BN348" i="3"/>
  <c r="BL349" i="3"/>
  <c r="BM349" i="3"/>
  <c r="BN349" i="3"/>
  <c r="BL350" i="3"/>
  <c r="BM350" i="3"/>
  <c r="BN350" i="3"/>
  <c r="BL351" i="3"/>
  <c r="BM351" i="3"/>
  <c r="BN351" i="3"/>
  <c r="BL352" i="3"/>
  <c r="BM352" i="3"/>
  <c r="BN352" i="3"/>
  <c r="BL353" i="3"/>
  <c r="BM353" i="3"/>
  <c r="BN353" i="3"/>
  <c r="BL354" i="3"/>
  <c r="BM354" i="3"/>
  <c r="BN354" i="3"/>
  <c r="BL355" i="3"/>
  <c r="BM355" i="3"/>
  <c r="BN355" i="3"/>
  <c r="BL356" i="3"/>
  <c r="BM356" i="3"/>
  <c r="BN356" i="3"/>
  <c r="BL357" i="3"/>
  <c r="BM357" i="3"/>
  <c r="BN357" i="3"/>
  <c r="BL358" i="3"/>
  <c r="BM358" i="3"/>
  <c r="BN358" i="3"/>
  <c r="BL359" i="3"/>
  <c r="BM359" i="3"/>
  <c r="BN359" i="3"/>
  <c r="BL360" i="3"/>
  <c r="BM360" i="3"/>
  <c r="BN360" i="3"/>
  <c r="BL361" i="3"/>
  <c r="BM361" i="3"/>
  <c r="BN361" i="3"/>
  <c r="BL362" i="3"/>
  <c r="BM362" i="3"/>
  <c r="BN362" i="3"/>
  <c r="BL363" i="3"/>
  <c r="BM363" i="3"/>
  <c r="BN363" i="3"/>
  <c r="BL364" i="3"/>
  <c r="BM364" i="3"/>
  <c r="BN364" i="3"/>
  <c r="BL365" i="3"/>
  <c r="BM365" i="3"/>
  <c r="BN365" i="3"/>
  <c r="BL366" i="3"/>
  <c r="BM366" i="3"/>
  <c r="BN366" i="3"/>
  <c r="BL367" i="3"/>
  <c r="BM367" i="3"/>
  <c r="BN367" i="3"/>
  <c r="BL368" i="3"/>
  <c r="BM368" i="3"/>
  <c r="BN368" i="3"/>
  <c r="BL369" i="3"/>
  <c r="BM369" i="3"/>
  <c r="BN369" i="3"/>
  <c r="BL370" i="3"/>
  <c r="BM370" i="3"/>
  <c r="BN370" i="3"/>
  <c r="BL371" i="3"/>
  <c r="BM371" i="3"/>
  <c r="BN371" i="3"/>
  <c r="BL372" i="3"/>
  <c r="BM372" i="3"/>
  <c r="BN372" i="3"/>
  <c r="BL373" i="3"/>
  <c r="BM373" i="3"/>
  <c r="BN373" i="3"/>
  <c r="BL374" i="3"/>
  <c r="BM374" i="3"/>
  <c r="BN374" i="3"/>
  <c r="BL375" i="3"/>
  <c r="BM375" i="3"/>
  <c r="BN375" i="3"/>
  <c r="BL376" i="3"/>
  <c r="BM376" i="3"/>
  <c r="BN376" i="3"/>
  <c r="BL377" i="3"/>
  <c r="BM377" i="3"/>
  <c r="BN377" i="3"/>
  <c r="BL378" i="3"/>
  <c r="BM378" i="3"/>
  <c r="BN378" i="3"/>
  <c r="BL379" i="3"/>
  <c r="BM379" i="3"/>
  <c r="BN379" i="3"/>
  <c r="BL380" i="3"/>
  <c r="BM380" i="3"/>
  <c r="BN380" i="3"/>
  <c r="BL381" i="3"/>
  <c r="BM381" i="3"/>
  <c r="BN381" i="3"/>
  <c r="BL382" i="3"/>
  <c r="BM382" i="3"/>
  <c r="BN382" i="3"/>
  <c r="BL383" i="3"/>
  <c r="BM383" i="3"/>
  <c r="BN383" i="3"/>
  <c r="BL384" i="3"/>
  <c r="BM384" i="3"/>
  <c r="BN384" i="3"/>
  <c r="BL385" i="3"/>
  <c r="BM385" i="3"/>
  <c r="BN385" i="3"/>
  <c r="BL386" i="3"/>
  <c r="BM386" i="3"/>
  <c r="BN386" i="3"/>
  <c r="BL387" i="3"/>
  <c r="BM387" i="3"/>
  <c r="BN387" i="3"/>
  <c r="BL388" i="3"/>
  <c r="BM388" i="3"/>
  <c r="BN388" i="3"/>
  <c r="BL389" i="3"/>
  <c r="BM389" i="3"/>
  <c r="BN389" i="3"/>
  <c r="BL390" i="3"/>
  <c r="BM390" i="3"/>
  <c r="BN390" i="3"/>
  <c r="BL391" i="3"/>
  <c r="BM391" i="3"/>
  <c r="BN391" i="3"/>
  <c r="BL392" i="3"/>
  <c r="BM392" i="3"/>
  <c r="BN392" i="3"/>
  <c r="BL393" i="3"/>
  <c r="BM393" i="3"/>
  <c r="BN393" i="3"/>
  <c r="BL394" i="3"/>
  <c r="BM394" i="3"/>
  <c r="BN394" i="3"/>
  <c r="BL395" i="3"/>
  <c r="BM395" i="3"/>
  <c r="BN395" i="3"/>
  <c r="BL396" i="3"/>
  <c r="BM396" i="3"/>
  <c r="BN396" i="3"/>
  <c r="BL397" i="3"/>
  <c r="BM397" i="3"/>
  <c r="BN397" i="3"/>
  <c r="BL398" i="3"/>
  <c r="BM398" i="3"/>
  <c r="BN398" i="3"/>
  <c r="BL399" i="3"/>
  <c r="BM399" i="3"/>
  <c r="BN399" i="3"/>
  <c r="BL400" i="3"/>
  <c r="BM400" i="3"/>
  <c r="BN400" i="3"/>
  <c r="BL401" i="3"/>
  <c r="BM401" i="3"/>
  <c r="BN401" i="3"/>
  <c r="BL402" i="3"/>
  <c r="BM402" i="3"/>
  <c r="BN402" i="3"/>
  <c r="BL403" i="3"/>
  <c r="BM403" i="3"/>
  <c r="BN403" i="3"/>
  <c r="BL404" i="3"/>
  <c r="BM404" i="3"/>
  <c r="BN404" i="3"/>
  <c r="BL405" i="3"/>
  <c r="BM405" i="3"/>
  <c r="BN405" i="3"/>
  <c r="BL406" i="3"/>
  <c r="BM406" i="3"/>
  <c r="BN406" i="3"/>
  <c r="BL407" i="3"/>
  <c r="BM407" i="3"/>
  <c r="BN407" i="3"/>
  <c r="BL408" i="3"/>
  <c r="BM408" i="3"/>
  <c r="BN408" i="3"/>
  <c r="BL409" i="3"/>
  <c r="BM409" i="3"/>
  <c r="BN409" i="3"/>
  <c r="BL410" i="3"/>
  <c r="BM410" i="3"/>
  <c r="BN410" i="3"/>
  <c r="BL411" i="3"/>
  <c r="BM411" i="3"/>
  <c r="BN411" i="3"/>
  <c r="BL412" i="3"/>
  <c r="BM412" i="3"/>
  <c r="BN412" i="3"/>
  <c r="BL413" i="3"/>
  <c r="BM413" i="3"/>
  <c r="BN413" i="3"/>
  <c r="BL414" i="3"/>
  <c r="BM414" i="3"/>
  <c r="BN414" i="3"/>
  <c r="BL415" i="3"/>
  <c r="BM415" i="3"/>
  <c r="BN415" i="3"/>
  <c r="BL416" i="3"/>
  <c r="BM416" i="3"/>
  <c r="BN416" i="3"/>
  <c r="BL417" i="3"/>
  <c r="BM417" i="3"/>
  <c r="BN417" i="3"/>
  <c r="BL418" i="3"/>
  <c r="BM418" i="3"/>
  <c r="BN418" i="3"/>
  <c r="BL419" i="3"/>
  <c r="BM419" i="3"/>
  <c r="BN419" i="3"/>
  <c r="BL420" i="3"/>
  <c r="BM420" i="3"/>
  <c r="BN420" i="3"/>
  <c r="BL421" i="3"/>
  <c r="BM421" i="3"/>
  <c r="BN421" i="3"/>
  <c r="BL422" i="3"/>
  <c r="BM422" i="3"/>
  <c r="BN422" i="3"/>
  <c r="BL423" i="3"/>
  <c r="BM423" i="3"/>
  <c r="BN423" i="3"/>
  <c r="BL424" i="3"/>
  <c r="BM424" i="3"/>
  <c r="BN424" i="3"/>
  <c r="BL425" i="3"/>
  <c r="BM425" i="3"/>
  <c r="BN425" i="3"/>
  <c r="BL426" i="3"/>
  <c r="BM426" i="3"/>
  <c r="BN426" i="3"/>
  <c r="BL427" i="3"/>
  <c r="BM427" i="3"/>
  <c r="BN427" i="3"/>
  <c r="BL428" i="3"/>
  <c r="BM428" i="3"/>
  <c r="BN428" i="3"/>
  <c r="BL429" i="3"/>
  <c r="BM429" i="3"/>
  <c r="BN429" i="3"/>
  <c r="BL430" i="3"/>
  <c r="BM430" i="3"/>
  <c r="BN430" i="3"/>
  <c r="BL431" i="3"/>
  <c r="BM431" i="3"/>
  <c r="BN431" i="3"/>
  <c r="BL432" i="3"/>
  <c r="BM432" i="3"/>
  <c r="BN432" i="3"/>
  <c r="BL433" i="3"/>
  <c r="BM433" i="3"/>
  <c r="BN433" i="3"/>
  <c r="BL434" i="3"/>
  <c r="BM434" i="3"/>
  <c r="BN434" i="3"/>
  <c r="BL435" i="3"/>
  <c r="BM435" i="3"/>
  <c r="BN435" i="3"/>
  <c r="BL436" i="3"/>
  <c r="BM436" i="3"/>
  <c r="BN436" i="3"/>
  <c r="BL437" i="3"/>
  <c r="BM437" i="3"/>
  <c r="BN437" i="3"/>
  <c r="BL438" i="3"/>
  <c r="BM438" i="3"/>
  <c r="BN438" i="3"/>
  <c r="BL439" i="3"/>
  <c r="BM439" i="3"/>
  <c r="BN439" i="3"/>
  <c r="BL440" i="3"/>
  <c r="BM440" i="3"/>
  <c r="BN440" i="3"/>
  <c r="BL441" i="3"/>
  <c r="BM441" i="3"/>
  <c r="BN441" i="3"/>
  <c r="BL442" i="3"/>
  <c r="BM442" i="3"/>
  <c r="BN442" i="3"/>
  <c r="BL443" i="3"/>
  <c r="BM443" i="3"/>
  <c r="BN443" i="3"/>
  <c r="BL444" i="3"/>
  <c r="BM444" i="3"/>
  <c r="BN444" i="3"/>
  <c r="BL445" i="3"/>
  <c r="BM445" i="3"/>
  <c r="BN445" i="3"/>
  <c r="BL446" i="3"/>
  <c r="BM446" i="3"/>
  <c r="BN446" i="3"/>
  <c r="BL447" i="3"/>
  <c r="BM447" i="3"/>
  <c r="BN447" i="3"/>
  <c r="BL448" i="3"/>
  <c r="BM448" i="3"/>
  <c r="BN448" i="3"/>
  <c r="BL449" i="3"/>
  <c r="BM449" i="3"/>
  <c r="BN449" i="3"/>
  <c r="BL450" i="3"/>
  <c r="BM450" i="3"/>
  <c r="BN450" i="3"/>
  <c r="BL451" i="3"/>
  <c r="BM451" i="3"/>
  <c r="BN451" i="3"/>
  <c r="BL452" i="3"/>
  <c r="BM452" i="3"/>
  <c r="BN452" i="3"/>
  <c r="BL453" i="3"/>
  <c r="BM453" i="3"/>
  <c r="BN453" i="3"/>
  <c r="BL454" i="3"/>
  <c r="BM454" i="3"/>
  <c r="BN454" i="3"/>
  <c r="BL455" i="3"/>
  <c r="BM455" i="3"/>
  <c r="BN455" i="3"/>
  <c r="BL456" i="3"/>
  <c r="BM456" i="3"/>
  <c r="BN456" i="3"/>
  <c r="BL457" i="3"/>
  <c r="BM457" i="3"/>
  <c r="BN457" i="3"/>
  <c r="D213" i="3"/>
  <c r="G213" i="3" s="1"/>
  <c r="E213" i="3"/>
  <c r="D214" i="3"/>
  <c r="G214" i="3" s="1"/>
  <c r="E214" i="3"/>
  <c r="D215" i="3"/>
  <c r="G215" i="3" s="1"/>
  <c r="E215" i="3"/>
  <c r="D216" i="3"/>
  <c r="G216" i="3" s="1"/>
  <c r="E216" i="3"/>
  <c r="D217" i="3"/>
  <c r="G217" i="3" s="1"/>
  <c r="E217" i="3"/>
  <c r="D218" i="3"/>
  <c r="G218" i="3" s="1"/>
  <c r="E218" i="3"/>
  <c r="D219" i="3"/>
  <c r="G219" i="3" s="1"/>
  <c r="E219" i="3"/>
  <c r="D220" i="3"/>
  <c r="G220" i="3" s="1"/>
  <c r="E220" i="3"/>
  <c r="D221" i="3"/>
  <c r="G221" i="3" s="1"/>
  <c r="E221" i="3"/>
  <c r="D222" i="3"/>
  <c r="G222" i="3" s="1"/>
  <c r="E222" i="3"/>
  <c r="D223" i="3"/>
  <c r="G223" i="3" s="1"/>
  <c r="E223" i="3"/>
  <c r="D224" i="3"/>
  <c r="G224" i="3" s="1"/>
  <c r="E224" i="3"/>
  <c r="D225" i="3"/>
  <c r="G225" i="3" s="1"/>
  <c r="E225" i="3"/>
  <c r="D226" i="3"/>
  <c r="G226" i="3" s="1"/>
  <c r="E226" i="3"/>
  <c r="D227" i="3"/>
  <c r="G227" i="3" s="1"/>
  <c r="E227" i="3"/>
  <c r="D228" i="3"/>
  <c r="G228" i="3" s="1"/>
  <c r="E228" i="3"/>
  <c r="D229" i="3"/>
  <c r="G229" i="3" s="1"/>
  <c r="E229" i="3"/>
  <c r="D230" i="3"/>
  <c r="G230" i="3" s="1"/>
  <c r="E230" i="3"/>
  <c r="D231" i="3"/>
  <c r="G231" i="3" s="1"/>
  <c r="E231" i="3"/>
  <c r="D232" i="3"/>
  <c r="G232" i="3" s="1"/>
  <c r="E232" i="3"/>
  <c r="D233" i="3"/>
  <c r="G233" i="3" s="1"/>
  <c r="E233" i="3"/>
  <c r="D234" i="3"/>
  <c r="G234" i="3" s="1"/>
  <c r="E234" i="3"/>
  <c r="D235" i="3"/>
  <c r="G235" i="3" s="1"/>
  <c r="E235" i="3"/>
  <c r="D236" i="3"/>
  <c r="G236" i="3" s="1"/>
  <c r="E236" i="3"/>
  <c r="D237" i="3"/>
  <c r="G237" i="3" s="1"/>
  <c r="E237" i="3"/>
  <c r="D238" i="3"/>
  <c r="G238" i="3" s="1"/>
  <c r="E238" i="3"/>
  <c r="D239" i="3"/>
  <c r="G239" i="3" s="1"/>
  <c r="E239" i="3"/>
  <c r="D240" i="3"/>
  <c r="G240" i="3" s="1"/>
  <c r="E240" i="3"/>
  <c r="D241" i="3"/>
  <c r="G241" i="3" s="1"/>
  <c r="J241" i="3" s="1"/>
  <c r="E241" i="3"/>
  <c r="D242" i="3"/>
  <c r="G242" i="3" s="1"/>
  <c r="E242" i="3"/>
  <c r="D243" i="3"/>
  <c r="G243" i="3" s="1"/>
  <c r="E243" i="3"/>
  <c r="D244" i="3"/>
  <c r="G244" i="3" s="1"/>
  <c r="E244" i="3"/>
  <c r="D245" i="3"/>
  <c r="G245" i="3" s="1"/>
  <c r="J245" i="3" s="1"/>
  <c r="E245" i="3"/>
  <c r="D246" i="3"/>
  <c r="G246" i="3" s="1"/>
  <c r="E246" i="3"/>
  <c r="D247" i="3"/>
  <c r="G247" i="3" s="1"/>
  <c r="E247" i="3"/>
  <c r="D248" i="3"/>
  <c r="G248" i="3" s="1"/>
  <c r="J248" i="3" s="1"/>
  <c r="E248" i="3"/>
  <c r="D249" i="3"/>
  <c r="G249" i="3" s="1"/>
  <c r="E249" i="3"/>
  <c r="D250" i="3"/>
  <c r="G250" i="3" s="1"/>
  <c r="E250" i="3"/>
  <c r="D251" i="3"/>
  <c r="G251" i="3" s="1"/>
  <c r="I251" i="3" s="1"/>
  <c r="E251" i="3"/>
  <c r="D252" i="3"/>
  <c r="G252" i="3" s="1"/>
  <c r="E252" i="3"/>
  <c r="D253" i="3"/>
  <c r="G253" i="3" s="1"/>
  <c r="I253" i="3" s="1"/>
  <c r="E253" i="3"/>
  <c r="D254" i="3"/>
  <c r="G254" i="3" s="1"/>
  <c r="E254" i="3"/>
  <c r="D255" i="3"/>
  <c r="G255" i="3" s="1"/>
  <c r="I255" i="3" s="1"/>
  <c r="E255" i="3"/>
  <c r="D256" i="3"/>
  <c r="G256" i="3" s="1"/>
  <c r="E256" i="3"/>
  <c r="D257" i="3"/>
  <c r="G257" i="3" s="1"/>
  <c r="E257" i="3"/>
  <c r="D258" i="3"/>
  <c r="G258" i="3" s="1"/>
  <c r="E258" i="3"/>
  <c r="D259" i="3"/>
  <c r="G259" i="3" s="1"/>
  <c r="E259" i="3"/>
  <c r="D260" i="3"/>
  <c r="G260" i="3" s="1"/>
  <c r="E260" i="3"/>
  <c r="D261" i="3"/>
  <c r="G261" i="3" s="1"/>
  <c r="E261" i="3"/>
  <c r="D262" i="3"/>
  <c r="G262" i="3" s="1"/>
  <c r="E262" i="3"/>
  <c r="D263" i="3"/>
  <c r="G263" i="3" s="1"/>
  <c r="E263" i="3"/>
  <c r="D264" i="3"/>
  <c r="G264" i="3" s="1"/>
  <c r="E264" i="3"/>
  <c r="D265" i="3"/>
  <c r="G265" i="3" s="1"/>
  <c r="E265" i="3"/>
  <c r="D266" i="3"/>
  <c r="G266" i="3" s="1"/>
  <c r="E266" i="3"/>
  <c r="D267" i="3"/>
  <c r="G267" i="3" s="1"/>
  <c r="E267" i="3"/>
  <c r="D268" i="3"/>
  <c r="G268" i="3" s="1"/>
  <c r="E268" i="3"/>
  <c r="D269" i="3"/>
  <c r="G269" i="3" s="1"/>
  <c r="E269" i="3"/>
  <c r="D270" i="3"/>
  <c r="G270" i="3" s="1"/>
  <c r="E270" i="3"/>
  <c r="D271" i="3"/>
  <c r="G271" i="3" s="1"/>
  <c r="E271" i="3"/>
  <c r="D272" i="3"/>
  <c r="G272" i="3" s="1"/>
  <c r="E272" i="3"/>
  <c r="D273" i="3"/>
  <c r="G273" i="3" s="1"/>
  <c r="E273" i="3"/>
  <c r="D274" i="3"/>
  <c r="G274" i="3" s="1"/>
  <c r="E274" i="3"/>
  <c r="D275" i="3"/>
  <c r="G275" i="3" s="1"/>
  <c r="E275" i="3"/>
  <c r="D276" i="3"/>
  <c r="G276" i="3" s="1"/>
  <c r="E276" i="3"/>
  <c r="D277" i="3"/>
  <c r="G277" i="3" s="1"/>
  <c r="E277" i="3"/>
  <c r="D278" i="3"/>
  <c r="G278" i="3" s="1"/>
  <c r="E278" i="3"/>
  <c r="D279" i="3"/>
  <c r="G279" i="3" s="1"/>
  <c r="E279" i="3"/>
  <c r="D280" i="3"/>
  <c r="G280" i="3" s="1"/>
  <c r="E280" i="3"/>
  <c r="D281" i="3"/>
  <c r="G281" i="3" s="1"/>
  <c r="E281" i="3"/>
  <c r="D282" i="3"/>
  <c r="G282" i="3" s="1"/>
  <c r="E282" i="3"/>
  <c r="D283" i="3"/>
  <c r="G283" i="3" s="1"/>
  <c r="E283" i="3"/>
  <c r="D284" i="3"/>
  <c r="G284" i="3" s="1"/>
  <c r="E284" i="3"/>
  <c r="D285" i="3"/>
  <c r="G285" i="3" s="1"/>
  <c r="E285" i="3"/>
  <c r="D286" i="3"/>
  <c r="G286" i="3" s="1"/>
  <c r="E286" i="3"/>
  <c r="D287" i="3"/>
  <c r="G287" i="3" s="1"/>
  <c r="E287" i="3"/>
  <c r="D288" i="3"/>
  <c r="G288" i="3" s="1"/>
  <c r="E288" i="3"/>
  <c r="D289" i="3"/>
  <c r="G289" i="3" s="1"/>
  <c r="E289" i="3"/>
  <c r="D290" i="3"/>
  <c r="G290" i="3" s="1"/>
  <c r="E290" i="3"/>
  <c r="D291" i="3"/>
  <c r="G291" i="3" s="1"/>
  <c r="E291" i="3"/>
  <c r="D292" i="3"/>
  <c r="G292" i="3" s="1"/>
  <c r="E292" i="3"/>
  <c r="D293" i="3"/>
  <c r="G293" i="3" s="1"/>
  <c r="E293" i="3"/>
  <c r="D294" i="3"/>
  <c r="G294" i="3" s="1"/>
  <c r="E294" i="3"/>
  <c r="D295" i="3"/>
  <c r="G295" i="3" s="1"/>
  <c r="E295" i="3"/>
  <c r="D296" i="3"/>
  <c r="G296" i="3" s="1"/>
  <c r="E296" i="3"/>
  <c r="D297" i="3"/>
  <c r="G297" i="3" s="1"/>
  <c r="E297" i="3"/>
  <c r="D298" i="3"/>
  <c r="G298" i="3" s="1"/>
  <c r="E298" i="3"/>
  <c r="D299" i="3"/>
  <c r="G299" i="3" s="1"/>
  <c r="E299" i="3"/>
  <c r="D300" i="3"/>
  <c r="G300" i="3" s="1"/>
  <c r="E300" i="3"/>
  <c r="D301" i="3"/>
  <c r="G301" i="3" s="1"/>
  <c r="E301" i="3"/>
  <c r="D302" i="3"/>
  <c r="G302" i="3" s="1"/>
  <c r="E302" i="3"/>
  <c r="D303" i="3"/>
  <c r="G303" i="3" s="1"/>
  <c r="E303" i="3"/>
  <c r="D304" i="3"/>
  <c r="G304" i="3" s="1"/>
  <c r="E304" i="3"/>
  <c r="D305" i="3"/>
  <c r="G305" i="3" s="1"/>
  <c r="E305" i="3"/>
  <c r="D306" i="3"/>
  <c r="G306" i="3" s="1"/>
  <c r="E306" i="3"/>
  <c r="D307" i="3"/>
  <c r="G307" i="3" s="1"/>
  <c r="E307" i="3"/>
  <c r="D308" i="3"/>
  <c r="G308" i="3" s="1"/>
  <c r="E308" i="3"/>
  <c r="D309" i="3"/>
  <c r="G309" i="3" s="1"/>
  <c r="E309" i="3"/>
  <c r="D310" i="3"/>
  <c r="G310" i="3" s="1"/>
  <c r="E310" i="3"/>
  <c r="D311" i="3"/>
  <c r="G311" i="3" s="1"/>
  <c r="E311" i="3"/>
  <c r="D312" i="3"/>
  <c r="G312" i="3" s="1"/>
  <c r="E312" i="3"/>
  <c r="D313" i="3"/>
  <c r="G313" i="3" s="1"/>
  <c r="E313" i="3"/>
  <c r="D314" i="3"/>
  <c r="G314" i="3" s="1"/>
  <c r="E314" i="3"/>
  <c r="D315" i="3"/>
  <c r="G315" i="3" s="1"/>
  <c r="E315" i="3"/>
  <c r="D316" i="3"/>
  <c r="G316" i="3" s="1"/>
  <c r="E316" i="3"/>
  <c r="D317" i="3"/>
  <c r="G317" i="3" s="1"/>
  <c r="E317" i="3"/>
  <c r="D318" i="3"/>
  <c r="G318" i="3" s="1"/>
  <c r="E318" i="3"/>
  <c r="D319" i="3"/>
  <c r="G319" i="3" s="1"/>
  <c r="E319" i="3"/>
  <c r="D320" i="3"/>
  <c r="G320" i="3" s="1"/>
  <c r="E320" i="3"/>
  <c r="D321" i="3"/>
  <c r="G321" i="3" s="1"/>
  <c r="E321" i="3"/>
  <c r="D322" i="3"/>
  <c r="G322" i="3" s="1"/>
  <c r="E322" i="3"/>
  <c r="D323" i="3"/>
  <c r="G323" i="3" s="1"/>
  <c r="E323" i="3"/>
  <c r="D324" i="3"/>
  <c r="G324" i="3" s="1"/>
  <c r="E324" i="3"/>
  <c r="D325" i="3"/>
  <c r="G325" i="3" s="1"/>
  <c r="E325" i="3"/>
  <c r="D326" i="3"/>
  <c r="G326" i="3" s="1"/>
  <c r="E326" i="3"/>
  <c r="D327" i="3"/>
  <c r="G327" i="3" s="1"/>
  <c r="E327" i="3"/>
  <c r="D328" i="3"/>
  <c r="G328" i="3" s="1"/>
  <c r="E328" i="3"/>
  <c r="D329" i="3"/>
  <c r="G329" i="3" s="1"/>
  <c r="E329" i="3"/>
  <c r="D330" i="3"/>
  <c r="E330" i="3"/>
  <c r="G330" i="3"/>
  <c r="D331" i="3"/>
  <c r="G331" i="3" s="1"/>
  <c r="E331" i="3"/>
  <c r="D332" i="3"/>
  <c r="G332" i="3" s="1"/>
  <c r="E332" i="3"/>
  <c r="D333" i="3"/>
  <c r="G333" i="3" s="1"/>
  <c r="E333" i="3"/>
  <c r="D334" i="3"/>
  <c r="G334" i="3" s="1"/>
  <c r="E334" i="3"/>
  <c r="D335" i="3"/>
  <c r="G335" i="3" s="1"/>
  <c r="E335" i="3"/>
  <c r="D336" i="3"/>
  <c r="G336" i="3" s="1"/>
  <c r="E336" i="3"/>
  <c r="D337" i="3"/>
  <c r="G337" i="3" s="1"/>
  <c r="E337" i="3"/>
  <c r="D338" i="3"/>
  <c r="G338" i="3" s="1"/>
  <c r="E338" i="3"/>
  <c r="D339" i="3"/>
  <c r="G339" i="3" s="1"/>
  <c r="E339" i="3"/>
  <c r="D340" i="3"/>
  <c r="G340" i="3" s="1"/>
  <c r="E340" i="3"/>
  <c r="D341" i="3"/>
  <c r="G341" i="3" s="1"/>
  <c r="E341" i="3"/>
  <c r="D342" i="3"/>
  <c r="G342" i="3" s="1"/>
  <c r="E342" i="3"/>
  <c r="D343" i="3"/>
  <c r="G343" i="3" s="1"/>
  <c r="E343" i="3"/>
  <c r="D344" i="3"/>
  <c r="G344" i="3" s="1"/>
  <c r="E344" i="3"/>
  <c r="D345" i="3"/>
  <c r="G345" i="3" s="1"/>
  <c r="E345" i="3"/>
  <c r="D346" i="3"/>
  <c r="G346" i="3" s="1"/>
  <c r="E346" i="3"/>
  <c r="D347" i="3"/>
  <c r="G347" i="3" s="1"/>
  <c r="E347" i="3"/>
  <c r="D348" i="3"/>
  <c r="G348" i="3" s="1"/>
  <c r="E348" i="3"/>
  <c r="D349" i="3"/>
  <c r="G349" i="3" s="1"/>
  <c r="E349" i="3"/>
  <c r="D350" i="3"/>
  <c r="G350" i="3" s="1"/>
  <c r="E350" i="3"/>
  <c r="D351" i="3"/>
  <c r="G351" i="3" s="1"/>
  <c r="E351" i="3"/>
  <c r="D352" i="3"/>
  <c r="G352" i="3" s="1"/>
  <c r="E352" i="3"/>
  <c r="D353" i="3"/>
  <c r="G353" i="3" s="1"/>
  <c r="E353" i="3"/>
  <c r="D354" i="3"/>
  <c r="G354" i="3" s="1"/>
  <c r="E354" i="3"/>
  <c r="D355" i="3"/>
  <c r="G355" i="3" s="1"/>
  <c r="E355" i="3"/>
  <c r="D356" i="3"/>
  <c r="G356" i="3" s="1"/>
  <c r="E356" i="3"/>
  <c r="D357" i="3"/>
  <c r="G357" i="3" s="1"/>
  <c r="E357" i="3"/>
  <c r="D358" i="3"/>
  <c r="G358" i="3" s="1"/>
  <c r="E358" i="3"/>
  <c r="D359" i="3"/>
  <c r="G359" i="3" s="1"/>
  <c r="E359" i="3"/>
  <c r="D360" i="3"/>
  <c r="G360" i="3" s="1"/>
  <c r="E360" i="3"/>
  <c r="D361" i="3"/>
  <c r="G361" i="3" s="1"/>
  <c r="E361" i="3"/>
  <c r="D362" i="3"/>
  <c r="G362" i="3" s="1"/>
  <c r="E362" i="3"/>
  <c r="D363" i="3"/>
  <c r="G363" i="3" s="1"/>
  <c r="E363" i="3"/>
  <c r="D364" i="3"/>
  <c r="G364" i="3" s="1"/>
  <c r="E364" i="3"/>
  <c r="D365" i="3"/>
  <c r="G365" i="3" s="1"/>
  <c r="E365" i="3"/>
  <c r="D366" i="3"/>
  <c r="G366" i="3" s="1"/>
  <c r="E366" i="3"/>
  <c r="D367" i="3"/>
  <c r="G367" i="3" s="1"/>
  <c r="E367" i="3"/>
  <c r="D368" i="3"/>
  <c r="G368" i="3" s="1"/>
  <c r="E368" i="3"/>
  <c r="D369" i="3"/>
  <c r="G369" i="3" s="1"/>
  <c r="E369" i="3"/>
  <c r="D370" i="3"/>
  <c r="G370" i="3" s="1"/>
  <c r="E370" i="3"/>
  <c r="D371" i="3"/>
  <c r="G371" i="3" s="1"/>
  <c r="E371" i="3"/>
  <c r="D372" i="3"/>
  <c r="G372" i="3" s="1"/>
  <c r="E372" i="3"/>
  <c r="D373" i="3"/>
  <c r="G373" i="3" s="1"/>
  <c r="E373" i="3"/>
  <c r="D374" i="3"/>
  <c r="G374" i="3" s="1"/>
  <c r="E374" i="3"/>
  <c r="D375" i="3"/>
  <c r="G375" i="3" s="1"/>
  <c r="E375" i="3"/>
  <c r="D376" i="3"/>
  <c r="G376" i="3" s="1"/>
  <c r="E376" i="3"/>
  <c r="D377" i="3"/>
  <c r="G377" i="3" s="1"/>
  <c r="E377" i="3"/>
  <c r="D378" i="3"/>
  <c r="G378" i="3" s="1"/>
  <c r="E378" i="3"/>
  <c r="D379" i="3"/>
  <c r="G379" i="3" s="1"/>
  <c r="E379" i="3"/>
  <c r="D380" i="3"/>
  <c r="G380" i="3" s="1"/>
  <c r="E380" i="3"/>
  <c r="D381" i="3"/>
  <c r="G381" i="3" s="1"/>
  <c r="E381" i="3"/>
  <c r="D382" i="3"/>
  <c r="G382" i="3" s="1"/>
  <c r="E382" i="3"/>
  <c r="D383" i="3"/>
  <c r="G383" i="3" s="1"/>
  <c r="E383" i="3"/>
  <c r="D384" i="3"/>
  <c r="G384" i="3" s="1"/>
  <c r="E384" i="3"/>
  <c r="D385" i="3"/>
  <c r="G385" i="3" s="1"/>
  <c r="E385" i="3"/>
  <c r="D386" i="3"/>
  <c r="G386" i="3" s="1"/>
  <c r="E386" i="3"/>
  <c r="D387" i="3"/>
  <c r="G387" i="3" s="1"/>
  <c r="E387" i="3"/>
  <c r="D388" i="3"/>
  <c r="G388" i="3" s="1"/>
  <c r="E388" i="3"/>
  <c r="D389" i="3"/>
  <c r="G389" i="3" s="1"/>
  <c r="E389" i="3"/>
  <c r="D390" i="3"/>
  <c r="G390" i="3" s="1"/>
  <c r="E390" i="3"/>
  <c r="D391" i="3"/>
  <c r="G391" i="3" s="1"/>
  <c r="E391" i="3"/>
  <c r="D392" i="3"/>
  <c r="G392" i="3" s="1"/>
  <c r="E392" i="3"/>
  <c r="D393" i="3"/>
  <c r="G393" i="3" s="1"/>
  <c r="E393" i="3"/>
  <c r="D394" i="3"/>
  <c r="G394" i="3" s="1"/>
  <c r="E394" i="3"/>
  <c r="D395" i="3"/>
  <c r="G395" i="3" s="1"/>
  <c r="E395" i="3"/>
  <c r="D396" i="3"/>
  <c r="G396" i="3" s="1"/>
  <c r="E396" i="3"/>
  <c r="D397" i="3"/>
  <c r="G397" i="3" s="1"/>
  <c r="E397" i="3"/>
  <c r="D398" i="3"/>
  <c r="G398" i="3" s="1"/>
  <c r="E398" i="3"/>
  <c r="D399" i="3"/>
  <c r="G399" i="3" s="1"/>
  <c r="E399" i="3"/>
  <c r="D400" i="3"/>
  <c r="G400" i="3" s="1"/>
  <c r="E400" i="3"/>
  <c r="D401" i="3"/>
  <c r="G401" i="3" s="1"/>
  <c r="E401" i="3"/>
  <c r="D402" i="3"/>
  <c r="G402" i="3" s="1"/>
  <c r="E402" i="3"/>
  <c r="D403" i="3"/>
  <c r="G403" i="3" s="1"/>
  <c r="E403" i="3"/>
  <c r="D404" i="3"/>
  <c r="G404" i="3" s="1"/>
  <c r="E404" i="3"/>
  <c r="D405" i="3"/>
  <c r="G405" i="3" s="1"/>
  <c r="E405" i="3"/>
  <c r="D406" i="3"/>
  <c r="G406" i="3" s="1"/>
  <c r="E406" i="3"/>
  <c r="D407" i="3"/>
  <c r="G407" i="3" s="1"/>
  <c r="E407" i="3"/>
  <c r="D408" i="3"/>
  <c r="G408" i="3" s="1"/>
  <c r="E408" i="3"/>
  <c r="D409" i="3"/>
  <c r="G409" i="3" s="1"/>
  <c r="E409" i="3"/>
  <c r="D410" i="3"/>
  <c r="G410" i="3" s="1"/>
  <c r="E410" i="3"/>
  <c r="D411" i="3"/>
  <c r="G411" i="3" s="1"/>
  <c r="E411" i="3"/>
  <c r="D412" i="3"/>
  <c r="G412" i="3" s="1"/>
  <c r="E412" i="3"/>
  <c r="D413" i="3"/>
  <c r="G413" i="3" s="1"/>
  <c r="E413" i="3"/>
  <c r="D414" i="3"/>
  <c r="G414" i="3" s="1"/>
  <c r="E414" i="3"/>
  <c r="D415" i="3"/>
  <c r="G415" i="3" s="1"/>
  <c r="E415" i="3"/>
  <c r="D416" i="3"/>
  <c r="G416" i="3" s="1"/>
  <c r="E416" i="3"/>
  <c r="D417" i="3"/>
  <c r="G417" i="3" s="1"/>
  <c r="E417" i="3"/>
  <c r="D418" i="3"/>
  <c r="G418" i="3" s="1"/>
  <c r="E418" i="3"/>
  <c r="D419" i="3"/>
  <c r="G419" i="3" s="1"/>
  <c r="E419" i="3"/>
  <c r="D420" i="3"/>
  <c r="G420" i="3" s="1"/>
  <c r="E420" i="3"/>
  <c r="D421" i="3"/>
  <c r="G421" i="3" s="1"/>
  <c r="E421" i="3"/>
  <c r="D422" i="3"/>
  <c r="G422" i="3" s="1"/>
  <c r="E422" i="3"/>
  <c r="D423" i="3"/>
  <c r="G423" i="3" s="1"/>
  <c r="E423" i="3"/>
  <c r="D424" i="3"/>
  <c r="G424" i="3" s="1"/>
  <c r="E424" i="3"/>
  <c r="D425" i="3"/>
  <c r="G425" i="3" s="1"/>
  <c r="E425" i="3"/>
  <c r="D426" i="3"/>
  <c r="G426" i="3" s="1"/>
  <c r="E426" i="3"/>
  <c r="D427" i="3"/>
  <c r="G427" i="3" s="1"/>
  <c r="E427" i="3"/>
  <c r="D428" i="3"/>
  <c r="G428" i="3" s="1"/>
  <c r="E428" i="3"/>
  <c r="D429" i="3"/>
  <c r="G429" i="3" s="1"/>
  <c r="E429" i="3"/>
  <c r="D430" i="3"/>
  <c r="G430" i="3" s="1"/>
  <c r="E430" i="3"/>
  <c r="D431" i="3"/>
  <c r="G431" i="3" s="1"/>
  <c r="E431" i="3"/>
  <c r="D432" i="3"/>
  <c r="G432" i="3" s="1"/>
  <c r="E432" i="3"/>
  <c r="D433" i="3"/>
  <c r="G433" i="3" s="1"/>
  <c r="E433" i="3"/>
  <c r="D434" i="3"/>
  <c r="G434" i="3" s="1"/>
  <c r="E434" i="3"/>
  <c r="D435" i="3"/>
  <c r="G435" i="3" s="1"/>
  <c r="E435" i="3"/>
  <c r="D436" i="3"/>
  <c r="G436" i="3" s="1"/>
  <c r="E436" i="3"/>
  <c r="D437" i="3"/>
  <c r="G437" i="3" s="1"/>
  <c r="E437" i="3"/>
  <c r="D438" i="3"/>
  <c r="G438" i="3" s="1"/>
  <c r="E438" i="3"/>
  <c r="D439" i="3"/>
  <c r="G439" i="3" s="1"/>
  <c r="E439" i="3"/>
  <c r="D440" i="3"/>
  <c r="G440" i="3" s="1"/>
  <c r="E440" i="3"/>
  <c r="D441" i="3"/>
  <c r="G441" i="3" s="1"/>
  <c r="E441" i="3"/>
  <c r="D442" i="3"/>
  <c r="G442" i="3" s="1"/>
  <c r="E442" i="3"/>
  <c r="D443" i="3"/>
  <c r="G443" i="3" s="1"/>
  <c r="E443" i="3"/>
  <c r="D444" i="3"/>
  <c r="G444" i="3" s="1"/>
  <c r="E444" i="3"/>
  <c r="D445" i="3"/>
  <c r="G445" i="3" s="1"/>
  <c r="E445" i="3"/>
  <c r="D446" i="3"/>
  <c r="G446" i="3" s="1"/>
  <c r="E446" i="3"/>
  <c r="D447" i="3"/>
  <c r="G447" i="3" s="1"/>
  <c r="E447" i="3"/>
  <c r="D448" i="3"/>
  <c r="G448" i="3" s="1"/>
  <c r="E448" i="3"/>
  <c r="D449" i="3"/>
  <c r="G449" i="3" s="1"/>
  <c r="E449" i="3"/>
  <c r="D450" i="3"/>
  <c r="G450" i="3" s="1"/>
  <c r="E450" i="3"/>
  <c r="D451" i="3"/>
  <c r="G451" i="3" s="1"/>
  <c r="E451" i="3"/>
  <c r="D452" i="3"/>
  <c r="G452" i="3" s="1"/>
  <c r="E452" i="3"/>
  <c r="D453" i="3"/>
  <c r="G453" i="3" s="1"/>
  <c r="E453" i="3"/>
  <c r="D454" i="3"/>
  <c r="G454" i="3" s="1"/>
  <c r="E454" i="3"/>
  <c r="D455" i="3"/>
  <c r="G455" i="3" s="1"/>
  <c r="E455" i="3"/>
  <c r="D456" i="3"/>
  <c r="G456" i="3" s="1"/>
  <c r="E456" i="3"/>
  <c r="D457" i="3"/>
  <c r="G457" i="3" s="1"/>
  <c r="E457" i="3"/>
  <c r="BN212" i="3"/>
  <c r="BM212" i="3"/>
  <c r="BL212" i="3"/>
  <c r="E212" i="3"/>
  <c r="D212" i="3"/>
  <c r="G212" i="3" s="1"/>
  <c r="I212" i="3" s="1"/>
  <c r="G102" i="3" a="1"/>
  <c r="G102" i="3" s="1"/>
  <c r="F102" i="3"/>
  <c r="C102" i="3" s="1"/>
  <c r="BU117" i="3"/>
  <c r="BT117" i="3"/>
  <c r="BS117" i="3"/>
  <c r="BR117" i="3"/>
  <c r="BQ117" i="3"/>
  <c r="BP117" i="3"/>
  <c r="BO117" i="3"/>
  <c r="BN117" i="3"/>
  <c r="BM117" i="3"/>
  <c r="BL117" i="3"/>
  <c r="BK117" i="3"/>
  <c r="BJ117" i="3"/>
  <c r="BI117" i="3"/>
  <c r="BH117" i="3"/>
  <c r="BG117" i="3"/>
  <c r="BF117" i="3"/>
  <c r="BE117" i="3"/>
  <c r="BU116" i="3"/>
  <c r="BT116" i="3"/>
  <c r="BS116" i="3"/>
  <c r="BR116" i="3"/>
  <c r="BQ116" i="3"/>
  <c r="BP116" i="3"/>
  <c r="BO116" i="3"/>
  <c r="BN116" i="3"/>
  <c r="BM116" i="3"/>
  <c r="BL116" i="3"/>
  <c r="BK116" i="3"/>
  <c r="BJ116" i="3"/>
  <c r="BI116" i="3"/>
  <c r="BH116" i="3"/>
  <c r="BG116" i="3"/>
  <c r="BF116" i="3"/>
  <c r="BE116" i="3"/>
  <c r="BU115" i="3"/>
  <c r="BT115" i="3"/>
  <c r="BS115" i="3"/>
  <c r="BR115" i="3"/>
  <c r="BQ115" i="3"/>
  <c r="BP115" i="3"/>
  <c r="BO115" i="3"/>
  <c r="BN115" i="3"/>
  <c r="BM115" i="3"/>
  <c r="BL115" i="3"/>
  <c r="BK115" i="3"/>
  <c r="BJ115" i="3"/>
  <c r="BI115" i="3"/>
  <c r="BH115" i="3"/>
  <c r="BG115" i="3"/>
  <c r="BF115" i="3"/>
  <c r="BE115" i="3"/>
  <c r="BU114" i="3"/>
  <c r="BT114" i="3"/>
  <c r="BS114" i="3"/>
  <c r="BR114" i="3"/>
  <c r="BQ114" i="3"/>
  <c r="BP114" i="3"/>
  <c r="BO114" i="3"/>
  <c r="BN114" i="3"/>
  <c r="BM114" i="3"/>
  <c r="BL114" i="3"/>
  <c r="BK114" i="3"/>
  <c r="BJ114" i="3"/>
  <c r="BI114" i="3"/>
  <c r="BH114" i="3"/>
  <c r="BG114" i="3"/>
  <c r="BF114" i="3"/>
  <c r="BE114" i="3"/>
  <c r="BU113" i="3"/>
  <c r="BT113" i="3"/>
  <c r="BS113" i="3"/>
  <c r="BR113" i="3"/>
  <c r="BQ113" i="3"/>
  <c r="BP113" i="3"/>
  <c r="BO113" i="3"/>
  <c r="BN113" i="3"/>
  <c r="BM113" i="3"/>
  <c r="BL113" i="3"/>
  <c r="BK113" i="3"/>
  <c r="BJ113" i="3"/>
  <c r="BI113" i="3"/>
  <c r="BH113" i="3"/>
  <c r="BG113" i="3"/>
  <c r="BF113" i="3"/>
  <c r="BE113" i="3"/>
  <c r="BU112" i="3"/>
  <c r="BT112" i="3"/>
  <c r="BS112" i="3"/>
  <c r="BR112" i="3"/>
  <c r="BQ112" i="3"/>
  <c r="BP112" i="3"/>
  <c r="BO112" i="3"/>
  <c r="BN112" i="3"/>
  <c r="BM112" i="3"/>
  <c r="BL112" i="3"/>
  <c r="BK112" i="3"/>
  <c r="BJ112" i="3"/>
  <c r="BI112" i="3"/>
  <c r="BH112" i="3"/>
  <c r="BG112" i="3"/>
  <c r="BF112" i="3"/>
  <c r="BE112" i="3"/>
  <c r="BU111" i="3"/>
  <c r="BT111" i="3"/>
  <c r="BS111" i="3"/>
  <c r="BR111" i="3"/>
  <c r="BQ111" i="3"/>
  <c r="BP111" i="3"/>
  <c r="BO111" i="3"/>
  <c r="BN111" i="3"/>
  <c r="BM111" i="3"/>
  <c r="BL111" i="3"/>
  <c r="BK111" i="3"/>
  <c r="BJ111" i="3"/>
  <c r="BI111" i="3"/>
  <c r="BH111" i="3"/>
  <c r="BG111" i="3"/>
  <c r="BF111" i="3"/>
  <c r="BE111" i="3"/>
  <c r="BU110" i="3"/>
  <c r="BT110" i="3"/>
  <c r="BS110" i="3"/>
  <c r="BR110" i="3"/>
  <c r="BQ110" i="3"/>
  <c r="BP110" i="3"/>
  <c r="BO110" i="3"/>
  <c r="BN110" i="3"/>
  <c r="BM110" i="3"/>
  <c r="BL110" i="3"/>
  <c r="BK110" i="3"/>
  <c r="BJ110" i="3"/>
  <c r="BI110" i="3"/>
  <c r="BH110" i="3"/>
  <c r="BG110" i="3"/>
  <c r="BF110" i="3"/>
  <c r="BE110" i="3"/>
  <c r="BU109" i="3"/>
  <c r="BT109" i="3"/>
  <c r="BS109" i="3"/>
  <c r="BR109" i="3"/>
  <c r="BQ109" i="3"/>
  <c r="BP109" i="3"/>
  <c r="BO109" i="3"/>
  <c r="BN109" i="3"/>
  <c r="BM109" i="3"/>
  <c r="BL109" i="3"/>
  <c r="BK109" i="3"/>
  <c r="BJ109" i="3"/>
  <c r="BI109" i="3"/>
  <c r="BH109" i="3"/>
  <c r="BG109" i="3"/>
  <c r="BF109" i="3"/>
  <c r="BE109" i="3"/>
  <c r="BU108" i="3"/>
  <c r="BT108" i="3"/>
  <c r="BS108" i="3"/>
  <c r="BR108" i="3"/>
  <c r="BQ108" i="3"/>
  <c r="BP108" i="3"/>
  <c r="BO108" i="3"/>
  <c r="BN108" i="3"/>
  <c r="BM108" i="3"/>
  <c r="BL108" i="3"/>
  <c r="BK108" i="3"/>
  <c r="BJ108" i="3"/>
  <c r="BI108" i="3"/>
  <c r="BH108" i="3"/>
  <c r="BG108" i="3"/>
  <c r="BF108" i="3"/>
  <c r="BE108" i="3"/>
  <c r="BU107" i="3"/>
  <c r="BT107" i="3"/>
  <c r="BS107" i="3"/>
  <c r="BR107" i="3"/>
  <c r="BQ107" i="3"/>
  <c r="BP107" i="3"/>
  <c r="BO107" i="3"/>
  <c r="BN107" i="3"/>
  <c r="BM107" i="3"/>
  <c r="BL107" i="3"/>
  <c r="BK107" i="3"/>
  <c r="BJ107" i="3"/>
  <c r="BI107" i="3"/>
  <c r="BH107" i="3"/>
  <c r="BG107" i="3"/>
  <c r="BF107" i="3"/>
  <c r="BE107" i="3"/>
  <c r="BU106" i="3"/>
  <c r="BT106" i="3"/>
  <c r="BS106" i="3"/>
  <c r="BR106" i="3"/>
  <c r="BQ106" i="3"/>
  <c r="BP106" i="3"/>
  <c r="BO106" i="3"/>
  <c r="BN106" i="3"/>
  <c r="BM106" i="3"/>
  <c r="BL106" i="3"/>
  <c r="BK106" i="3"/>
  <c r="BJ106" i="3"/>
  <c r="BI106" i="3"/>
  <c r="BH106" i="3"/>
  <c r="BG106" i="3"/>
  <c r="BF106" i="3"/>
  <c r="BE106" i="3"/>
  <c r="BU105" i="3"/>
  <c r="BT105" i="3"/>
  <c r="BS105" i="3"/>
  <c r="BR105" i="3"/>
  <c r="BQ105" i="3"/>
  <c r="BP105" i="3"/>
  <c r="BO105" i="3"/>
  <c r="BN105" i="3"/>
  <c r="BM105" i="3"/>
  <c r="BL105" i="3"/>
  <c r="BK105" i="3"/>
  <c r="BJ105" i="3"/>
  <c r="BI105" i="3"/>
  <c r="BH105" i="3"/>
  <c r="BG105" i="3"/>
  <c r="BF105" i="3"/>
  <c r="BE105" i="3"/>
  <c r="BU118" i="3"/>
  <c r="BU104" i="3"/>
  <c r="BU103" i="3"/>
  <c r="BT118" i="3"/>
  <c r="BT104" i="3"/>
  <c r="BT103" i="3"/>
  <c r="BS118" i="3"/>
  <c r="BS104" i="3"/>
  <c r="BS103" i="3"/>
  <c r="BR118" i="3"/>
  <c r="BR104" i="3"/>
  <c r="BR103" i="3"/>
  <c r="BQ118" i="3"/>
  <c r="BQ104" i="3"/>
  <c r="BQ103" i="3"/>
  <c r="BP118" i="3"/>
  <c r="BP104" i="3"/>
  <c r="BP103" i="3"/>
  <c r="BO118" i="3"/>
  <c r="BO104" i="3"/>
  <c r="BO103" i="3"/>
  <c r="BN118" i="3"/>
  <c r="BN104" i="3"/>
  <c r="BN103" i="3"/>
  <c r="BM118" i="3"/>
  <c r="BM104" i="3"/>
  <c r="BM103" i="3"/>
  <c r="BL118" i="3"/>
  <c r="BL104" i="3"/>
  <c r="BL103" i="3"/>
  <c r="BK118" i="3"/>
  <c r="BK104" i="3"/>
  <c r="BK103" i="3"/>
  <c r="BJ118" i="3"/>
  <c r="BJ104" i="3"/>
  <c r="BJ103" i="3"/>
  <c r="BI118" i="3"/>
  <c r="BI104" i="3"/>
  <c r="BI103" i="3"/>
  <c r="BH118" i="3"/>
  <c r="BH104" i="3"/>
  <c r="BH103" i="3"/>
  <c r="BG118" i="3"/>
  <c r="BG104" i="3"/>
  <c r="BG103" i="3"/>
  <c r="BF118" i="3"/>
  <c r="BF104" i="3"/>
  <c r="BF103" i="3"/>
  <c r="BE118" i="3"/>
  <c r="BE104" i="3"/>
  <c r="BE103" i="3"/>
  <c r="BD118" i="3"/>
  <c r="BD104" i="3"/>
  <c r="BD103" i="3"/>
  <c r="BB99" i="3"/>
  <c r="BB102" i="3" s="1"/>
  <c r="D72" i="3"/>
  <c r="F71" i="3"/>
  <c r="D71" i="3"/>
  <c r="A71" i="3"/>
  <c r="F70" i="3"/>
  <c r="A70" i="3"/>
  <c r="H69" i="3"/>
  <c r="G69" i="3"/>
  <c r="C69" i="3"/>
  <c r="B69" i="3"/>
  <c r="C67" i="3"/>
  <c r="C39" i="3"/>
  <c r="C11" i="3" s="1"/>
  <c r="F37" i="3"/>
  <c r="I33" i="3"/>
  <c r="E33" i="3"/>
  <c r="D33" i="3"/>
  <c r="I32" i="3"/>
  <c r="E32" i="3"/>
  <c r="D32" i="3"/>
  <c r="I31" i="3"/>
  <c r="E31" i="3"/>
  <c r="D31" i="3"/>
  <c r="I30" i="3"/>
  <c r="E30" i="3"/>
  <c r="D30" i="3"/>
  <c r="I29" i="3"/>
  <c r="E29" i="3"/>
  <c r="D29" i="3"/>
  <c r="I28" i="3"/>
  <c r="E28" i="3"/>
  <c r="D28" i="3"/>
  <c r="I27" i="3"/>
  <c r="E27" i="3"/>
  <c r="D27" i="3"/>
  <c r="I26" i="3"/>
  <c r="E26" i="3"/>
  <c r="D26" i="3"/>
  <c r="I25" i="3"/>
  <c r="E25" i="3"/>
  <c r="D25" i="3"/>
  <c r="I24" i="3"/>
  <c r="E24" i="3"/>
  <c r="D24" i="3"/>
  <c r="I23" i="3"/>
  <c r="E23" i="3"/>
  <c r="D23" i="3"/>
  <c r="I22" i="3"/>
  <c r="E22" i="3"/>
  <c r="D22" i="3"/>
  <c r="I21" i="3"/>
  <c r="E21" i="3"/>
  <c r="D21" i="3"/>
  <c r="I20" i="3"/>
  <c r="E20" i="3"/>
  <c r="D20" i="3"/>
  <c r="I19" i="3"/>
  <c r="E19" i="3"/>
  <c r="D19" i="3"/>
  <c r="I18" i="3"/>
  <c r="E18" i="3"/>
  <c r="D18" i="3"/>
  <c r="I17" i="3"/>
  <c r="E17" i="3"/>
  <c r="D17" i="3"/>
  <c r="I16" i="3"/>
  <c r="E16" i="3"/>
  <c r="D16" i="3"/>
  <c r="E15" i="3"/>
  <c r="D15" i="3"/>
  <c r="F260" i="28" l="1"/>
  <c r="F245" i="28"/>
  <c r="F228" i="28"/>
  <c r="BA163" i="28"/>
  <c r="ET163" i="28"/>
  <c r="EP163" i="28"/>
  <c r="EL163" i="28"/>
  <c r="EH163" i="28"/>
  <c r="ED163" i="28"/>
  <c r="DZ163" i="28"/>
  <c r="DV163" i="28"/>
  <c r="DR163" i="28"/>
  <c r="DN163" i="28"/>
  <c r="DJ163" i="28"/>
  <c r="DF163" i="28"/>
  <c r="DB163" i="28"/>
  <c r="CX163" i="28"/>
  <c r="CT163" i="28"/>
  <c r="CP163" i="28"/>
  <c r="CL163" i="28"/>
  <c r="CH163" i="28"/>
  <c r="CD163" i="28"/>
  <c r="BZ163" i="28"/>
  <c r="BV163" i="28"/>
  <c r="BR163" i="28"/>
  <c r="BN163" i="28"/>
  <c r="BJ163" i="28"/>
  <c r="BF163" i="28"/>
  <c r="H67" i="28"/>
  <c r="F207" i="28"/>
  <c r="F387" i="28"/>
  <c r="BC102" i="28"/>
  <c r="G102" i="28" s="1" a="1"/>
  <c r="G102" i="28" s="1"/>
  <c r="F273" i="28"/>
  <c r="F266" i="28"/>
  <c r="F264" i="28"/>
  <c r="F257" i="28"/>
  <c r="F250" i="28"/>
  <c r="F248" i="28"/>
  <c r="F241" i="28"/>
  <c r="F234" i="28"/>
  <c r="F232" i="28"/>
  <c r="F225" i="28"/>
  <c r="F218" i="28"/>
  <c r="F216" i="28"/>
  <c r="J378" i="28"/>
  <c r="F364" i="20"/>
  <c r="F407" i="20"/>
  <c r="F399" i="20"/>
  <c r="F391" i="20"/>
  <c r="F383" i="20"/>
  <c r="F379" i="20"/>
  <c r="F377" i="20"/>
  <c r="F360" i="20"/>
  <c r="F205" i="20"/>
  <c r="F226" i="20"/>
  <c r="F224" i="20"/>
  <c r="F218" i="20"/>
  <c r="F216" i="20"/>
  <c r="F212" i="20"/>
  <c r="F406" i="20"/>
  <c r="F252" i="20"/>
  <c r="F248" i="20"/>
  <c r="F237" i="20"/>
  <c r="J348" i="20"/>
  <c r="F384" i="20"/>
  <c r="F359" i="20"/>
  <c r="J316" i="20"/>
  <c r="DJ158" i="12"/>
  <c r="F202" i="12"/>
  <c r="F446" i="12"/>
  <c r="F442" i="12"/>
  <c r="F440" i="12"/>
  <c r="F436" i="12"/>
  <c r="F430" i="12"/>
  <c r="F428" i="12"/>
  <c r="F422" i="12"/>
  <c r="F414" i="12"/>
  <c r="F412" i="12"/>
  <c r="F406" i="12"/>
  <c r="F402" i="12"/>
  <c r="F400" i="12"/>
  <c r="F396" i="12"/>
  <c r="F386" i="12"/>
  <c r="F384" i="12"/>
  <c r="F350" i="12"/>
  <c r="F348" i="12"/>
  <c r="F342" i="12"/>
  <c r="F338" i="12"/>
  <c r="F336" i="12"/>
  <c r="F334" i="12"/>
  <c r="F332" i="12"/>
  <c r="F330" i="12"/>
  <c r="F328" i="12"/>
  <c r="F326" i="12"/>
  <c r="F324" i="12"/>
  <c r="F322" i="12"/>
  <c r="F320" i="12"/>
  <c r="F318" i="12"/>
  <c r="F316" i="12"/>
  <c r="F314" i="12"/>
  <c r="F312" i="12"/>
  <c r="F310" i="12"/>
  <c r="F308" i="12"/>
  <c r="F306" i="12"/>
  <c r="F304" i="12"/>
  <c r="F302" i="12"/>
  <c r="F300" i="12"/>
  <c r="F298" i="12"/>
  <c r="F296" i="12"/>
  <c r="F294" i="12"/>
  <c r="F292" i="12"/>
  <c r="F290" i="12"/>
  <c r="F288" i="12"/>
  <c r="F286" i="12"/>
  <c r="F284" i="12"/>
  <c r="F282" i="12"/>
  <c r="F280" i="12"/>
  <c r="F278" i="12"/>
  <c r="F276" i="12"/>
  <c r="F274" i="12"/>
  <c r="F272" i="12"/>
  <c r="F270" i="12"/>
  <c r="F268" i="12"/>
  <c r="F266" i="12"/>
  <c r="F264" i="12"/>
  <c r="F262" i="12"/>
  <c r="F260" i="12"/>
  <c r="F258" i="12"/>
  <c r="F256" i="12"/>
  <c r="F254" i="12"/>
  <c r="F252" i="12"/>
  <c r="F250" i="12"/>
  <c r="F248" i="12"/>
  <c r="F246" i="12"/>
  <c r="F244" i="12"/>
  <c r="F242" i="12"/>
  <c r="F240" i="12"/>
  <c r="F238" i="12"/>
  <c r="F236" i="12"/>
  <c r="F234" i="12"/>
  <c r="F232" i="12"/>
  <c r="F230" i="12"/>
  <c r="F228" i="12"/>
  <c r="F226" i="12"/>
  <c r="F224" i="12"/>
  <c r="F222" i="12"/>
  <c r="F220" i="12"/>
  <c r="F218" i="12"/>
  <c r="F216" i="12"/>
  <c r="F214" i="12"/>
  <c r="F212" i="12"/>
  <c r="F210" i="12"/>
  <c r="F208" i="12"/>
  <c r="F206" i="12"/>
  <c r="F204" i="12"/>
  <c r="DT192" i="3"/>
  <c r="BX192" i="3"/>
  <c r="DD192" i="3"/>
  <c r="BA192" i="3"/>
  <c r="CN192" i="3"/>
  <c r="EV192" i="3"/>
  <c r="EF192" i="3"/>
  <c r="DP192" i="3"/>
  <c r="CZ192" i="3"/>
  <c r="CJ192" i="3"/>
  <c r="BT192" i="3"/>
  <c r="BH192" i="3"/>
  <c r="F330" i="3"/>
  <c r="ER192" i="3"/>
  <c r="EB192" i="3"/>
  <c r="DL192" i="3"/>
  <c r="CV192" i="3"/>
  <c r="CF192" i="3"/>
  <c r="BP192" i="3"/>
  <c r="EN192" i="3"/>
  <c r="DX192" i="3"/>
  <c r="DH192" i="3"/>
  <c r="CR192" i="3"/>
  <c r="CB192" i="3"/>
  <c r="BL192" i="3"/>
  <c r="BC109" i="28"/>
  <c r="B97" i="28"/>
  <c r="F403" i="28"/>
  <c r="J347" i="28"/>
  <c r="I67" i="28"/>
  <c r="B67" i="28"/>
  <c r="G67" i="28" s="1"/>
  <c r="BC112" i="28"/>
  <c r="G112" i="28" s="1" a="1"/>
  <c r="G112" i="28" s="1"/>
  <c r="BC106" i="28"/>
  <c r="G106" i="28" s="1" a="1"/>
  <c r="G106" i="28" s="1"/>
  <c r="F416" i="28"/>
  <c r="F412" i="28"/>
  <c r="F384" i="28"/>
  <c r="F382" i="28"/>
  <c r="F270" i="28"/>
  <c r="F262" i="28"/>
  <c r="F254" i="28"/>
  <c r="F246" i="28"/>
  <c r="F238" i="28"/>
  <c r="F230" i="28"/>
  <c r="F222" i="28"/>
  <c r="J288" i="28"/>
  <c r="I287" i="28"/>
  <c r="J287" i="28"/>
  <c r="I278" i="28"/>
  <c r="J278" i="28"/>
  <c r="I276" i="28"/>
  <c r="J276" i="28"/>
  <c r="I271" i="28"/>
  <c r="J271" i="28"/>
  <c r="I268" i="28"/>
  <c r="J268" i="28"/>
  <c r="I263" i="28"/>
  <c r="J263" i="28"/>
  <c r="I260" i="28"/>
  <c r="J260" i="28"/>
  <c r="I255" i="28"/>
  <c r="J255" i="28"/>
  <c r="I252" i="28"/>
  <c r="J252" i="28"/>
  <c r="I247" i="28"/>
  <c r="J247" i="28"/>
  <c r="I244" i="28"/>
  <c r="J244" i="28"/>
  <c r="I239" i="28"/>
  <c r="J239" i="28"/>
  <c r="I236" i="28"/>
  <c r="J236" i="28"/>
  <c r="I231" i="28"/>
  <c r="J231" i="28"/>
  <c r="I228" i="28"/>
  <c r="J228" i="28"/>
  <c r="I223" i="28"/>
  <c r="J223" i="28"/>
  <c r="I286" i="28"/>
  <c r="J286" i="28"/>
  <c r="I279" i="28"/>
  <c r="J279" i="28"/>
  <c r="I275" i="28"/>
  <c r="J275" i="28"/>
  <c r="I272" i="28"/>
  <c r="J272" i="28"/>
  <c r="I267" i="28"/>
  <c r="J267" i="28"/>
  <c r="I264" i="28"/>
  <c r="J264" i="28"/>
  <c r="I259" i="28"/>
  <c r="J259" i="28"/>
  <c r="I256" i="28"/>
  <c r="J256" i="28"/>
  <c r="I251" i="28"/>
  <c r="J251" i="28"/>
  <c r="I248" i="28"/>
  <c r="J248" i="28"/>
  <c r="I243" i="28"/>
  <c r="J243" i="28"/>
  <c r="I240" i="28"/>
  <c r="J240" i="28"/>
  <c r="I235" i="28"/>
  <c r="J235" i="28"/>
  <c r="I232" i="28"/>
  <c r="J232" i="28"/>
  <c r="I227" i="28"/>
  <c r="J227" i="28"/>
  <c r="I224" i="28"/>
  <c r="J224" i="28"/>
  <c r="I423" i="28"/>
  <c r="J423" i="28"/>
  <c r="I421" i="28"/>
  <c r="J421" i="28"/>
  <c r="I415" i="28"/>
  <c r="J415" i="28"/>
  <c r="I413" i="28"/>
  <c r="J413" i="28"/>
  <c r="I407" i="28"/>
  <c r="J407" i="28"/>
  <c r="I405" i="28"/>
  <c r="J405" i="28"/>
  <c r="I399" i="28"/>
  <c r="J399" i="28"/>
  <c r="I397" i="28"/>
  <c r="J397" i="28"/>
  <c r="I391" i="28"/>
  <c r="J391" i="28"/>
  <c r="I389" i="28"/>
  <c r="J389" i="28"/>
  <c r="I383" i="28"/>
  <c r="J383" i="28"/>
  <c r="I379" i="28"/>
  <c r="J379" i="28"/>
  <c r="I372" i="28"/>
  <c r="J372" i="28"/>
  <c r="I370" i="28"/>
  <c r="J370" i="28"/>
  <c r="I368" i="28"/>
  <c r="J368" i="28"/>
  <c r="I364" i="28"/>
  <c r="J364" i="28"/>
  <c r="I362" i="28"/>
  <c r="J362" i="28"/>
  <c r="I360" i="28"/>
  <c r="J360" i="28"/>
  <c r="I356" i="28"/>
  <c r="J356" i="28"/>
  <c r="I354" i="28"/>
  <c r="J354" i="28"/>
  <c r="I352" i="28"/>
  <c r="J352" i="28"/>
  <c r="I348" i="28"/>
  <c r="J348" i="28"/>
  <c r="I346" i="28"/>
  <c r="J346" i="28"/>
  <c r="I344" i="28"/>
  <c r="J344" i="28"/>
  <c r="I340" i="28"/>
  <c r="J340" i="28"/>
  <c r="I338" i="28"/>
  <c r="J338" i="28"/>
  <c r="I334" i="28"/>
  <c r="J334" i="28"/>
  <c r="I330" i="28"/>
  <c r="J330" i="28"/>
  <c r="I326" i="28"/>
  <c r="J326" i="28"/>
  <c r="I322" i="28"/>
  <c r="J322" i="28"/>
  <c r="I318" i="28"/>
  <c r="J318" i="28"/>
  <c r="I314" i="28"/>
  <c r="J314" i="28"/>
  <c r="I310" i="28"/>
  <c r="J310" i="28"/>
  <c r="I306" i="28"/>
  <c r="J306" i="28"/>
  <c r="I290" i="28"/>
  <c r="J290" i="28"/>
  <c r="I289" i="28"/>
  <c r="J289" i="28"/>
  <c r="I282" i="28"/>
  <c r="J282" i="28"/>
  <c r="I281" i="28"/>
  <c r="J281" i="28"/>
  <c r="I273" i="28"/>
  <c r="J273" i="28"/>
  <c r="I269" i="28"/>
  <c r="J269" i="28"/>
  <c r="I265" i="28"/>
  <c r="J265" i="28"/>
  <c r="I261" i="28"/>
  <c r="J261" i="28"/>
  <c r="I257" i="28"/>
  <c r="J257" i="28"/>
  <c r="I253" i="28"/>
  <c r="J253" i="28"/>
  <c r="I249" i="28"/>
  <c r="J249" i="28"/>
  <c r="I245" i="28"/>
  <c r="J245" i="28"/>
  <c r="I241" i="28"/>
  <c r="J241" i="28"/>
  <c r="I237" i="28"/>
  <c r="J237" i="28"/>
  <c r="I233" i="28"/>
  <c r="J233" i="28"/>
  <c r="I229" i="28"/>
  <c r="J229" i="28"/>
  <c r="I225" i="28"/>
  <c r="J225" i="28"/>
  <c r="I221" i="28"/>
  <c r="J221" i="28"/>
  <c r="I220" i="28"/>
  <c r="J220" i="28"/>
  <c r="I217" i="28"/>
  <c r="J217" i="28"/>
  <c r="I212" i="28"/>
  <c r="J212" i="28"/>
  <c r="I209" i="28"/>
  <c r="J209" i="28"/>
  <c r="J450" i="28"/>
  <c r="J442" i="28"/>
  <c r="J434" i="28"/>
  <c r="J426" i="28"/>
  <c r="J418" i="28"/>
  <c r="J410" i="28"/>
  <c r="J402" i="28"/>
  <c r="J394" i="28"/>
  <c r="J386" i="28"/>
  <c r="J358" i="28"/>
  <c r="J336" i="28"/>
  <c r="J320" i="28"/>
  <c r="J304" i="28"/>
  <c r="BC100" i="28"/>
  <c r="BC103" i="28"/>
  <c r="G103" i="28" s="1" a="1"/>
  <c r="G103" i="28" s="1"/>
  <c r="BC107" i="28"/>
  <c r="B107" i="28" s="1"/>
  <c r="G109" i="28" a="1"/>
  <c r="G109" i="28" s="1"/>
  <c r="BC110" i="28"/>
  <c r="F443" i="28"/>
  <c r="F441" i="28"/>
  <c r="F439" i="28"/>
  <c r="F437" i="28"/>
  <c r="F435" i="28"/>
  <c r="F433" i="28"/>
  <c r="F431" i="28"/>
  <c r="F429" i="28"/>
  <c r="F427" i="28"/>
  <c r="F422" i="28"/>
  <c r="F414" i="28"/>
  <c r="F406" i="28"/>
  <c r="F398" i="28"/>
  <c r="I377" i="28"/>
  <c r="J377" i="28"/>
  <c r="I375" i="28"/>
  <c r="J375" i="28"/>
  <c r="I291" i="28"/>
  <c r="J291" i="28"/>
  <c r="F290" i="28"/>
  <c r="F288" i="28"/>
  <c r="I283" i="28"/>
  <c r="J283" i="28"/>
  <c r="F282" i="28"/>
  <c r="I274" i="28"/>
  <c r="J274" i="28"/>
  <c r="I270" i="28"/>
  <c r="J270" i="28"/>
  <c r="I266" i="28"/>
  <c r="J266" i="28"/>
  <c r="I262" i="28"/>
  <c r="J262" i="28"/>
  <c r="I258" i="28"/>
  <c r="J258" i="28"/>
  <c r="I254" i="28"/>
  <c r="J254" i="28"/>
  <c r="I250" i="28"/>
  <c r="J250" i="28"/>
  <c r="I246" i="28"/>
  <c r="J246" i="28"/>
  <c r="I242" i="28"/>
  <c r="J242" i="28"/>
  <c r="I238" i="28"/>
  <c r="J238" i="28"/>
  <c r="I234" i="28"/>
  <c r="J234" i="28"/>
  <c r="I230" i="28"/>
  <c r="J230" i="28"/>
  <c r="I226" i="28"/>
  <c r="J226" i="28"/>
  <c r="I222" i="28"/>
  <c r="J222" i="28"/>
  <c r="I219" i="28"/>
  <c r="J219" i="28"/>
  <c r="I211" i="28"/>
  <c r="J211" i="28"/>
  <c r="J448" i="28"/>
  <c r="J440" i="28"/>
  <c r="J432" i="28"/>
  <c r="J424" i="28"/>
  <c r="J416" i="28"/>
  <c r="J408" i="28"/>
  <c r="J400" i="28"/>
  <c r="J392" i="28"/>
  <c r="J384" i="28"/>
  <c r="J366" i="28"/>
  <c r="J355" i="28"/>
  <c r="I345" i="28"/>
  <c r="J332" i="28"/>
  <c r="J316" i="28"/>
  <c r="J284" i="28"/>
  <c r="G100" i="28" a="1"/>
  <c r="G100" i="28" s="1"/>
  <c r="BC104" i="28"/>
  <c r="G104" i="28" s="1" a="1"/>
  <c r="G104" i="28" s="1"/>
  <c r="G107" i="28" a="1"/>
  <c r="G107" i="28" s="1"/>
  <c r="BC111" i="28"/>
  <c r="I207" i="28"/>
  <c r="I451" i="28"/>
  <c r="J451" i="28"/>
  <c r="I449" i="28"/>
  <c r="J449" i="28"/>
  <c r="I447" i="28"/>
  <c r="J447" i="28"/>
  <c r="I445" i="28"/>
  <c r="J445" i="28"/>
  <c r="I443" i="28"/>
  <c r="J443" i="28"/>
  <c r="I441" i="28"/>
  <c r="J441" i="28"/>
  <c r="I439" i="28"/>
  <c r="J439" i="28"/>
  <c r="I437" i="28"/>
  <c r="J437" i="28"/>
  <c r="I435" i="28"/>
  <c r="J435" i="28"/>
  <c r="I433" i="28"/>
  <c r="J433" i="28"/>
  <c r="I431" i="28"/>
  <c r="J431" i="28"/>
  <c r="I429" i="28"/>
  <c r="J429" i="28"/>
  <c r="I427" i="28"/>
  <c r="J427" i="28"/>
  <c r="I425" i="28"/>
  <c r="J425" i="28"/>
  <c r="F423" i="28"/>
  <c r="I419" i="28"/>
  <c r="J419" i="28"/>
  <c r="I417" i="28"/>
  <c r="J417" i="28"/>
  <c r="F415" i="28"/>
  <c r="I411" i="28"/>
  <c r="J411" i="28"/>
  <c r="I409" i="28"/>
  <c r="J409" i="28"/>
  <c r="F407" i="28"/>
  <c r="I403" i="28"/>
  <c r="J403" i="28"/>
  <c r="I401" i="28"/>
  <c r="J401" i="28"/>
  <c r="F399" i="28"/>
  <c r="I395" i="28"/>
  <c r="J395" i="28"/>
  <c r="I393" i="28"/>
  <c r="J393" i="28"/>
  <c r="F391" i="28"/>
  <c r="I387" i="28"/>
  <c r="J387" i="28"/>
  <c r="I385" i="28"/>
  <c r="J385" i="28"/>
  <c r="F383" i="28"/>
  <c r="I381" i="28"/>
  <c r="J381" i="28"/>
  <c r="F379" i="28"/>
  <c r="F374" i="28"/>
  <c r="I373" i="28"/>
  <c r="J373" i="28"/>
  <c r="I367" i="28"/>
  <c r="J367" i="28"/>
  <c r="I365" i="28"/>
  <c r="J365" i="28"/>
  <c r="I359" i="28"/>
  <c r="J359" i="28"/>
  <c r="I357" i="28"/>
  <c r="J357" i="28"/>
  <c r="I351" i="28"/>
  <c r="J351" i="28"/>
  <c r="I349" i="28"/>
  <c r="J349" i="28"/>
  <c r="I343" i="28"/>
  <c r="J343" i="28"/>
  <c r="I341" i="28"/>
  <c r="J341" i="28"/>
  <c r="I337" i="28"/>
  <c r="J337" i="28"/>
  <c r="I335" i="28"/>
  <c r="J335" i="28"/>
  <c r="I333" i="28"/>
  <c r="J333" i="28"/>
  <c r="I331" i="28"/>
  <c r="J331" i="28"/>
  <c r="I329" i="28"/>
  <c r="J329" i="28"/>
  <c r="I327" i="28"/>
  <c r="J327" i="28"/>
  <c r="I325" i="28"/>
  <c r="J325" i="28"/>
  <c r="I323" i="28"/>
  <c r="J323" i="28"/>
  <c r="I321" i="28"/>
  <c r="J321" i="28"/>
  <c r="I319" i="28"/>
  <c r="J319" i="28"/>
  <c r="I317" i="28"/>
  <c r="J317" i="28"/>
  <c r="I315" i="28"/>
  <c r="J315" i="28"/>
  <c r="I313" i="28"/>
  <c r="J313" i="28"/>
  <c r="I311" i="28"/>
  <c r="J311" i="28"/>
  <c r="I309" i="28"/>
  <c r="J309" i="28"/>
  <c r="I307" i="28"/>
  <c r="J307" i="28"/>
  <c r="I305" i="28"/>
  <c r="J305" i="28"/>
  <c r="I303" i="28"/>
  <c r="J303" i="28"/>
  <c r="I285" i="28"/>
  <c r="J285" i="28"/>
  <c r="I277" i="28"/>
  <c r="J277" i="28"/>
  <c r="I216" i="28"/>
  <c r="J216" i="28"/>
  <c r="I213" i="28"/>
  <c r="J213" i="28"/>
  <c r="I208" i="28"/>
  <c r="J208" i="28"/>
  <c r="J446" i="28"/>
  <c r="J438" i="28"/>
  <c r="J430" i="28"/>
  <c r="J422" i="28"/>
  <c r="J414" i="28"/>
  <c r="J406" i="28"/>
  <c r="J398" i="28"/>
  <c r="J390" i="28"/>
  <c r="J382" i="28"/>
  <c r="J374" i="28"/>
  <c r="J363" i="28"/>
  <c r="I353" i="28"/>
  <c r="J342" i="28"/>
  <c r="J328" i="28"/>
  <c r="J312" i="28"/>
  <c r="J280" i="28"/>
  <c r="D65" i="28"/>
  <c r="I65" i="28" s="1"/>
  <c r="BC101" i="28"/>
  <c r="G101" i="28" s="1" a="1"/>
  <c r="G101" i="28" s="1"/>
  <c r="BC105" i="28"/>
  <c r="G105" i="28" s="1" a="1"/>
  <c r="G105" i="28" s="1"/>
  <c r="BC108" i="28"/>
  <c r="G108" i="28" s="1" a="1"/>
  <c r="G108" i="28" s="1"/>
  <c r="G111" i="28" a="1"/>
  <c r="G111" i="28" s="1"/>
  <c r="F452" i="28"/>
  <c r="F450" i="28"/>
  <c r="F448" i="28"/>
  <c r="F446" i="28"/>
  <c r="F444" i="28"/>
  <c r="F442" i="28"/>
  <c r="F440" i="28"/>
  <c r="F438" i="28"/>
  <c r="F436" i="28"/>
  <c r="F434" i="28"/>
  <c r="F432" i="28"/>
  <c r="F430" i="28"/>
  <c r="F428" i="28"/>
  <c r="F426" i="28"/>
  <c r="F418" i="28"/>
  <c r="F410" i="28"/>
  <c r="F402" i="28"/>
  <c r="F394" i="28"/>
  <c r="F292" i="28"/>
  <c r="F286" i="28"/>
  <c r="F284" i="28"/>
  <c r="F278" i="28"/>
  <c r="F275" i="28"/>
  <c r="F271" i="28"/>
  <c r="F267" i="28"/>
  <c r="F263" i="28"/>
  <c r="F259" i="28"/>
  <c r="F255" i="28"/>
  <c r="F251" i="28"/>
  <c r="F247" i="28"/>
  <c r="F243" i="28"/>
  <c r="F239" i="28"/>
  <c r="F235" i="28"/>
  <c r="F231" i="28"/>
  <c r="F227" i="28"/>
  <c r="J452" i="28"/>
  <c r="J444" i="28"/>
  <c r="J436" i="28"/>
  <c r="J428" i="28"/>
  <c r="J420" i="28"/>
  <c r="J412" i="28"/>
  <c r="J404" i="28"/>
  <c r="J396" i="28"/>
  <c r="J388" i="28"/>
  <c r="J380" i="28"/>
  <c r="J371" i="28"/>
  <c r="I361" i="28"/>
  <c r="J350" i="28"/>
  <c r="J339" i="28"/>
  <c r="J324" i="28"/>
  <c r="J308" i="28"/>
  <c r="J292" i="28"/>
  <c r="J215" i="28"/>
  <c r="F223" i="28"/>
  <c r="F219" i="28"/>
  <c r="F215" i="28"/>
  <c r="F211" i="28"/>
  <c r="I218" i="28"/>
  <c r="J218" i="28"/>
  <c r="F217" i="28"/>
  <c r="I214" i="28"/>
  <c r="J214" i="28"/>
  <c r="F213" i="28"/>
  <c r="I210" i="28"/>
  <c r="J210" i="28"/>
  <c r="F209" i="28"/>
  <c r="B66" i="28"/>
  <c r="G66" i="28" s="1"/>
  <c r="F109" i="28"/>
  <c r="C109" i="28" s="1"/>
  <c r="G110" i="28" a="1"/>
  <c r="G110" i="28" s="1"/>
  <c r="B105" i="28"/>
  <c r="D99" i="28"/>
  <c r="G14" i="28"/>
  <c r="F14" i="28"/>
  <c r="E99" i="28"/>
  <c r="H11" i="28"/>
  <c r="F32" i="28" s="1"/>
  <c r="H66" i="28"/>
  <c r="E68" i="28" s="1"/>
  <c r="E78" i="28" s="1"/>
  <c r="EV187" i="28"/>
  <c r="C65" i="28"/>
  <c r="H65" i="28" s="1"/>
  <c r="B65" i="28"/>
  <c r="G65" i="28" s="1"/>
  <c r="F299" i="28"/>
  <c r="G299" i="28"/>
  <c r="G376" i="28"/>
  <c r="F376" i="28"/>
  <c r="F297" i="28"/>
  <c r="G297" i="28"/>
  <c r="F293" i="28"/>
  <c r="G293" i="28"/>
  <c r="F425" i="28"/>
  <c r="F421" i="28"/>
  <c r="F417" i="28"/>
  <c r="F413" i="28"/>
  <c r="F409" i="28"/>
  <c r="F405" i="28"/>
  <c r="F401" i="28"/>
  <c r="F397" i="28"/>
  <c r="F393" i="28"/>
  <c r="F389" i="28"/>
  <c r="F385" i="28"/>
  <c r="F301" i="28"/>
  <c r="G301" i="28"/>
  <c r="F295" i="28"/>
  <c r="G295" i="28"/>
  <c r="F390" i="28"/>
  <c r="F386" i="28"/>
  <c r="F372" i="28"/>
  <c r="F370" i="28"/>
  <c r="F368" i="28"/>
  <c r="F366" i="28"/>
  <c r="F364" i="28"/>
  <c r="F362" i="28"/>
  <c r="F360" i="28"/>
  <c r="F358" i="28"/>
  <c r="F356" i="28"/>
  <c r="F354" i="28"/>
  <c r="F352" i="28"/>
  <c r="F350" i="28"/>
  <c r="F348" i="28"/>
  <c r="F346" i="28"/>
  <c r="F344" i="28"/>
  <c r="F342" i="28"/>
  <c r="F340" i="28"/>
  <c r="F338" i="28"/>
  <c r="F336" i="28"/>
  <c r="F334" i="28"/>
  <c r="F332" i="28"/>
  <c r="F330" i="28"/>
  <c r="F328" i="28"/>
  <c r="F326" i="28"/>
  <c r="F324" i="28"/>
  <c r="F322" i="28"/>
  <c r="F320" i="28"/>
  <c r="F318" i="28"/>
  <c r="F316" i="28"/>
  <c r="F314" i="28"/>
  <c r="F312" i="28"/>
  <c r="F310" i="28"/>
  <c r="F308" i="28"/>
  <c r="F306" i="28"/>
  <c r="F304" i="28"/>
  <c r="F302" i="28"/>
  <c r="G302" i="28"/>
  <c r="F300" i="28"/>
  <c r="G300" i="28"/>
  <c r="F298" i="28"/>
  <c r="G298" i="28"/>
  <c r="F296" i="28"/>
  <c r="G296" i="28"/>
  <c r="F294" i="28"/>
  <c r="G294" i="28"/>
  <c r="F373" i="28"/>
  <c r="F371" i="28"/>
  <c r="F369" i="28"/>
  <c r="F367" i="28"/>
  <c r="F365" i="28"/>
  <c r="F363" i="28"/>
  <c r="F361" i="28"/>
  <c r="F359" i="28"/>
  <c r="F357" i="28"/>
  <c r="F355" i="28"/>
  <c r="F353" i="28"/>
  <c r="F351" i="28"/>
  <c r="F349" i="28"/>
  <c r="F347" i="28"/>
  <c r="F345" i="28"/>
  <c r="F343" i="28"/>
  <c r="F341" i="28"/>
  <c r="F339" i="28"/>
  <c r="F337" i="28"/>
  <c r="F335" i="28"/>
  <c r="F333" i="28"/>
  <c r="F331" i="28"/>
  <c r="F329" i="28"/>
  <c r="F327" i="28"/>
  <c r="F325" i="28"/>
  <c r="F323" i="28"/>
  <c r="F321" i="28"/>
  <c r="F319" i="28"/>
  <c r="F317" i="28"/>
  <c r="F315" i="28"/>
  <c r="F313" i="28"/>
  <c r="F311" i="28"/>
  <c r="F309" i="28"/>
  <c r="F307" i="28"/>
  <c r="F305" i="28"/>
  <c r="F303" i="28"/>
  <c r="F291" i="28"/>
  <c r="F287" i="28"/>
  <c r="F283" i="28"/>
  <c r="F279" i="28"/>
  <c r="F289" i="28"/>
  <c r="F285" i="28"/>
  <c r="F281" i="28"/>
  <c r="F277" i="28"/>
  <c r="C97" i="28"/>
  <c r="F111" i="28"/>
  <c r="C111" i="28" s="1"/>
  <c r="B111" i="28"/>
  <c r="F110" i="28"/>
  <c r="C110" i="28" s="1"/>
  <c r="B110" i="28"/>
  <c r="B109" i="28"/>
  <c r="F101" i="28"/>
  <c r="C101" i="28" s="1"/>
  <c r="F100" i="28"/>
  <c r="C100" i="28" s="1"/>
  <c r="B100" i="28"/>
  <c r="B99" i="28"/>
  <c r="BA96" i="28"/>
  <c r="B11" i="28"/>
  <c r="I36" i="28"/>
  <c r="C36" i="28"/>
  <c r="E36" i="28" s="1"/>
  <c r="I37" i="28"/>
  <c r="I38" i="28" s="1"/>
  <c r="F448" i="20"/>
  <c r="F444" i="20"/>
  <c r="F442" i="20"/>
  <c r="F438" i="20"/>
  <c r="F434" i="20"/>
  <c r="F428" i="20"/>
  <c r="F426" i="20"/>
  <c r="F420" i="20"/>
  <c r="F416" i="20"/>
  <c r="F414" i="20"/>
  <c r="F402" i="20"/>
  <c r="F396" i="20"/>
  <c r="F392" i="20"/>
  <c r="F388" i="20"/>
  <c r="F386" i="20"/>
  <c r="F367" i="20"/>
  <c r="F356" i="20"/>
  <c r="F350" i="20"/>
  <c r="F279" i="20"/>
  <c r="F275" i="20"/>
  <c r="F267" i="20"/>
  <c r="F210" i="20"/>
  <c r="F208" i="20"/>
  <c r="I292" i="20"/>
  <c r="C64" i="20"/>
  <c r="H64" i="20" s="1"/>
  <c r="F446" i="20"/>
  <c r="F440" i="20"/>
  <c r="F436" i="20"/>
  <c r="F432" i="20"/>
  <c r="F430" i="20"/>
  <c r="F424" i="20"/>
  <c r="F422" i="20"/>
  <c r="F418" i="20"/>
  <c r="F412" i="20"/>
  <c r="F410" i="20"/>
  <c r="F408" i="20"/>
  <c r="I63" i="20"/>
  <c r="E65" i="20" s="1"/>
  <c r="E75" i="20" s="1"/>
  <c r="F284" i="20"/>
  <c r="F234" i="20"/>
  <c r="F232" i="20"/>
  <c r="F228" i="20"/>
  <c r="F221" i="20"/>
  <c r="F217" i="20"/>
  <c r="J388" i="20"/>
  <c r="J384" i="20"/>
  <c r="I334" i="20"/>
  <c r="I304" i="20"/>
  <c r="I250" i="20"/>
  <c r="F449" i="20"/>
  <c r="F447" i="20"/>
  <c r="F445" i="20"/>
  <c r="F443" i="20"/>
  <c r="F441" i="20"/>
  <c r="F439" i="20"/>
  <c r="F437" i="20"/>
  <c r="F435" i="20"/>
  <c r="F433" i="20"/>
  <c r="F431" i="20"/>
  <c r="F429" i="20"/>
  <c r="F427" i="20"/>
  <c r="F425" i="20"/>
  <c r="F423" i="20"/>
  <c r="F421" i="20"/>
  <c r="F419" i="20"/>
  <c r="F417" i="20"/>
  <c r="F415" i="20"/>
  <c r="F413" i="20"/>
  <c r="F411" i="20"/>
  <c r="F409" i="20"/>
  <c r="F398" i="20"/>
  <c r="F382" i="20"/>
  <c r="F378" i="20"/>
  <c r="F371" i="20"/>
  <c r="F369" i="20"/>
  <c r="F362" i="20"/>
  <c r="F355" i="20"/>
  <c r="F353" i="20"/>
  <c r="F263" i="20"/>
  <c r="F255" i="20"/>
  <c r="F251" i="20"/>
  <c r="F244" i="20"/>
  <c r="J372" i="20"/>
  <c r="J332" i="20"/>
  <c r="I302" i="20"/>
  <c r="I206" i="20"/>
  <c r="F403" i="20"/>
  <c r="F401" i="20"/>
  <c r="F394" i="20"/>
  <c r="F387" i="20"/>
  <c r="F385" i="20"/>
  <c r="F374" i="20"/>
  <c r="F287" i="20"/>
  <c r="F283" i="20"/>
  <c r="F268" i="20"/>
  <c r="F238" i="20"/>
  <c r="F236" i="20"/>
  <c r="F229" i="20"/>
  <c r="F220" i="20"/>
  <c r="F213" i="20"/>
  <c r="J404" i="20"/>
  <c r="J356" i="20"/>
  <c r="I318" i="20"/>
  <c r="I308" i="12"/>
  <c r="AV158" i="12"/>
  <c r="DZ158" i="12"/>
  <c r="DD158" i="12"/>
  <c r="CI158" i="12"/>
  <c r="BN158" i="12"/>
  <c r="EP158" i="12"/>
  <c r="DT158" i="12"/>
  <c r="CY158" i="12"/>
  <c r="CD158" i="12"/>
  <c r="BH158" i="12"/>
  <c r="BB107" i="12"/>
  <c r="F443" i="12"/>
  <c r="F437" i="12"/>
  <c r="F431" i="12"/>
  <c r="F429" i="12"/>
  <c r="F413" i="12"/>
  <c r="F401" i="12"/>
  <c r="F397" i="12"/>
  <c r="F389" i="12"/>
  <c r="F385" i="12"/>
  <c r="F357" i="12"/>
  <c r="F349" i="12"/>
  <c r="F337" i="12"/>
  <c r="F335" i="12"/>
  <c r="F333" i="12"/>
  <c r="F331" i="12"/>
  <c r="F329" i="12"/>
  <c r="F327" i="12"/>
  <c r="F325" i="12"/>
  <c r="F323" i="12"/>
  <c r="F321" i="12"/>
  <c r="F319" i="12"/>
  <c r="F317" i="12"/>
  <c r="F315" i="12"/>
  <c r="F313" i="12"/>
  <c r="F311" i="12"/>
  <c r="F309" i="12"/>
  <c r="F307" i="12"/>
  <c r="F305" i="12"/>
  <c r="F303" i="12"/>
  <c r="F301" i="12"/>
  <c r="F299" i="12"/>
  <c r="F297" i="12"/>
  <c r="F295" i="12"/>
  <c r="F293" i="12"/>
  <c r="F291" i="12"/>
  <c r="F289" i="12"/>
  <c r="F287" i="12"/>
  <c r="F285" i="12"/>
  <c r="F283" i="12"/>
  <c r="F281" i="12"/>
  <c r="F279" i="12"/>
  <c r="F277" i="12"/>
  <c r="F275" i="12"/>
  <c r="F273" i="12"/>
  <c r="F271" i="12"/>
  <c r="F269" i="12"/>
  <c r="F267" i="12"/>
  <c r="F265" i="12"/>
  <c r="F263" i="12"/>
  <c r="F261" i="12"/>
  <c r="F259" i="12"/>
  <c r="F257" i="12"/>
  <c r="F255" i="12"/>
  <c r="F253" i="12"/>
  <c r="F251" i="12"/>
  <c r="F249" i="12"/>
  <c r="F247" i="12"/>
  <c r="F245" i="12"/>
  <c r="F243" i="12"/>
  <c r="F241" i="12"/>
  <c r="F239" i="12"/>
  <c r="F237" i="12"/>
  <c r="F235" i="12"/>
  <c r="F233" i="12"/>
  <c r="F231" i="12"/>
  <c r="F229" i="12"/>
  <c r="F227" i="12"/>
  <c r="F225" i="12"/>
  <c r="EJ158" i="12"/>
  <c r="DO158" i="12"/>
  <c r="CT158" i="12"/>
  <c r="BX158" i="12"/>
  <c r="BC158" i="12"/>
  <c r="AW158" i="12"/>
  <c r="EN158" i="12"/>
  <c r="EI158" i="12"/>
  <c r="ED158" i="12"/>
  <c r="DX158" i="12"/>
  <c r="DS158" i="12"/>
  <c r="DN158" i="12"/>
  <c r="DH158" i="12"/>
  <c r="DC158" i="12"/>
  <c r="CX158" i="12"/>
  <c r="CR158" i="12"/>
  <c r="CM158" i="12"/>
  <c r="CH158" i="12"/>
  <c r="CB158" i="12"/>
  <c r="BW158" i="12"/>
  <c r="BR158" i="12"/>
  <c r="BL158" i="12"/>
  <c r="BG158" i="12"/>
  <c r="BB158" i="12"/>
  <c r="F382" i="12"/>
  <c r="F223" i="12"/>
  <c r="F221" i="12"/>
  <c r="F219" i="12"/>
  <c r="F217" i="12"/>
  <c r="F215" i="12"/>
  <c r="F213" i="12"/>
  <c r="F211" i="12"/>
  <c r="F209" i="12"/>
  <c r="F207" i="12"/>
  <c r="AY158" i="12"/>
  <c r="EM158" i="12"/>
  <c r="EH158" i="12"/>
  <c r="EB158" i="12"/>
  <c r="DW158" i="12"/>
  <c r="DR158" i="12"/>
  <c r="DL158" i="12"/>
  <c r="DG158" i="12"/>
  <c r="DB158" i="12"/>
  <c r="CV158" i="12"/>
  <c r="CQ158" i="12"/>
  <c r="CL158" i="12"/>
  <c r="CF158" i="12"/>
  <c r="CA158" i="12"/>
  <c r="BV158" i="12"/>
  <c r="BP158" i="12"/>
  <c r="BK158" i="12"/>
  <c r="BF158" i="12"/>
  <c r="AZ158" i="12"/>
  <c r="BB95" i="12"/>
  <c r="BB96" i="12"/>
  <c r="BB97" i="12"/>
  <c r="BB98" i="12"/>
  <c r="BB99" i="12"/>
  <c r="BB100" i="12"/>
  <c r="BB101" i="12"/>
  <c r="BB102" i="12"/>
  <c r="BB103" i="12"/>
  <c r="BB104" i="12"/>
  <c r="BB105" i="12"/>
  <c r="BB106" i="12"/>
  <c r="F362" i="12"/>
  <c r="F358" i="12"/>
  <c r="EQ158" i="12"/>
  <c r="EL158" i="12"/>
  <c r="EF158" i="12"/>
  <c r="EA158" i="12"/>
  <c r="DV158" i="12"/>
  <c r="DP158" i="12"/>
  <c r="DK158" i="12"/>
  <c r="DF158" i="12"/>
  <c r="CZ158" i="12"/>
  <c r="CU158" i="12"/>
  <c r="CP158" i="12"/>
  <c r="CJ158" i="12"/>
  <c r="CE158" i="12"/>
  <c r="BZ158" i="12"/>
  <c r="BT158" i="12"/>
  <c r="BO158" i="12"/>
  <c r="BJ158" i="12"/>
  <c r="BD158" i="12"/>
  <c r="ER158" i="12"/>
  <c r="C71" i="3"/>
  <c r="I71" i="3"/>
  <c r="E73" i="3" s="1"/>
  <c r="E83" i="3" s="1"/>
  <c r="F282" i="3"/>
  <c r="C79" i="3"/>
  <c r="F456" i="3"/>
  <c r="F452" i="3"/>
  <c r="F450" i="3"/>
  <c r="F392" i="3"/>
  <c r="F388" i="3"/>
  <c r="F386" i="3"/>
  <c r="F231" i="3"/>
  <c r="F227" i="3"/>
  <c r="F225" i="3"/>
  <c r="F344" i="3"/>
  <c r="F327" i="3"/>
  <c r="F323" i="3"/>
  <c r="F321" i="3"/>
  <c r="F266" i="3"/>
  <c r="F408" i="3"/>
  <c r="F404" i="3"/>
  <c r="F402" i="3"/>
  <c r="F263" i="3"/>
  <c r="F259" i="3"/>
  <c r="F257" i="3"/>
  <c r="J230" i="20"/>
  <c r="I230" i="20"/>
  <c r="AZ104" i="20"/>
  <c r="F104" i="20" s="1"/>
  <c r="C104" i="20" s="1"/>
  <c r="AZ97" i="20"/>
  <c r="B97" i="20" s="1"/>
  <c r="AZ99" i="20"/>
  <c r="G99" i="20" s="1" a="1"/>
  <c r="G99" i="20" s="1"/>
  <c r="AZ101" i="20"/>
  <c r="G101" i="20" s="1" a="1"/>
  <c r="G101" i="20" s="1"/>
  <c r="I380" i="20"/>
  <c r="J380" i="20"/>
  <c r="J358" i="20"/>
  <c r="I358" i="20"/>
  <c r="J246" i="20"/>
  <c r="I246" i="20"/>
  <c r="J214" i="20"/>
  <c r="I214" i="20"/>
  <c r="I262" i="20"/>
  <c r="I376" i="20"/>
  <c r="J376" i="20"/>
  <c r="I258" i="20"/>
  <c r="I64" i="20"/>
  <c r="D62" i="20"/>
  <c r="I62" i="20" s="1"/>
  <c r="AZ108" i="20"/>
  <c r="B108" i="20" s="1"/>
  <c r="J204" i="20"/>
  <c r="G449" i="20"/>
  <c r="J449" i="20" s="1"/>
  <c r="G448" i="20"/>
  <c r="J448" i="20" s="1"/>
  <c r="G447" i="20"/>
  <c r="J447" i="20" s="1"/>
  <c r="G446" i="20"/>
  <c r="I446" i="20" s="1"/>
  <c r="G445" i="20"/>
  <c r="J445" i="20" s="1"/>
  <c r="G444" i="20"/>
  <c r="J444" i="20" s="1"/>
  <c r="G443" i="20"/>
  <c r="J443" i="20" s="1"/>
  <c r="G442" i="20"/>
  <c r="I442" i="20" s="1"/>
  <c r="G441" i="20"/>
  <c r="J441" i="20" s="1"/>
  <c r="G440" i="20"/>
  <c r="J440" i="20" s="1"/>
  <c r="G439" i="20"/>
  <c r="I439" i="20" s="1"/>
  <c r="G438" i="20"/>
  <c r="I438" i="20" s="1"/>
  <c r="G437" i="20"/>
  <c r="J437" i="20" s="1"/>
  <c r="G436" i="20"/>
  <c r="I436" i="20" s="1"/>
  <c r="G435" i="20"/>
  <c r="J435" i="20" s="1"/>
  <c r="G434" i="20"/>
  <c r="I434" i="20" s="1"/>
  <c r="G433" i="20"/>
  <c r="J433" i="20" s="1"/>
  <c r="G432" i="20"/>
  <c r="I432" i="20" s="1"/>
  <c r="G431" i="20"/>
  <c r="J431" i="20" s="1"/>
  <c r="G430" i="20"/>
  <c r="I430" i="20" s="1"/>
  <c r="G429" i="20"/>
  <c r="J429" i="20" s="1"/>
  <c r="G428" i="20"/>
  <c r="I428" i="20" s="1"/>
  <c r="G427" i="20"/>
  <c r="I427" i="20" s="1"/>
  <c r="G426" i="20"/>
  <c r="J426" i="20" s="1"/>
  <c r="G425" i="20"/>
  <c r="J425" i="20" s="1"/>
  <c r="G424" i="20"/>
  <c r="I424" i="20" s="1"/>
  <c r="G423" i="20"/>
  <c r="J423" i="20" s="1"/>
  <c r="G422" i="20"/>
  <c r="J422" i="20" s="1"/>
  <c r="G421" i="20"/>
  <c r="I421" i="20" s="1"/>
  <c r="G420" i="20"/>
  <c r="J420" i="20" s="1"/>
  <c r="G419" i="20"/>
  <c r="J419" i="20" s="1"/>
  <c r="G418" i="20"/>
  <c r="I418" i="20" s="1"/>
  <c r="G417" i="20"/>
  <c r="J417" i="20" s="1"/>
  <c r="G416" i="20"/>
  <c r="J416" i="20" s="1"/>
  <c r="G415" i="20"/>
  <c r="J415" i="20" s="1"/>
  <c r="G414" i="20"/>
  <c r="I414" i="20" s="1"/>
  <c r="G413" i="20"/>
  <c r="J413" i="20" s="1"/>
  <c r="G412" i="20"/>
  <c r="J412" i="20" s="1"/>
  <c r="G411" i="20"/>
  <c r="I411" i="20" s="1"/>
  <c r="G410" i="20"/>
  <c r="I410" i="20" s="1"/>
  <c r="G409" i="20"/>
  <c r="J409" i="20" s="1"/>
  <c r="G408" i="20"/>
  <c r="J408" i="20" s="1"/>
  <c r="F400" i="20"/>
  <c r="I396" i="20"/>
  <c r="J396" i="20"/>
  <c r="F380" i="20"/>
  <c r="F368" i="20"/>
  <c r="I364" i="20"/>
  <c r="J364" i="20"/>
  <c r="J346" i="20"/>
  <c r="I346" i="20"/>
  <c r="I344" i="20"/>
  <c r="J344" i="20"/>
  <c r="J338" i="20"/>
  <c r="I338" i="20"/>
  <c r="I336" i="20"/>
  <c r="J336" i="20"/>
  <c r="J330" i="20"/>
  <c r="I330" i="20"/>
  <c r="I328" i="20"/>
  <c r="J328" i="20"/>
  <c r="J322" i="20"/>
  <c r="I322" i="20"/>
  <c r="I320" i="20"/>
  <c r="J320" i="20"/>
  <c r="J314" i="20"/>
  <c r="I314" i="20"/>
  <c r="I312" i="20"/>
  <c r="J312" i="20"/>
  <c r="J306" i="20"/>
  <c r="I306" i="20"/>
  <c r="I300" i="20"/>
  <c r="J300" i="20"/>
  <c r="J294" i="20"/>
  <c r="I294" i="20"/>
  <c r="J290" i="20"/>
  <c r="I290" i="20"/>
  <c r="J270" i="20"/>
  <c r="I270" i="20"/>
  <c r="J222" i="20"/>
  <c r="I222" i="20"/>
  <c r="I342" i="20"/>
  <c r="I326" i="20"/>
  <c r="I310" i="20"/>
  <c r="I298" i="20"/>
  <c r="I278" i="20"/>
  <c r="C71" i="20"/>
  <c r="AZ103" i="20"/>
  <c r="G103" i="20" s="1" a="1"/>
  <c r="G103" i="20" s="1"/>
  <c r="AZ106" i="20"/>
  <c r="G106" i="20" s="1" a="1"/>
  <c r="G106" i="20" s="1"/>
  <c r="F395" i="20"/>
  <c r="F393" i="20"/>
  <c r="I392" i="20"/>
  <c r="J392" i="20"/>
  <c r="F390" i="20"/>
  <c r="F376" i="20"/>
  <c r="F363" i="20"/>
  <c r="F361" i="20"/>
  <c r="F358" i="20"/>
  <c r="F260" i="20"/>
  <c r="F242" i="20"/>
  <c r="F225" i="20"/>
  <c r="F209" i="20"/>
  <c r="J400" i="20"/>
  <c r="I366" i="20"/>
  <c r="J340" i="20"/>
  <c r="J324" i="20"/>
  <c r="J308" i="20"/>
  <c r="J296" i="20"/>
  <c r="I274" i="20"/>
  <c r="J236" i="20"/>
  <c r="B94" i="20"/>
  <c r="F204" i="20"/>
  <c r="F271" i="20"/>
  <c r="F246" i="20"/>
  <c r="F230" i="20"/>
  <c r="F222" i="20"/>
  <c r="F214" i="20"/>
  <c r="F206" i="20"/>
  <c r="I282" i="20"/>
  <c r="I266" i="20"/>
  <c r="AX160" i="20"/>
  <c r="EQ160" i="20"/>
  <c r="EM160" i="20"/>
  <c r="EI160" i="20"/>
  <c r="EE160" i="20"/>
  <c r="EA160" i="20"/>
  <c r="DW160" i="20"/>
  <c r="DS160" i="20"/>
  <c r="DO160" i="20"/>
  <c r="DK160" i="20"/>
  <c r="DG160" i="20"/>
  <c r="DC160" i="20"/>
  <c r="CY160" i="20"/>
  <c r="CU160" i="20"/>
  <c r="CQ160" i="20"/>
  <c r="CM160" i="20"/>
  <c r="CI160" i="20"/>
  <c r="CE160" i="20"/>
  <c r="CA160" i="20"/>
  <c r="BW160" i="20"/>
  <c r="BS160" i="20"/>
  <c r="BO160" i="20"/>
  <c r="BK160" i="20"/>
  <c r="BG160" i="20"/>
  <c r="BC160" i="20"/>
  <c r="I448" i="20"/>
  <c r="I433" i="20"/>
  <c r="I431" i="20"/>
  <c r="I416" i="20"/>
  <c r="I413" i="20"/>
  <c r="J411" i="20"/>
  <c r="I408" i="20"/>
  <c r="J401" i="20"/>
  <c r="I401" i="20"/>
  <c r="J393" i="20"/>
  <c r="I393" i="20"/>
  <c r="J385" i="20"/>
  <c r="I385" i="20"/>
  <c r="J377" i="20"/>
  <c r="I377" i="20"/>
  <c r="I369" i="20"/>
  <c r="J369" i="20"/>
  <c r="I361" i="20"/>
  <c r="J361" i="20"/>
  <c r="I276" i="20"/>
  <c r="J276" i="20"/>
  <c r="I272" i="20"/>
  <c r="J272" i="20"/>
  <c r="I249" i="20"/>
  <c r="J249" i="20"/>
  <c r="I247" i="20"/>
  <c r="J247" i="20"/>
  <c r="I233" i="20"/>
  <c r="J233" i="20"/>
  <c r="I231" i="20"/>
  <c r="J231" i="20"/>
  <c r="F405" i="20"/>
  <c r="F397" i="20"/>
  <c r="F389" i="20"/>
  <c r="F381" i="20"/>
  <c r="F373" i="20"/>
  <c r="F365" i="20"/>
  <c r="F357" i="20"/>
  <c r="I447" i="20"/>
  <c r="J439" i="20"/>
  <c r="I426" i="20"/>
  <c r="I419" i="20"/>
  <c r="J405" i="20"/>
  <c r="I405" i="20"/>
  <c r="J397" i="20"/>
  <c r="I397" i="20"/>
  <c r="J389" i="20"/>
  <c r="I389" i="20"/>
  <c r="J381" i="20"/>
  <c r="I381" i="20"/>
  <c r="J373" i="20"/>
  <c r="I373" i="20"/>
  <c r="I365" i="20"/>
  <c r="J365" i="20"/>
  <c r="I357" i="20"/>
  <c r="J357" i="20"/>
  <c r="J354" i="20"/>
  <c r="I354" i="20"/>
  <c r="I352" i="20"/>
  <c r="J352" i="20"/>
  <c r="J350" i="20"/>
  <c r="I350" i="20"/>
  <c r="I349" i="20"/>
  <c r="J349" i="20"/>
  <c r="I347" i="20"/>
  <c r="J347" i="20"/>
  <c r="I345" i="20"/>
  <c r="J345" i="20"/>
  <c r="I343" i="20"/>
  <c r="J343" i="20"/>
  <c r="I341" i="20"/>
  <c r="J341" i="20"/>
  <c r="I339" i="20"/>
  <c r="J339" i="20"/>
  <c r="I337" i="20"/>
  <c r="J337" i="20"/>
  <c r="I335" i="20"/>
  <c r="J335" i="20"/>
  <c r="I333" i="20"/>
  <c r="J333" i="20"/>
  <c r="I331" i="20"/>
  <c r="J331" i="20"/>
  <c r="I329" i="20"/>
  <c r="J329" i="20"/>
  <c r="I327" i="20"/>
  <c r="J327" i="20"/>
  <c r="I325" i="20"/>
  <c r="J325" i="20"/>
  <c r="I323" i="20"/>
  <c r="J323" i="20"/>
  <c r="I321" i="20"/>
  <c r="J321" i="20"/>
  <c r="I319" i="20"/>
  <c r="J319" i="20"/>
  <c r="I317" i="20"/>
  <c r="J317" i="20"/>
  <c r="I315" i="20"/>
  <c r="J315" i="20"/>
  <c r="I313" i="20"/>
  <c r="J313" i="20"/>
  <c r="I311" i="20"/>
  <c r="J311" i="20"/>
  <c r="I284" i="20"/>
  <c r="J284" i="20"/>
  <c r="I264" i="20"/>
  <c r="J264" i="20"/>
  <c r="I252" i="20"/>
  <c r="J252" i="20"/>
  <c r="I243" i="20"/>
  <c r="J243" i="20"/>
  <c r="I237" i="20"/>
  <c r="J237" i="20"/>
  <c r="I307" i="20"/>
  <c r="J307" i="20"/>
  <c r="I303" i="20"/>
  <c r="J303" i="20"/>
  <c r="I299" i="20"/>
  <c r="J299" i="20"/>
  <c r="I295" i="20"/>
  <c r="J295" i="20"/>
  <c r="I291" i="20"/>
  <c r="J291" i="20"/>
  <c r="I287" i="20"/>
  <c r="J287" i="20"/>
  <c r="I257" i="20"/>
  <c r="J257" i="20"/>
  <c r="I235" i="20"/>
  <c r="J235" i="20"/>
  <c r="I254" i="20"/>
  <c r="I238" i="20"/>
  <c r="I265" i="20"/>
  <c r="J265" i="20"/>
  <c r="I245" i="20"/>
  <c r="J245" i="20"/>
  <c r="I239" i="20"/>
  <c r="J239" i="20"/>
  <c r="I229" i="20"/>
  <c r="J229" i="20"/>
  <c r="I223" i="20"/>
  <c r="J223" i="20"/>
  <c r="I221" i="20"/>
  <c r="J221" i="20"/>
  <c r="I205" i="20"/>
  <c r="J205" i="20"/>
  <c r="J268" i="20"/>
  <c r="J244" i="20"/>
  <c r="J220" i="20"/>
  <c r="AZ98" i="20"/>
  <c r="F98" i="20" s="1"/>
  <c r="C98" i="20" s="1"/>
  <c r="AZ100" i="20"/>
  <c r="F100" i="20" s="1"/>
  <c r="C100" i="20" s="1"/>
  <c r="AZ105" i="20"/>
  <c r="G105" i="20" s="1" a="1"/>
  <c r="G105" i="20" s="1"/>
  <c r="AZ107" i="20"/>
  <c r="G107" i="20" s="1" a="1"/>
  <c r="G107" i="20" s="1"/>
  <c r="AZ109" i="20"/>
  <c r="F109" i="20" s="1"/>
  <c r="C109" i="20" s="1"/>
  <c r="I371" i="20"/>
  <c r="J371" i="20"/>
  <c r="I367" i="20"/>
  <c r="J367" i="20"/>
  <c r="I363" i="20"/>
  <c r="J363" i="20"/>
  <c r="I359" i="20"/>
  <c r="J359" i="20"/>
  <c r="I355" i="20"/>
  <c r="J355" i="20"/>
  <c r="I275" i="20"/>
  <c r="J275" i="20"/>
  <c r="I273" i="20"/>
  <c r="J273" i="20"/>
  <c r="I271" i="20"/>
  <c r="J271" i="20"/>
  <c r="I407" i="20"/>
  <c r="I403" i="20"/>
  <c r="I399" i="20"/>
  <c r="I395" i="20"/>
  <c r="I391" i="20"/>
  <c r="I387" i="20"/>
  <c r="I383" i="20"/>
  <c r="I379" i="20"/>
  <c r="I375" i="20"/>
  <c r="I370" i="20"/>
  <c r="I362" i="20"/>
  <c r="I242" i="20"/>
  <c r="I234" i="20"/>
  <c r="I226" i="20"/>
  <c r="I218" i="20"/>
  <c r="I210" i="20"/>
  <c r="I309" i="20"/>
  <c r="J309" i="20"/>
  <c r="I305" i="20"/>
  <c r="J305" i="20"/>
  <c r="I301" i="20"/>
  <c r="J301" i="20"/>
  <c r="I297" i="20"/>
  <c r="J297" i="20"/>
  <c r="I293" i="20"/>
  <c r="J293" i="20"/>
  <c r="I289" i="20"/>
  <c r="J289" i="20"/>
  <c r="I259" i="20"/>
  <c r="J259" i="20"/>
  <c r="I255" i="20"/>
  <c r="J255" i="20"/>
  <c r="I241" i="20"/>
  <c r="J241" i="20"/>
  <c r="I286" i="20"/>
  <c r="I351" i="20"/>
  <c r="J351" i="20"/>
  <c r="I267" i="20"/>
  <c r="J267" i="20"/>
  <c r="I263" i="20"/>
  <c r="J263" i="20"/>
  <c r="I215" i="20"/>
  <c r="J215" i="20"/>
  <c r="I213" i="20"/>
  <c r="J213" i="20"/>
  <c r="I207" i="20"/>
  <c r="J207" i="20"/>
  <c r="J260" i="20"/>
  <c r="J228" i="20"/>
  <c r="J212" i="20"/>
  <c r="B63" i="20"/>
  <c r="G63" i="20" s="1"/>
  <c r="AZ102" i="20"/>
  <c r="G102" i="20" s="1" a="1"/>
  <c r="G102" i="20" s="1"/>
  <c r="F354" i="20"/>
  <c r="F349" i="20"/>
  <c r="F347" i="20"/>
  <c r="F345" i="20"/>
  <c r="F343" i="20"/>
  <c r="F341" i="20"/>
  <c r="F339" i="20"/>
  <c r="F337" i="20"/>
  <c r="F335" i="20"/>
  <c r="F333" i="20"/>
  <c r="F331" i="20"/>
  <c r="F329" i="20"/>
  <c r="F327" i="20"/>
  <c r="F325" i="20"/>
  <c r="F323" i="20"/>
  <c r="F321" i="20"/>
  <c r="F319" i="20"/>
  <c r="F317" i="20"/>
  <c r="F315" i="20"/>
  <c r="F313" i="20"/>
  <c r="F311" i="20"/>
  <c r="F309" i="20"/>
  <c r="F307" i="20"/>
  <c r="F305" i="20"/>
  <c r="F303" i="20"/>
  <c r="F301" i="20"/>
  <c r="F299" i="20"/>
  <c r="F297" i="20"/>
  <c r="F295" i="20"/>
  <c r="F293" i="20"/>
  <c r="F291" i="20"/>
  <c r="I283" i="20"/>
  <c r="J283" i="20"/>
  <c r="I281" i="20"/>
  <c r="J281" i="20"/>
  <c r="I279" i="20"/>
  <c r="J279" i="20"/>
  <c r="F276" i="20"/>
  <c r="F259" i="20"/>
  <c r="I251" i="20"/>
  <c r="J251" i="20"/>
  <c r="F249" i="20"/>
  <c r="F240" i="20"/>
  <c r="F233" i="20"/>
  <c r="I227" i="20"/>
  <c r="J227" i="20"/>
  <c r="I225" i="20"/>
  <c r="J225" i="20"/>
  <c r="I219" i="20"/>
  <c r="J219" i="20"/>
  <c r="I217" i="20"/>
  <c r="J217" i="20"/>
  <c r="I211" i="20"/>
  <c r="J211" i="20"/>
  <c r="I209" i="20"/>
  <c r="J209" i="20"/>
  <c r="J406" i="20"/>
  <c r="J402" i="20"/>
  <c r="J398" i="20"/>
  <c r="J394" i="20"/>
  <c r="J390" i="20"/>
  <c r="J386" i="20"/>
  <c r="J382" i="20"/>
  <c r="J378" i="20"/>
  <c r="J374" i="20"/>
  <c r="J368" i="20"/>
  <c r="J360" i="20"/>
  <c r="J288" i="20"/>
  <c r="J280" i="20"/>
  <c r="J256" i="20"/>
  <c r="J248" i="20"/>
  <c r="J240" i="20"/>
  <c r="J232" i="20"/>
  <c r="J224" i="20"/>
  <c r="J216" i="20"/>
  <c r="J208" i="20"/>
  <c r="I353" i="20"/>
  <c r="J353" i="20"/>
  <c r="F351" i="20"/>
  <c r="F288" i="20"/>
  <c r="I285" i="20"/>
  <c r="J285" i="20"/>
  <c r="F280" i="20"/>
  <c r="I277" i="20"/>
  <c r="J277" i="20"/>
  <c r="F272" i="20"/>
  <c r="I269" i="20"/>
  <c r="J269" i="20"/>
  <c r="F264" i="20"/>
  <c r="I261" i="20"/>
  <c r="J261" i="20"/>
  <c r="F256" i="20"/>
  <c r="I253" i="20"/>
  <c r="J253" i="20"/>
  <c r="F247" i="20"/>
  <c r="F243" i="20"/>
  <c r="F239" i="20"/>
  <c r="F235" i="20"/>
  <c r="F231" i="20"/>
  <c r="F227" i="20"/>
  <c r="F223" i="20"/>
  <c r="F219" i="20"/>
  <c r="F215" i="20"/>
  <c r="F211" i="20"/>
  <c r="F207" i="20"/>
  <c r="C62" i="20"/>
  <c r="H62" i="20" s="1"/>
  <c r="G14" i="20"/>
  <c r="H11" i="20"/>
  <c r="F29" i="20" s="1"/>
  <c r="F14" i="20"/>
  <c r="E96" i="20"/>
  <c r="D96" i="20"/>
  <c r="F352" i="20"/>
  <c r="F348" i="20"/>
  <c r="F346" i="20"/>
  <c r="F344" i="20"/>
  <c r="F342" i="20"/>
  <c r="F340" i="20"/>
  <c r="F338" i="20"/>
  <c r="F336" i="20"/>
  <c r="F334" i="20"/>
  <c r="F332" i="20"/>
  <c r="F330" i="20"/>
  <c r="F328" i="20"/>
  <c r="F326" i="20"/>
  <c r="F324" i="20"/>
  <c r="F322" i="20"/>
  <c r="F320" i="20"/>
  <c r="F318" i="20"/>
  <c r="F316" i="20"/>
  <c r="F314" i="20"/>
  <c r="F312" i="20"/>
  <c r="F310" i="20"/>
  <c r="F308" i="20"/>
  <c r="F306" i="20"/>
  <c r="F304" i="20"/>
  <c r="F302" i="20"/>
  <c r="F300" i="20"/>
  <c r="F298" i="20"/>
  <c r="F296" i="20"/>
  <c r="F294" i="20"/>
  <c r="F292" i="20"/>
  <c r="F290" i="20"/>
  <c r="F289" i="20"/>
  <c r="F285" i="20"/>
  <c r="F281" i="20"/>
  <c r="F277" i="20"/>
  <c r="F273" i="20"/>
  <c r="F269" i="20"/>
  <c r="F265" i="20"/>
  <c r="F261" i="20"/>
  <c r="F257" i="20"/>
  <c r="F253" i="20"/>
  <c r="F286" i="20"/>
  <c r="F282" i="20"/>
  <c r="F278" i="20"/>
  <c r="F274" i="20"/>
  <c r="F270" i="20"/>
  <c r="F266" i="20"/>
  <c r="F262" i="20"/>
  <c r="F258" i="20"/>
  <c r="F254" i="20"/>
  <c r="F250" i="20"/>
  <c r="F108" i="20"/>
  <c r="C108" i="20" s="1"/>
  <c r="B104" i="20"/>
  <c r="B96" i="20"/>
  <c r="AX93" i="20"/>
  <c r="I33" i="20"/>
  <c r="B11" i="20"/>
  <c r="C33" i="20"/>
  <c r="E33" i="20" s="1"/>
  <c r="I34" i="20"/>
  <c r="I35" i="20" s="1"/>
  <c r="G24" i="20"/>
  <c r="F433" i="12"/>
  <c r="F418" i="12"/>
  <c r="F416" i="12"/>
  <c r="F380" i="12"/>
  <c r="F374" i="12"/>
  <c r="F370" i="12"/>
  <c r="F368" i="12"/>
  <c r="F364" i="12"/>
  <c r="F353" i="12"/>
  <c r="I244" i="12"/>
  <c r="F434" i="12"/>
  <c r="F421" i="12"/>
  <c r="F394" i="12"/>
  <c r="F447" i="12"/>
  <c r="F417" i="12"/>
  <c r="F390" i="12"/>
  <c r="F381" i="12"/>
  <c r="F369" i="12"/>
  <c r="F365" i="12"/>
  <c r="F354" i="12"/>
  <c r="F352" i="12"/>
  <c r="F444" i="12"/>
  <c r="F426" i="12"/>
  <c r="F424" i="12"/>
  <c r="F409" i="12"/>
  <c r="F404" i="12"/>
  <c r="F392" i="12"/>
  <c r="F377" i="12"/>
  <c r="F372" i="12"/>
  <c r="F360" i="12"/>
  <c r="F345" i="12"/>
  <c r="F340" i="12"/>
  <c r="J297" i="12"/>
  <c r="I224" i="12"/>
  <c r="F438" i="12"/>
  <c r="F427" i="12"/>
  <c r="F410" i="12"/>
  <c r="F405" i="12"/>
  <c r="F398" i="12"/>
  <c r="F378" i="12"/>
  <c r="F373" i="12"/>
  <c r="F366" i="12"/>
  <c r="F346" i="12"/>
  <c r="F341" i="12"/>
  <c r="J334" i="12"/>
  <c r="I276" i="12"/>
  <c r="F445" i="12"/>
  <c r="F420" i="12"/>
  <c r="F408" i="12"/>
  <c r="F393" i="12"/>
  <c r="F388" i="12"/>
  <c r="F376" i="12"/>
  <c r="F361" i="12"/>
  <c r="F356" i="12"/>
  <c r="F344" i="12"/>
  <c r="J327" i="12"/>
  <c r="J265" i="12"/>
  <c r="BB192" i="3"/>
  <c r="EU192" i="3"/>
  <c r="EQ192" i="3"/>
  <c r="EM192" i="3"/>
  <c r="EI192" i="3"/>
  <c r="EE192" i="3"/>
  <c r="EA192" i="3"/>
  <c r="DW192" i="3"/>
  <c r="DS192" i="3"/>
  <c r="DO192" i="3"/>
  <c r="DK192" i="3"/>
  <c r="DG192" i="3"/>
  <c r="DC192" i="3"/>
  <c r="CY192" i="3"/>
  <c r="CU192" i="3"/>
  <c r="CQ192" i="3"/>
  <c r="CM192" i="3"/>
  <c r="CI192" i="3"/>
  <c r="CE192" i="3"/>
  <c r="CA192" i="3"/>
  <c r="BW192" i="3"/>
  <c r="BS192" i="3"/>
  <c r="BO192" i="3"/>
  <c r="BK192" i="3"/>
  <c r="BG192" i="3"/>
  <c r="F440" i="3"/>
  <c r="F436" i="3"/>
  <c r="F434" i="3"/>
  <c r="F376" i="3"/>
  <c r="F372" i="3"/>
  <c r="F370" i="3"/>
  <c r="F351" i="3"/>
  <c r="F314" i="3"/>
  <c r="F295" i="3"/>
  <c r="F291" i="3"/>
  <c r="F289" i="3"/>
  <c r="BC192" i="3"/>
  <c r="ET192" i="3"/>
  <c r="EP192" i="3"/>
  <c r="EL192" i="3"/>
  <c r="EH192" i="3"/>
  <c r="ED192" i="3"/>
  <c r="DZ192" i="3"/>
  <c r="DV192" i="3"/>
  <c r="DR192" i="3"/>
  <c r="DN192" i="3"/>
  <c r="DJ192" i="3"/>
  <c r="DF192" i="3"/>
  <c r="DB192" i="3"/>
  <c r="CX192" i="3"/>
  <c r="CT192" i="3"/>
  <c r="CP192" i="3"/>
  <c r="CL192" i="3"/>
  <c r="CH192" i="3"/>
  <c r="CD192" i="3"/>
  <c r="BZ192" i="3"/>
  <c r="BV192" i="3"/>
  <c r="BR192" i="3"/>
  <c r="BN192" i="3"/>
  <c r="BJ192" i="3"/>
  <c r="BF192" i="3"/>
  <c r="EX192" i="3"/>
  <c r="F424" i="3"/>
  <c r="F420" i="3"/>
  <c r="F418" i="3"/>
  <c r="F360" i="3"/>
  <c r="F356" i="3"/>
  <c r="F354" i="3"/>
  <c r="F298" i="3"/>
  <c r="F234" i="3"/>
  <c r="BD192" i="3"/>
  <c r="ES192" i="3"/>
  <c r="EO192" i="3"/>
  <c r="EK192" i="3"/>
  <c r="EG192" i="3"/>
  <c r="EC192" i="3"/>
  <c r="DY192" i="3"/>
  <c r="DU192" i="3"/>
  <c r="DQ192" i="3"/>
  <c r="DM192" i="3"/>
  <c r="DI192" i="3"/>
  <c r="DE192" i="3"/>
  <c r="DA192" i="3"/>
  <c r="CW192" i="3"/>
  <c r="CS192" i="3"/>
  <c r="CO192" i="3"/>
  <c r="CK192" i="3"/>
  <c r="CG192" i="3"/>
  <c r="CC192" i="3"/>
  <c r="BY192" i="3"/>
  <c r="BU192" i="3"/>
  <c r="BQ192" i="3"/>
  <c r="BM192" i="3"/>
  <c r="BI192" i="3"/>
  <c r="BE192" i="3"/>
  <c r="F447" i="3"/>
  <c r="F415" i="3"/>
  <c r="F431" i="3"/>
  <c r="F399" i="3"/>
  <c r="F367" i="3"/>
  <c r="F311" i="3"/>
  <c r="F307" i="3"/>
  <c r="F305" i="3"/>
  <c r="F279" i="3"/>
  <c r="F275" i="3"/>
  <c r="F273" i="3"/>
  <c r="F247" i="3"/>
  <c r="F243" i="3"/>
  <c r="F241" i="3"/>
  <c r="F215" i="3"/>
  <c r="G95" i="12" a="1"/>
  <c r="G95" i="12" s="1"/>
  <c r="G415" i="12"/>
  <c r="I415" i="12" s="1"/>
  <c r="F415" i="12"/>
  <c r="G407" i="12"/>
  <c r="J407" i="12" s="1"/>
  <c r="F407" i="12"/>
  <c r="G399" i="12"/>
  <c r="I399" i="12" s="1"/>
  <c r="F399" i="12"/>
  <c r="G391" i="12"/>
  <c r="J391" i="12" s="1"/>
  <c r="F391" i="12"/>
  <c r="G383" i="12"/>
  <c r="J383" i="12" s="1"/>
  <c r="F383" i="12"/>
  <c r="G375" i="12"/>
  <c r="J375" i="12" s="1"/>
  <c r="F375" i="12"/>
  <c r="G367" i="12"/>
  <c r="I367" i="12" s="1"/>
  <c r="F367" i="12"/>
  <c r="G359" i="12"/>
  <c r="J359" i="12" s="1"/>
  <c r="F359" i="12"/>
  <c r="G351" i="12"/>
  <c r="I351" i="12" s="1"/>
  <c r="F351" i="12"/>
  <c r="G343" i="12"/>
  <c r="J343" i="12" s="1"/>
  <c r="F343" i="12"/>
  <c r="C62" i="12"/>
  <c r="H62" i="12" s="1"/>
  <c r="C61" i="12"/>
  <c r="H61" i="12" s="1"/>
  <c r="I61" i="12"/>
  <c r="AY104" i="12"/>
  <c r="G104" i="12" s="1" a="1"/>
  <c r="G104" i="12" s="1"/>
  <c r="AY102" i="12"/>
  <c r="AY98" i="12"/>
  <c r="F441" i="12"/>
  <c r="F435" i="12"/>
  <c r="F425" i="12"/>
  <c r="AY105" i="12"/>
  <c r="F439" i="12"/>
  <c r="F432" i="12"/>
  <c r="F423" i="12"/>
  <c r="G419" i="12"/>
  <c r="I419" i="12" s="1"/>
  <c r="F419" i="12"/>
  <c r="G411" i="12"/>
  <c r="I411" i="12" s="1"/>
  <c r="F411" i="12"/>
  <c r="G403" i="12"/>
  <c r="J403" i="12" s="1"/>
  <c r="F403" i="12"/>
  <c r="G395" i="12"/>
  <c r="I395" i="12" s="1"/>
  <c r="F395" i="12"/>
  <c r="G387" i="12"/>
  <c r="J387" i="12" s="1"/>
  <c r="F387" i="12"/>
  <c r="G379" i="12"/>
  <c r="I379" i="12" s="1"/>
  <c r="F379" i="12"/>
  <c r="G371" i="12"/>
  <c r="J371" i="12" s="1"/>
  <c r="F371" i="12"/>
  <c r="G363" i="12"/>
  <c r="J363" i="12" s="1"/>
  <c r="F363" i="12"/>
  <c r="G355" i="12"/>
  <c r="J355" i="12" s="1"/>
  <c r="F355" i="12"/>
  <c r="G347" i="12"/>
  <c r="I347" i="12" s="1"/>
  <c r="F347" i="12"/>
  <c r="G339" i="12"/>
  <c r="J339" i="12" s="1"/>
  <c r="F339" i="12"/>
  <c r="J324" i="12"/>
  <c r="I324" i="12"/>
  <c r="J292" i="12"/>
  <c r="I292" i="12"/>
  <c r="J260" i="12"/>
  <c r="I260" i="12"/>
  <c r="J214" i="12"/>
  <c r="I214" i="12"/>
  <c r="J313" i="12"/>
  <c r="J281" i="12"/>
  <c r="J249" i="12"/>
  <c r="AX158" i="12"/>
  <c r="EO158" i="12"/>
  <c r="EK158" i="12"/>
  <c r="EG158" i="12"/>
  <c r="EC158" i="12"/>
  <c r="DY158" i="12"/>
  <c r="DU158" i="12"/>
  <c r="DQ158" i="12"/>
  <c r="DM158" i="12"/>
  <c r="DI158" i="12"/>
  <c r="DE158" i="12"/>
  <c r="DA158" i="12"/>
  <c r="CW158" i="12"/>
  <c r="CS158" i="12"/>
  <c r="CO158" i="12"/>
  <c r="CK158" i="12"/>
  <c r="CG158" i="12"/>
  <c r="CC158" i="12"/>
  <c r="BY158" i="12"/>
  <c r="BU158" i="12"/>
  <c r="BQ158" i="12"/>
  <c r="BM158" i="12"/>
  <c r="BI158" i="12"/>
  <c r="BE158" i="12"/>
  <c r="I443" i="12"/>
  <c r="J443" i="12"/>
  <c r="I435" i="12"/>
  <c r="J435" i="12"/>
  <c r="I427" i="12"/>
  <c r="J427" i="12"/>
  <c r="J440" i="12"/>
  <c r="I440" i="12"/>
  <c r="J432" i="12"/>
  <c r="I432" i="12"/>
  <c r="J424" i="12"/>
  <c r="I424" i="12"/>
  <c r="J416" i="12"/>
  <c r="I416" i="12"/>
  <c r="J408" i="12"/>
  <c r="I408" i="12"/>
  <c r="J400" i="12"/>
  <c r="I400" i="12"/>
  <c r="J392" i="12"/>
  <c r="I392" i="12"/>
  <c r="J384" i="12"/>
  <c r="I384" i="12"/>
  <c r="J376" i="12"/>
  <c r="I376" i="12"/>
  <c r="I368" i="12"/>
  <c r="J368" i="12"/>
  <c r="I360" i="12"/>
  <c r="J360" i="12"/>
  <c r="I352" i="12"/>
  <c r="J352" i="12"/>
  <c r="I336" i="12"/>
  <c r="J336" i="12"/>
  <c r="I445" i="12"/>
  <c r="J445" i="12"/>
  <c r="I441" i="12"/>
  <c r="J441" i="12"/>
  <c r="I437" i="12"/>
  <c r="J437" i="12"/>
  <c r="I433" i="12"/>
  <c r="J433" i="12"/>
  <c r="I429" i="12"/>
  <c r="J429" i="12"/>
  <c r="I425" i="12"/>
  <c r="J425" i="12"/>
  <c r="I421" i="12"/>
  <c r="J421" i="12"/>
  <c r="I417" i="12"/>
  <c r="J417" i="12"/>
  <c r="I413" i="12"/>
  <c r="J413" i="12"/>
  <c r="I409" i="12"/>
  <c r="J409" i="12"/>
  <c r="I405" i="12"/>
  <c r="J405" i="12"/>
  <c r="I401" i="12"/>
  <c r="J401" i="12"/>
  <c r="I397" i="12"/>
  <c r="J397" i="12"/>
  <c r="I393" i="12"/>
  <c r="J393" i="12"/>
  <c r="I389" i="12"/>
  <c r="J389" i="12"/>
  <c r="I385" i="12"/>
  <c r="J385" i="12"/>
  <c r="I381" i="12"/>
  <c r="J381" i="12"/>
  <c r="I377" i="12"/>
  <c r="J377" i="12"/>
  <c r="I373" i="12"/>
  <c r="J373" i="12"/>
  <c r="I369" i="12"/>
  <c r="J369" i="12"/>
  <c r="I365" i="12"/>
  <c r="J365" i="12"/>
  <c r="I361" i="12"/>
  <c r="J361" i="12"/>
  <c r="I357" i="12"/>
  <c r="J357" i="12"/>
  <c r="I353" i="12"/>
  <c r="J353" i="12"/>
  <c r="I349" i="12"/>
  <c r="J349" i="12"/>
  <c r="I345" i="12"/>
  <c r="J345" i="12"/>
  <c r="I341" i="12"/>
  <c r="J341" i="12"/>
  <c r="I337" i="12"/>
  <c r="J337" i="12"/>
  <c r="I447" i="12"/>
  <c r="J447" i="12"/>
  <c r="I439" i="12"/>
  <c r="J439" i="12"/>
  <c r="I431" i="12"/>
  <c r="J431" i="12"/>
  <c r="I423" i="12"/>
  <c r="J423" i="12"/>
  <c r="I355" i="12"/>
  <c r="J444" i="12"/>
  <c r="I444" i="12"/>
  <c r="J436" i="12"/>
  <c r="I436" i="12"/>
  <c r="J428" i="12"/>
  <c r="I428" i="12"/>
  <c r="J420" i="12"/>
  <c r="I420" i="12"/>
  <c r="J412" i="12"/>
  <c r="I412" i="12"/>
  <c r="J404" i="12"/>
  <c r="I404" i="12"/>
  <c r="J396" i="12"/>
  <c r="I396" i="12"/>
  <c r="J388" i="12"/>
  <c r="I388" i="12"/>
  <c r="J380" i="12"/>
  <c r="I380" i="12"/>
  <c r="J372" i="12"/>
  <c r="I372" i="12"/>
  <c r="I364" i="12"/>
  <c r="J364" i="12"/>
  <c r="J356" i="12"/>
  <c r="I356" i="12"/>
  <c r="I348" i="12"/>
  <c r="J348" i="12"/>
  <c r="I344" i="12"/>
  <c r="J344" i="12"/>
  <c r="J340" i="12"/>
  <c r="I340" i="12"/>
  <c r="I446" i="12"/>
  <c r="J446" i="12"/>
  <c r="I442" i="12"/>
  <c r="J442" i="12"/>
  <c r="I438" i="12"/>
  <c r="J438" i="12"/>
  <c r="I434" i="12"/>
  <c r="J434" i="12"/>
  <c r="I430" i="12"/>
  <c r="J430" i="12"/>
  <c r="I426" i="12"/>
  <c r="J426" i="12"/>
  <c r="I422" i="12"/>
  <c r="J422" i="12"/>
  <c r="I418" i="12"/>
  <c r="J418" i="12"/>
  <c r="I414" i="12"/>
  <c r="J414" i="12"/>
  <c r="I410" i="12"/>
  <c r="J410" i="12"/>
  <c r="I406" i="12"/>
  <c r="J406" i="12"/>
  <c r="I402" i="12"/>
  <c r="J402" i="12"/>
  <c r="I398" i="12"/>
  <c r="J398" i="12"/>
  <c r="I394" i="12"/>
  <c r="J394" i="12"/>
  <c r="I390" i="12"/>
  <c r="J390" i="12"/>
  <c r="I386" i="12"/>
  <c r="J386" i="12"/>
  <c r="I382" i="12"/>
  <c r="J382" i="12"/>
  <c r="I378" i="12"/>
  <c r="J378" i="12"/>
  <c r="I374" i="12"/>
  <c r="J374" i="12"/>
  <c r="J370" i="12"/>
  <c r="I370" i="12"/>
  <c r="I366" i="12"/>
  <c r="J366" i="12"/>
  <c r="J362" i="12"/>
  <c r="I362" i="12"/>
  <c r="I358" i="12"/>
  <c r="J358" i="12"/>
  <c r="J354" i="12"/>
  <c r="I354" i="12"/>
  <c r="I350" i="12"/>
  <c r="J350" i="12"/>
  <c r="J346" i="12"/>
  <c r="I346" i="12"/>
  <c r="I342" i="12"/>
  <c r="J342" i="12"/>
  <c r="J338" i="12"/>
  <c r="I338" i="12"/>
  <c r="I335" i="12"/>
  <c r="J335" i="12"/>
  <c r="AY96" i="12"/>
  <c r="AY99" i="12"/>
  <c r="B99" i="12" s="1"/>
  <c r="I331" i="12"/>
  <c r="J331" i="12"/>
  <c r="I323" i="12"/>
  <c r="J323" i="12"/>
  <c r="I317" i="12"/>
  <c r="J317" i="12"/>
  <c r="I311" i="12"/>
  <c r="J311" i="12"/>
  <c r="I307" i="12"/>
  <c r="J307" i="12"/>
  <c r="I303" i="12"/>
  <c r="J303" i="12"/>
  <c r="I299" i="12"/>
  <c r="J299" i="12"/>
  <c r="I295" i="12"/>
  <c r="J295" i="12"/>
  <c r="I291" i="12"/>
  <c r="J291" i="12"/>
  <c r="I287" i="12"/>
  <c r="J287" i="12"/>
  <c r="I283" i="12"/>
  <c r="J283" i="12"/>
  <c r="I279" i="12"/>
  <c r="J279" i="12"/>
  <c r="I275" i="12"/>
  <c r="J275" i="12"/>
  <c r="I271" i="12"/>
  <c r="J271" i="12"/>
  <c r="I267" i="12"/>
  <c r="J267" i="12"/>
  <c r="I261" i="12"/>
  <c r="J261" i="12"/>
  <c r="I259" i="12"/>
  <c r="J259" i="12"/>
  <c r="I255" i="12"/>
  <c r="J255" i="12"/>
  <c r="I245" i="12"/>
  <c r="J245" i="12"/>
  <c r="I241" i="12"/>
  <c r="J241" i="12"/>
  <c r="I237" i="12"/>
  <c r="J237" i="12"/>
  <c r="I235" i="12"/>
  <c r="J235" i="12"/>
  <c r="I231" i="12"/>
  <c r="J231" i="12"/>
  <c r="I227" i="12"/>
  <c r="J227" i="12"/>
  <c r="I223" i="12"/>
  <c r="J223" i="12"/>
  <c r="I219" i="12"/>
  <c r="J219" i="12"/>
  <c r="I215" i="12"/>
  <c r="J215" i="12"/>
  <c r="I211" i="12"/>
  <c r="J211" i="12"/>
  <c r="I207" i="12"/>
  <c r="J207" i="12"/>
  <c r="I203" i="12"/>
  <c r="J203" i="12"/>
  <c r="D60" i="12"/>
  <c r="I60" i="12" s="1"/>
  <c r="B92" i="12"/>
  <c r="AY97" i="12"/>
  <c r="AY100" i="12"/>
  <c r="AY103" i="12"/>
  <c r="G103" i="12" s="1" a="1"/>
  <c r="G103" i="12" s="1"/>
  <c r="AY107" i="12"/>
  <c r="B107" i="12" s="1"/>
  <c r="I202" i="12"/>
  <c r="J332" i="12"/>
  <c r="J321" i="12"/>
  <c r="J305" i="12"/>
  <c r="J289" i="12"/>
  <c r="J273" i="12"/>
  <c r="J257" i="12"/>
  <c r="I240" i="12"/>
  <c r="I208" i="12"/>
  <c r="AY106" i="12"/>
  <c r="I333" i="12"/>
  <c r="J333" i="12"/>
  <c r="I325" i="12"/>
  <c r="J325" i="12"/>
  <c r="I319" i="12"/>
  <c r="J319" i="12"/>
  <c r="I315" i="12"/>
  <c r="J315" i="12"/>
  <c r="I309" i="12"/>
  <c r="J309" i="12"/>
  <c r="I301" i="12"/>
  <c r="J301" i="12"/>
  <c r="I293" i="12"/>
  <c r="J293" i="12"/>
  <c r="I285" i="12"/>
  <c r="J285" i="12"/>
  <c r="I277" i="12"/>
  <c r="J277" i="12"/>
  <c r="I269" i="12"/>
  <c r="J269" i="12"/>
  <c r="I263" i="12"/>
  <c r="J263" i="12"/>
  <c r="I253" i="12"/>
  <c r="J253" i="12"/>
  <c r="I251" i="12"/>
  <c r="J251" i="12"/>
  <c r="I247" i="12"/>
  <c r="J247" i="12"/>
  <c r="I243" i="12"/>
  <c r="J243" i="12"/>
  <c r="I239" i="12"/>
  <c r="J239" i="12"/>
  <c r="I233" i="12"/>
  <c r="J233" i="12"/>
  <c r="I229" i="12"/>
  <c r="J229" i="12"/>
  <c r="I225" i="12"/>
  <c r="J225" i="12"/>
  <c r="I221" i="12"/>
  <c r="J221" i="12"/>
  <c r="I217" i="12"/>
  <c r="J217" i="12"/>
  <c r="I213" i="12"/>
  <c r="J213" i="12"/>
  <c r="I209" i="12"/>
  <c r="J209" i="12"/>
  <c r="I205" i="12"/>
  <c r="J205" i="12"/>
  <c r="AY101" i="12"/>
  <c r="J330" i="12"/>
  <c r="I330" i="12"/>
  <c r="I328" i="12"/>
  <c r="J328" i="12"/>
  <c r="I326" i="12"/>
  <c r="J326" i="12"/>
  <c r="J322" i="12"/>
  <c r="I322" i="12"/>
  <c r="J320" i="12"/>
  <c r="I320" i="12"/>
  <c r="J318" i="12"/>
  <c r="I318" i="12"/>
  <c r="J314" i="12"/>
  <c r="I314" i="12"/>
  <c r="J312" i="12"/>
  <c r="I312" i="12"/>
  <c r="J310" i="12"/>
  <c r="I310" i="12"/>
  <c r="J306" i="12"/>
  <c r="I306" i="12"/>
  <c r="J304" i="12"/>
  <c r="I304" i="12"/>
  <c r="J302" i="12"/>
  <c r="I302" i="12"/>
  <c r="J298" i="12"/>
  <c r="I298" i="12"/>
  <c r="J296" i="12"/>
  <c r="I296" i="12"/>
  <c r="J294" i="12"/>
  <c r="I294" i="12"/>
  <c r="J290" i="12"/>
  <c r="I290" i="12"/>
  <c r="J288" i="12"/>
  <c r="I288" i="12"/>
  <c r="J286" i="12"/>
  <c r="I286" i="12"/>
  <c r="J282" i="12"/>
  <c r="I282" i="12"/>
  <c r="J280" i="12"/>
  <c r="I280" i="12"/>
  <c r="J278" i="12"/>
  <c r="I278" i="12"/>
  <c r="J274" i="12"/>
  <c r="I274" i="12"/>
  <c r="J272" i="12"/>
  <c r="I272" i="12"/>
  <c r="J270" i="12"/>
  <c r="I270" i="12"/>
  <c r="J266" i="12"/>
  <c r="I266" i="12"/>
  <c r="J264" i="12"/>
  <c r="I264" i="12"/>
  <c r="J262" i="12"/>
  <c r="I262" i="12"/>
  <c r="J258" i="12"/>
  <c r="I258" i="12"/>
  <c r="J256" i="12"/>
  <c r="I256" i="12"/>
  <c r="J254" i="12"/>
  <c r="I254" i="12"/>
  <c r="J250" i="12"/>
  <c r="I250" i="12"/>
  <c r="J248" i="12"/>
  <c r="I248" i="12"/>
  <c r="J246" i="12"/>
  <c r="I246" i="12"/>
  <c r="J242" i="12"/>
  <c r="I242" i="12"/>
  <c r="J238" i="12"/>
  <c r="I238" i="12"/>
  <c r="J236" i="12"/>
  <c r="I236" i="12"/>
  <c r="J234" i="12"/>
  <c r="I234" i="12"/>
  <c r="J232" i="12"/>
  <c r="I232" i="12"/>
  <c r="J228" i="12"/>
  <c r="I228" i="12"/>
  <c r="J226" i="12"/>
  <c r="I226" i="12"/>
  <c r="J222" i="12"/>
  <c r="I222" i="12"/>
  <c r="J220" i="12"/>
  <c r="I220" i="12"/>
  <c r="J218" i="12"/>
  <c r="I218" i="12"/>
  <c r="J216" i="12"/>
  <c r="I216" i="12"/>
  <c r="J212" i="12"/>
  <c r="I212" i="12"/>
  <c r="J210" i="12"/>
  <c r="I210" i="12"/>
  <c r="J329" i="12"/>
  <c r="I316" i="12"/>
  <c r="I300" i="12"/>
  <c r="I284" i="12"/>
  <c r="I268" i="12"/>
  <c r="I252" i="12"/>
  <c r="I230" i="12"/>
  <c r="J204" i="12"/>
  <c r="I204" i="12"/>
  <c r="I206" i="12"/>
  <c r="F205" i="12"/>
  <c r="F203" i="12"/>
  <c r="BB182" i="12"/>
  <c r="G14" i="12"/>
  <c r="E94" i="12"/>
  <c r="F14" i="12"/>
  <c r="H11" i="12"/>
  <c r="F28" i="12" s="1"/>
  <c r="D94" i="12"/>
  <c r="AW182" i="12"/>
  <c r="ER182" i="12"/>
  <c r="AZ182" i="12"/>
  <c r="F95" i="12"/>
  <c r="C95" i="12" s="1"/>
  <c r="B95" i="12"/>
  <c r="B94" i="12"/>
  <c r="AW91" i="12"/>
  <c r="I32" i="12"/>
  <c r="B11" i="12"/>
  <c r="C32" i="12"/>
  <c r="E32" i="12" s="1"/>
  <c r="I33" i="12"/>
  <c r="I34" i="12" s="1"/>
  <c r="F383" i="3"/>
  <c r="F218" i="3"/>
  <c r="F448" i="3"/>
  <c r="F432" i="3"/>
  <c r="F416" i="3"/>
  <c r="F400" i="3"/>
  <c r="F384" i="3"/>
  <c r="F368" i="3"/>
  <c r="F352" i="3"/>
  <c r="F335" i="3"/>
  <c r="F333" i="3"/>
  <c r="F326" i="3"/>
  <c r="F319" i="3"/>
  <c r="F317" i="3"/>
  <c r="F310" i="3"/>
  <c r="F303" i="3"/>
  <c r="F301" i="3"/>
  <c r="F294" i="3"/>
  <c r="F287" i="3"/>
  <c r="F285" i="3"/>
  <c r="F278" i="3"/>
  <c r="F271" i="3"/>
  <c r="F269" i="3"/>
  <c r="F262" i="3"/>
  <c r="F246" i="3"/>
  <c r="F239" i="3"/>
  <c r="F237" i="3"/>
  <c r="F230" i="3"/>
  <c r="F223" i="3"/>
  <c r="F221" i="3"/>
  <c r="F455" i="3"/>
  <c r="F444" i="3"/>
  <c r="F442" i="3"/>
  <c r="F439" i="3"/>
  <c r="F428" i="3"/>
  <c r="F426" i="3"/>
  <c r="F423" i="3"/>
  <c r="F412" i="3"/>
  <c r="F410" i="3"/>
  <c r="F407" i="3"/>
  <c r="F396" i="3"/>
  <c r="F394" i="3"/>
  <c r="F391" i="3"/>
  <c r="F380" i="3"/>
  <c r="F378" i="3"/>
  <c r="F375" i="3"/>
  <c r="F364" i="3"/>
  <c r="F362" i="3"/>
  <c r="F359" i="3"/>
  <c r="F348" i="3"/>
  <c r="F346" i="3"/>
  <c r="F343" i="3"/>
  <c r="F340" i="3"/>
  <c r="F338" i="3"/>
  <c r="F329" i="3"/>
  <c r="F322" i="3"/>
  <c r="F313" i="3"/>
  <c r="F306" i="3"/>
  <c r="F297" i="3"/>
  <c r="F290" i="3"/>
  <c r="F281" i="3"/>
  <c r="F274" i="3"/>
  <c r="F265" i="3"/>
  <c r="F249" i="3"/>
  <c r="F242" i="3"/>
  <c r="F233" i="3"/>
  <c r="F226" i="3"/>
  <c r="F217" i="3"/>
  <c r="F214" i="3"/>
  <c r="D70" i="3"/>
  <c r="I70" i="3" s="1"/>
  <c r="I72" i="3"/>
  <c r="F258" i="3"/>
  <c r="F255" i="3"/>
  <c r="F253" i="3"/>
  <c r="F250" i="3"/>
  <c r="H72" i="3"/>
  <c r="H71" i="3"/>
  <c r="F454" i="3"/>
  <c r="F451" i="3"/>
  <c r="F446" i="3"/>
  <c r="F443" i="3"/>
  <c r="F438" i="3"/>
  <c r="F435" i="3"/>
  <c r="F430" i="3"/>
  <c r="F427" i="3"/>
  <c r="F422" i="3"/>
  <c r="F419" i="3"/>
  <c r="F414" i="3"/>
  <c r="F411" i="3"/>
  <c r="F406" i="3"/>
  <c r="F403" i="3"/>
  <c r="F398" i="3"/>
  <c r="F395" i="3"/>
  <c r="F390" i="3"/>
  <c r="F387" i="3"/>
  <c r="F382" i="3"/>
  <c r="F379" i="3"/>
  <c r="F374" i="3"/>
  <c r="F371" i="3"/>
  <c r="F366" i="3"/>
  <c r="F363" i="3"/>
  <c r="F358" i="3"/>
  <c r="F355" i="3"/>
  <c r="F350" i="3"/>
  <c r="F347" i="3"/>
  <c r="F339" i="3"/>
  <c r="F336" i="3"/>
  <c r="F331" i="3"/>
  <c r="F315" i="3"/>
  <c r="F299" i="3"/>
  <c r="F283" i="3"/>
  <c r="F267" i="3"/>
  <c r="F251" i="3"/>
  <c r="F235" i="3"/>
  <c r="F219" i="3"/>
  <c r="BD110" i="3"/>
  <c r="G110" i="3" s="1" a="1"/>
  <c r="G110" i="3" s="1"/>
  <c r="F212" i="3"/>
  <c r="B71" i="3"/>
  <c r="G71" i="3" s="1"/>
  <c r="BH168" i="3"/>
  <c r="BM168" i="3"/>
  <c r="BS168" i="3"/>
  <c r="BX168" i="3"/>
  <c r="CC168" i="3"/>
  <c r="CI168" i="3"/>
  <c r="CN168" i="3"/>
  <c r="CS168" i="3"/>
  <c r="CY168" i="3"/>
  <c r="DD168" i="3"/>
  <c r="DI168" i="3"/>
  <c r="DO168" i="3"/>
  <c r="DT168" i="3"/>
  <c r="DY168" i="3"/>
  <c r="EE168" i="3"/>
  <c r="EJ168" i="3"/>
  <c r="EO168" i="3"/>
  <c r="EU168" i="3"/>
  <c r="BA168" i="3"/>
  <c r="BD108" i="3"/>
  <c r="G108" i="3" s="1" a="1"/>
  <c r="G108" i="3" s="1"/>
  <c r="F457" i="3"/>
  <c r="F453" i="3"/>
  <c r="F449" i="3"/>
  <c r="F445" i="3"/>
  <c r="F441" i="3"/>
  <c r="F437" i="3"/>
  <c r="F433" i="3"/>
  <c r="F429" i="3"/>
  <c r="F425" i="3"/>
  <c r="F421" i="3"/>
  <c r="F417" i="3"/>
  <c r="F413" i="3"/>
  <c r="F409" i="3"/>
  <c r="F405" i="3"/>
  <c r="F401" i="3"/>
  <c r="F397" i="3"/>
  <c r="F393" i="3"/>
  <c r="F389" i="3"/>
  <c r="F385" i="3"/>
  <c r="F381" i="3"/>
  <c r="F377" i="3"/>
  <c r="F373" i="3"/>
  <c r="F369" i="3"/>
  <c r="F365" i="3"/>
  <c r="F361" i="3"/>
  <c r="F357" i="3"/>
  <c r="F353" i="3"/>
  <c r="F349" i="3"/>
  <c r="F342" i="3"/>
  <c r="F334" i="3"/>
  <c r="F325" i="3"/>
  <c r="F318" i="3"/>
  <c r="F309" i="3"/>
  <c r="F302" i="3"/>
  <c r="F293" i="3"/>
  <c r="F286" i="3"/>
  <c r="F277" i="3"/>
  <c r="F270" i="3"/>
  <c r="F261" i="3"/>
  <c r="F254" i="3"/>
  <c r="F245" i="3"/>
  <c r="F238" i="3"/>
  <c r="F229" i="3"/>
  <c r="F222" i="3"/>
  <c r="F213" i="3"/>
  <c r="BD168" i="3"/>
  <c r="EQ168" i="3"/>
  <c r="EI168" i="3"/>
  <c r="EB168" i="3"/>
  <c r="DU168" i="3"/>
  <c r="DM168" i="3"/>
  <c r="DG168" i="3"/>
  <c r="CZ168" i="3"/>
  <c r="CR168" i="3"/>
  <c r="CK168" i="3"/>
  <c r="CE168" i="3"/>
  <c r="BW168" i="3"/>
  <c r="BP168" i="3"/>
  <c r="BI168" i="3"/>
  <c r="F345" i="3"/>
  <c r="F341" i="3"/>
  <c r="F337" i="3"/>
  <c r="F332" i="3"/>
  <c r="F328" i="3"/>
  <c r="F324" i="3"/>
  <c r="F320" i="3"/>
  <c r="F316" i="3"/>
  <c r="F312" i="3"/>
  <c r="F308" i="3"/>
  <c r="F304" i="3"/>
  <c r="F300" i="3"/>
  <c r="F296" i="3"/>
  <c r="F292" i="3"/>
  <c r="F288" i="3"/>
  <c r="F284" i="3"/>
  <c r="F280" i="3"/>
  <c r="F276" i="3"/>
  <c r="F272" i="3"/>
  <c r="F268" i="3"/>
  <c r="F264" i="3"/>
  <c r="F260" i="3"/>
  <c r="F256" i="3"/>
  <c r="F252" i="3"/>
  <c r="F248" i="3"/>
  <c r="F244" i="3"/>
  <c r="F240" i="3"/>
  <c r="F236" i="3"/>
  <c r="F232" i="3"/>
  <c r="F228" i="3"/>
  <c r="F224" i="3"/>
  <c r="F220" i="3"/>
  <c r="F216" i="3"/>
  <c r="BD105" i="3"/>
  <c r="G105" i="3" s="1" a="1"/>
  <c r="G105" i="3" s="1"/>
  <c r="BD107" i="3"/>
  <c r="G107" i="3" s="1" a="1"/>
  <c r="G107" i="3" s="1"/>
  <c r="BD112" i="3"/>
  <c r="G112" i="3" s="1" a="1"/>
  <c r="G112" i="3" s="1"/>
  <c r="BD114" i="3"/>
  <c r="G114" i="3" s="1" a="1"/>
  <c r="G114" i="3" s="1"/>
  <c r="BD116" i="3"/>
  <c r="G116" i="3" s="1" a="1"/>
  <c r="G116" i="3" s="1"/>
  <c r="J212" i="3"/>
  <c r="I457" i="3"/>
  <c r="J457" i="3"/>
  <c r="I456" i="3"/>
  <c r="J456" i="3"/>
  <c r="I455" i="3"/>
  <c r="J455" i="3"/>
  <c r="I454" i="3"/>
  <c r="J454" i="3"/>
  <c r="J453" i="3"/>
  <c r="I453" i="3"/>
  <c r="I452" i="3"/>
  <c r="J452" i="3"/>
  <c r="I451" i="3"/>
  <c r="J451" i="3"/>
  <c r="I450" i="3"/>
  <c r="J450" i="3"/>
  <c r="I449" i="3"/>
  <c r="J449" i="3"/>
  <c r="I448" i="3"/>
  <c r="J448" i="3"/>
  <c r="I447" i="3"/>
  <c r="J447" i="3"/>
  <c r="I446" i="3"/>
  <c r="J446" i="3"/>
  <c r="J445" i="3"/>
  <c r="I445" i="3"/>
  <c r="I444" i="3"/>
  <c r="J444" i="3"/>
  <c r="I443" i="3"/>
  <c r="J443" i="3"/>
  <c r="I442" i="3"/>
  <c r="J442" i="3"/>
  <c r="I441" i="3"/>
  <c r="J441" i="3"/>
  <c r="I440" i="3"/>
  <c r="J440" i="3"/>
  <c r="I439" i="3"/>
  <c r="J439" i="3"/>
  <c r="I438" i="3"/>
  <c r="J438" i="3"/>
  <c r="J437" i="3"/>
  <c r="I437" i="3"/>
  <c r="I436" i="3"/>
  <c r="J436" i="3"/>
  <c r="I435" i="3"/>
  <c r="J435" i="3"/>
  <c r="I434" i="3"/>
  <c r="J434" i="3"/>
  <c r="I433" i="3"/>
  <c r="J433" i="3"/>
  <c r="I432" i="3"/>
  <c r="J432" i="3"/>
  <c r="I431" i="3"/>
  <c r="J431" i="3"/>
  <c r="I430" i="3"/>
  <c r="J430" i="3"/>
  <c r="J429" i="3"/>
  <c r="I429" i="3"/>
  <c r="I428" i="3"/>
  <c r="J428" i="3"/>
  <c r="I427" i="3"/>
  <c r="J427" i="3"/>
  <c r="I426" i="3"/>
  <c r="J426" i="3"/>
  <c r="I425" i="3"/>
  <c r="J425" i="3"/>
  <c r="I424" i="3"/>
  <c r="J424" i="3"/>
  <c r="I423" i="3"/>
  <c r="J423" i="3"/>
  <c r="I422" i="3"/>
  <c r="J422" i="3"/>
  <c r="J421" i="3"/>
  <c r="I421" i="3"/>
  <c r="I420" i="3"/>
  <c r="J420" i="3"/>
  <c r="I419" i="3"/>
  <c r="J419" i="3"/>
  <c r="I418" i="3"/>
  <c r="J418" i="3"/>
  <c r="I417" i="3"/>
  <c r="J417" i="3"/>
  <c r="I416" i="3"/>
  <c r="J416" i="3"/>
  <c r="I415" i="3"/>
  <c r="J415" i="3"/>
  <c r="I414" i="3"/>
  <c r="J414" i="3"/>
  <c r="J413" i="3"/>
  <c r="I413" i="3"/>
  <c r="I412" i="3"/>
  <c r="J412" i="3"/>
  <c r="I411" i="3"/>
  <c r="J411" i="3"/>
  <c r="I410" i="3"/>
  <c r="J410" i="3"/>
  <c r="J409" i="3"/>
  <c r="I409" i="3"/>
  <c r="I408" i="3"/>
  <c r="J408" i="3"/>
  <c r="I407" i="3"/>
  <c r="J407" i="3"/>
  <c r="I406" i="3"/>
  <c r="J406" i="3"/>
  <c r="I405" i="3"/>
  <c r="J405" i="3"/>
  <c r="I404" i="3"/>
  <c r="J404" i="3"/>
  <c r="J403" i="3"/>
  <c r="I403" i="3"/>
  <c r="I402" i="3"/>
  <c r="J402" i="3"/>
  <c r="J401" i="3"/>
  <c r="I401" i="3"/>
  <c r="I400" i="3"/>
  <c r="J400" i="3"/>
  <c r="I399" i="3"/>
  <c r="J399" i="3"/>
  <c r="I398" i="3"/>
  <c r="J398" i="3"/>
  <c r="I397" i="3"/>
  <c r="J397" i="3"/>
  <c r="I396" i="3"/>
  <c r="J396" i="3"/>
  <c r="I395" i="3"/>
  <c r="J395" i="3"/>
  <c r="I394" i="3"/>
  <c r="J394" i="3"/>
  <c r="J393" i="3"/>
  <c r="I393" i="3"/>
  <c r="I392" i="3"/>
  <c r="J392" i="3"/>
  <c r="I391" i="3"/>
  <c r="J391" i="3"/>
  <c r="I390" i="3"/>
  <c r="J390" i="3"/>
  <c r="J389" i="3"/>
  <c r="I389" i="3"/>
  <c r="I388" i="3"/>
  <c r="J388" i="3"/>
  <c r="I387" i="3"/>
  <c r="J387" i="3"/>
  <c r="I386" i="3"/>
  <c r="J386" i="3"/>
  <c r="J385" i="3"/>
  <c r="I385" i="3"/>
  <c r="I384" i="3"/>
  <c r="J384" i="3"/>
  <c r="I383" i="3"/>
  <c r="J383" i="3"/>
  <c r="I382" i="3"/>
  <c r="J382" i="3"/>
  <c r="J381" i="3"/>
  <c r="I381" i="3"/>
  <c r="I380" i="3"/>
  <c r="J380" i="3"/>
  <c r="I379" i="3"/>
  <c r="J379" i="3"/>
  <c r="I378" i="3"/>
  <c r="J378" i="3"/>
  <c r="J377" i="3"/>
  <c r="I377" i="3"/>
  <c r="I376" i="3"/>
  <c r="J376" i="3"/>
  <c r="I375" i="3"/>
  <c r="J375" i="3"/>
  <c r="I374" i="3"/>
  <c r="J374" i="3"/>
  <c r="J373" i="3"/>
  <c r="I373" i="3"/>
  <c r="I372" i="3"/>
  <c r="J372" i="3"/>
  <c r="I371" i="3"/>
  <c r="J371" i="3"/>
  <c r="I370" i="3"/>
  <c r="J370" i="3"/>
  <c r="J369" i="3"/>
  <c r="I369" i="3"/>
  <c r="I368" i="3"/>
  <c r="J368" i="3"/>
  <c r="I367" i="3"/>
  <c r="J367" i="3"/>
  <c r="I366" i="3"/>
  <c r="J366" i="3"/>
  <c r="J365" i="3"/>
  <c r="I365" i="3"/>
  <c r="I364" i="3"/>
  <c r="J364" i="3"/>
  <c r="I363" i="3"/>
  <c r="J363" i="3"/>
  <c r="I362" i="3"/>
  <c r="J362" i="3"/>
  <c r="J361" i="3"/>
  <c r="I361" i="3"/>
  <c r="I360" i="3"/>
  <c r="J360" i="3"/>
  <c r="I359" i="3"/>
  <c r="J359" i="3"/>
  <c r="I358" i="3"/>
  <c r="J358" i="3"/>
  <c r="J357" i="3"/>
  <c r="I357" i="3"/>
  <c r="I356" i="3"/>
  <c r="J356" i="3"/>
  <c r="I355" i="3"/>
  <c r="J355" i="3"/>
  <c r="I354" i="3"/>
  <c r="J354" i="3"/>
  <c r="J353" i="3"/>
  <c r="I353" i="3"/>
  <c r="I352" i="3"/>
  <c r="J352" i="3"/>
  <c r="I351" i="3"/>
  <c r="J351" i="3"/>
  <c r="I350" i="3"/>
  <c r="J350" i="3"/>
  <c r="J349" i="3"/>
  <c r="I349" i="3"/>
  <c r="I348" i="3"/>
  <c r="J348" i="3"/>
  <c r="I347" i="3"/>
  <c r="J347" i="3"/>
  <c r="I346" i="3"/>
  <c r="J346" i="3"/>
  <c r="J345" i="3"/>
  <c r="I345" i="3"/>
  <c r="I344" i="3"/>
  <c r="J344" i="3"/>
  <c r="I343" i="3"/>
  <c r="J343" i="3"/>
  <c r="I342" i="3"/>
  <c r="J342" i="3"/>
  <c r="J341" i="3"/>
  <c r="I341" i="3"/>
  <c r="I340" i="3"/>
  <c r="J340" i="3"/>
  <c r="I339" i="3"/>
  <c r="J339" i="3"/>
  <c r="I338" i="3"/>
  <c r="J338" i="3"/>
  <c r="J337" i="3"/>
  <c r="I337" i="3"/>
  <c r="I336" i="3"/>
  <c r="J336" i="3"/>
  <c r="I335" i="3"/>
  <c r="J335" i="3"/>
  <c r="I334" i="3"/>
  <c r="J334" i="3"/>
  <c r="J330" i="3"/>
  <c r="I330" i="3"/>
  <c r="J326" i="3"/>
  <c r="I326" i="3"/>
  <c r="J322" i="3"/>
  <c r="I322" i="3"/>
  <c r="J318" i="3"/>
  <c r="I318" i="3"/>
  <c r="J314" i="3"/>
  <c r="I314" i="3"/>
  <c r="J310" i="3"/>
  <c r="I310" i="3"/>
  <c r="J306" i="3"/>
  <c r="I306" i="3"/>
  <c r="J302" i="3"/>
  <c r="I302" i="3"/>
  <c r="J298" i="3"/>
  <c r="I298" i="3"/>
  <c r="J294" i="3"/>
  <c r="I294" i="3"/>
  <c r="J290" i="3"/>
  <c r="I290" i="3"/>
  <c r="J286" i="3"/>
  <c r="I286" i="3"/>
  <c r="J282" i="3"/>
  <c r="I282" i="3"/>
  <c r="J278" i="3"/>
  <c r="I278" i="3"/>
  <c r="J274" i="3"/>
  <c r="I274" i="3"/>
  <c r="J270" i="3"/>
  <c r="I270" i="3"/>
  <c r="J266" i="3"/>
  <c r="I266" i="3"/>
  <c r="J262" i="3"/>
  <c r="I262" i="3"/>
  <c r="J258" i="3"/>
  <c r="I258" i="3"/>
  <c r="BD109" i="3"/>
  <c r="G109" i="3" s="1" a="1"/>
  <c r="G109" i="3" s="1"/>
  <c r="BD111" i="3"/>
  <c r="G111" i="3" s="1" a="1"/>
  <c r="G111" i="3" s="1"/>
  <c r="I331" i="3"/>
  <c r="J331" i="3"/>
  <c r="I327" i="3"/>
  <c r="J327" i="3"/>
  <c r="J323" i="3"/>
  <c r="I323" i="3"/>
  <c r="I319" i="3"/>
  <c r="J319" i="3"/>
  <c r="I315" i="3"/>
  <c r="J315" i="3"/>
  <c r="I311" i="3"/>
  <c r="J311" i="3"/>
  <c r="J307" i="3"/>
  <c r="I307" i="3"/>
  <c r="I303" i="3"/>
  <c r="J303" i="3"/>
  <c r="I299" i="3"/>
  <c r="J299" i="3"/>
  <c r="I295" i="3"/>
  <c r="J295" i="3"/>
  <c r="J291" i="3"/>
  <c r="I291" i="3"/>
  <c r="I287" i="3"/>
  <c r="J287" i="3"/>
  <c r="I283" i="3"/>
  <c r="J283" i="3"/>
  <c r="I279" i="3"/>
  <c r="J279" i="3"/>
  <c r="J275" i="3"/>
  <c r="I275" i="3"/>
  <c r="I271" i="3"/>
  <c r="J271" i="3"/>
  <c r="I267" i="3"/>
  <c r="J267" i="3"/>
  <c r="I263" i="3"/>
  <c r="J263" i="3"/>
  <c r="J259" i="3"/>
  <c r="I259" i="3"/>
  <c r="BD106" i="3"/>
  <c r="B106" i="3" s="1"/>
  <c r="BD113" i="3"/>
  <c r="G113" i="3" s="1" a="1"/>
  <c r="G113" i="3" s="1"/>
  <c r="BD115" i="3"/>
  <c r="G115" i="3" s="1" a="1"/>
  <c r="G115" i="3" s="1"/>
  <c r="BD117" i="3"/>
  <c r="G117" i="3" s="1" a="1"/>
  <c r="G117" i="3" s="1"/>
  <c r="I332" i="3"/>
  <c r="J332" i="3"/>
  <c r="J328" i="3"/>
  <c r="I328" i="3"/>
  <c r="J324" i="3"/>
  <c r="I324" i="3"/>
  <c r="J320" i="3"/>
  <c r="I320" i="3"/>
  <c r="J316" i="3"/>
  <c r="I316" i="3"/>
  <c r="J312" i="3"/>
  <c r="I312" i="3"/>
  <c r="J308" i="3"/>
  <c r="I308" i="3"/>
  <c r="J304" i="3"/>
  <c r="I304" i="3"/>
  <c r="J300" i="3"/>
  <c r="I300" i="3"/>
  <c r="J296" i="3"/>
  <c r="I296" i="3"/>
  <c r="J292" i="3"/>
  <c r="I292" i="3"/>
  <c r="J288" i="3"/>
  <c r="I288" i="3"/>
  <c r="J284" i="3"/>
  <c r="I284" i="3"/>
  <c r="J280" i="3"/>
  <c r="I280" i="3"/>
  <c r="J276" i="3"/>
  <c r="I276" i="3"/>
  <c r="J272" i="3"/>
  <c r="I272" i="3"/>
  <c r="J268" i="3"/>
  <c r="I268" i="3"/>
  <c r="J264" i="3"/>
  <c r="I264" i="3"/>
  <c r="J260" i="3"/>
  <c r="I260" i="3"/>
  <c r="J256" i="3"/>
  <c r="I256" i="3"/>
  <c r="B102" i="3"/>
  <c r="J333" i="3"/>
  <c r="I333" i="3"/>
  <c r="J329" i="3"/>
  <c r="I329" i="3"/>
  <c r="J325" i="3"/>
  <c r="I325" i="3"/>
  <c r="J321" i="3"/>
  <c r="I321" i="3"/>
  <c r="I317" i="3"/>
  <c r="J317" i="3"/>
  <c r="J313" i="3"/>
  <c r="I313" i="3"/>
  <c r="J309" i="3"/>
  <c r="I309" i="3"/>
  <c r="J305" i="3"/>
  <c r="I305" i="3"/>
  <c r="I301" i="3"/>
  <c r="J301" i="3"/>
  <c r="J297" i="3"/>
  <c r="I297" i="3"/>
  <c r="J293" i="3"/>
  <c r="I293" i="3"/>
  <c r="J289" i="3"/>
  <c r="I289" i="3"/>
  <c r="I285" i="3"/>
  <c r="J285" i="3"/>
  <c r="J281" i="3"/>
  <c r="I281" i="3"/>
  <c r="J277" i="3"/>
  <c r="I277" i="3"/>
  <c r="J273" i="3"/>
  <c r="I273" i="3"/>
  <c r="I269" i="3"/>
  <c r="J269" i="3"/>
  <c r="J265" i="3"/>
  <c r="I265" i="3"/>
  <c r="J261" i="3"/>
  <c r="I261" i="3"/>
  <c r="J257" i="3"/>
  <c r="I257" i="3"/>
  <c r="J254" i="3"/>
  <c r="I254" i="3"/>
  <c r="J252" i="3"/>
  <c r="I252" i="3"/>
  <c r="J250" i="3"/>
  <c r="I250" i="3"/>
  <c r="J249" i="3"/>
  <c r="I249" i="3"/>
  <c r="I247" i="3"/>
  <c r="J247" i="3"/>
  <c r="J246" i="3"/>
  <c r="I246" i="3"/>
  <c r="J244" i="3"/>
  <c r="I244" i="3"/>
  <c r="I243" i="3"/>
  <c r="J243" i="3"/>
  <c r="J242" i="3"/>
  <c r="I242" i="3"/>
  <c r="J240" i="3"/>
  <c r="I240" i="3"/>
  <c r="I239" i="3"/>
  <c r="J239" i="3"/>
  <c r="J238" i="3"/>
  <c r="I238" i="3"/>
  <c r="I237" i="3"/>
  <c r="J237" i="3"/>
  <c r="J236" i="3"/>
  <c r="I236" i="3"/>
  <c r="J235" i="3"/>
  <c r="I235" i="3"/>
  <c r="J234" i="3"/>
  <c r="I234" i="3"/>
  <c r="J233" i="3"/>
  <c r="I233" i="3"/>
  <c r="J232" i="3"/>
  <c r="I232" i="3"/>
  <c r="I231" i="3"/>
  <c r="J231" i="3"/>
  <c r="J230" i="3"/>
  <c r="I230" i="3"/>
  <c r="I229" i="3"/>
  <c r="J229" i="3"/>
  <c r="J228" i="3"/>
  <c r="I228" i="3"/>
  <c r="I227" i="3"/>
  <c r="J227" i="3"/>
  <c r="J226" i="3"/>
  <c r="I226" i="3"/>
  <c r="J225" i="3"/>
  <c r="I225" i="3"/>
  <c r="J224" i="3"/>
  <c r="I224" i="3"/>
  <c r="I223" i="3"/>
  <c r="J223" i="3"/>
  <c r="J222" i="3"/>
  <c r="I222" i="3"/>
  <c r="J221" i="3"/>
  <c r="I221" i="3"/>
  <c r="J220" i="3"/>
  <c r="I220" i="3"/>
  <c r="I219" i="3"/>
  <c r="J219" i="3"/>
  <c r="J218" i="3"/>
  <c r="I218" i="3"/>
  <c r="J217" i="3"/>
  <c r="I217" i="3"/>
  <c r="J216" i="3"/>
  <c r="I216" i="3"/>
  <c r="I215" i="3"/>
  <c r="J215" i="3"/>
  <c r="J214" i="3"/>
  <c r="I214" i="3"/>
  <c r="I213" i="3"/>
  <c r="J213" i="3"/>
  <c r="J255" i="3"/>
  <c r="I245" i="3"/>
  <c r="J253" i="3"/>
  <c r="I241" i="3"/>
  <c r="J251" i="3"/>
  <c r="I248" i="3"/>
  <c r="B72" i="3"/>
  <c r="G72" i="3" s="1"/>
  <c r="BF168" i="3"/>
  <c r="BJ168" i="3"/>
  <c r="BN168" i="3"/>
  <c r="BR168" i="3"/>
  <c r="BV168" i="3"/>
  <c r="BZ168" i="3"/>
  <c r="CD168" i="3"/>
  <c r="CH168" i="3"/>
  <c r="CL168" i="3"/>
  <c r="CP168" i="3"/>
  <c r="CT168" i="3"/>
  <c r="CX168" i="3"/>
  <c r="DB168" i="3"/>
  <c r="DF168" i="3"/>
  <c r="DJ168" i="3"/>
  <c r="DN168" i="3"/>
  <c r="DR168" i="3"/>
  <c r="DV168" i="3"/>
  <c r="DZ168" i="3"/>
  <c r="ED168" i="3"/>
  <c r="EH168" i="3"/>
  <c r="EL168" i="3"/>
  <c r="EP168" i="3"/>
  <c r="ET168" i="3"/>
  <c r="BC168" i="3"/>
  <c r="BG168" i="3"/>
  <c r="C70" i="3"/>
  <c r="H70" i="3" s="1"/>
  <c r="E104" i="3"/>
  <c r="G14" i="3"/>
  <c r="D104" i="3"/>
  <c r="F14" i="3"/>
  <c r="H11" i="3"/>
  <c r="G17" i="3" s="1"/>
  <c r="F117" i="3"/>
  <c r="C117" i="3" s="1"/>
  <c r="F112" i="3"/>
  <c r="F110" i="3"/>
  <c r="C110" i="3" s="1"/>
  <c r="B104" i="3"/>
  <c r="BB101" i="3"/>
  <c r="I37" i="3"/>
  <c r="B11" i="3"/>
  <c r="C37" i="3"/>
  <c r="E37" i="3" s="1"/>
  <c r="I38" i="3"/>
  <c r="I39" i="3" s="1"/>
  <c r="G22" i="3"/>
  <c r="F15" i="3"/>
  <c r="F24" i="3"/>
  <c r="F25" i="3"/>
  <c r="B102" i="28" l="1"/>
  <c r="G18" i="28"/>
  <c r="B103" i="28"/>
  <c r="B101" i="28"/>
  <c r="F105" i="28"/>
  <c r="F107" i="28"/>
  <c r="E97" i="28"/>
  <c r="F103" i="28"/>
  <c r="C103" i="28" s="1"/>
  <c r="G23" i="28"/>
  <c r="F102" i="28"/>
  <c r="C102" i="28" s="1"/>
  <c r="F104" i="28"/>
  <c r="C104" i="28" s="1"/>
  <c r="F112" i="28"/>
  <c r="C112" i="28" s="1"/>
  <c r="B109" i="20"/>
  <c r="J428" i="20"/>
  <c r="J432" i="20"/>
  <c r="I412" i="20"/>
  <c r="J424" i="20"/>
  <c r="I440" i="20"/>
  <c r="F23" i="20"/>
  <c r="G15" i="20"/>
  <c r="I422" i="20"/>
  <c r="J446" i="20"/>
  <c r="F24" i="20"/>
  <c r="B99" i="20"/>
  <c r="F99" i="20"/>
  <c r="I423" i="20"/>
  <c r="I435" i="20"/>
  <c r="F15" i="20"/>
  <c r="B103" i="20"/>
  <c r="D94" i="20"/>
  <c r="E94" i="20"/>
  <c r="B64" i="20"/>
  <c r="G64" i="20" s="1"/>
  <c r="G108" i="20" a="1"/>
  <c r="G108" i="20" s="1"/>
  <c r="J414" i="20"/>
  <c r="J427" i="20"/>
  <c r="G100" i="12" a="1"/>
  <c r="G100" i="12" s="1"/>
  <c r="B105" i="12"/>
  <c r="G96" i="12" a="1"/>
  <c r="G96" i="12" s="1"/>
  <c r="I403" i="12"/>
  <c r="J367" i="12"/>
  <c r="J351" i="12"/>
  <c r="B62" i="12"/>
  <c r="G62" i="12" s="1"/>
  <c r="F106" i="12"/>
  <c r="C106" i="12" s="1"/>
  <c r="I383" i="12"/>
  <c r="I363" i="12"/>
  <c r="B117" i="3"/>
  <c r="G20" i="28"/>
  <c r="F22" i="28"/>
  <c r="F106" i="28"/>
  <c r="C106" i="28" s="1"/>
  <c r="B108" i="28"/>
  <c r="B112" i="28"/>
  <c r="F15" i="28"/>
  <c r="F30" i="28"/>
  <c r="G31" i="28"/>
  <c r="G26" i="28"/>
  <c r="G32" i="28"/>
  <c r="B104" i="28"/>
  <c r="B106" i="28"/>
  <c r="F108" i="28"/>
  <c r="E108" i="28" s="1"/>
  <c r="I294" i="28"/>
  <c r="J294" i="28"/>
  <c r="I298" i="28"/>
  <c r="J298" i="28"/>
  <c r="I302" i="28"/>
  <c r="J302" i="28"/>
  <c r="I297" i="28"/>
  <c r="J297" i="28"/>
  <c r="I299" i="28"/>
  <c r="J299" i="28"/>
  <c r="I301" i="28"/>
  <c r="J301" i="28"/>
  <c r="I296" i="28"/>
  <c r="J296" i="28"/>
  <c r="I300" i="28"/>
  <c r="J300" i="28"/>
  <c r="I293" i="28"/>
  <c r="J293" i="28"/>
  <c r="I295" i="28"/>
  <c r="J295" i="28"/>
  <c r="I376" i="28"/>
  <c r="J376" i="28"/>
  <c r="B68" i="28"/>
  <c r="G27" i="28"/>
  <c r="G19" i="28"/>
  <c r="G24" i="28"/>
  <c r="G30" i="28"/>
  <c r="G22" i="28"/>
  <c r="G28" i="28"/>
  <c r="F26" i="28"/>
  <c r="F18" i="28"/>
  <c r="D107" i="28"/>
  <c r="D109" i="28"/>
  <c r="F28" i="28"/>
  <c r="F20" i="28"/>
  <c r="F25" i="28"/>
  <c r="F31" i="28"/>
  <c r="F23" i="28"/>
  <c r="F29" i="28"/>
  <c r="G29" i="28"/>
  <c r="G21" i="28"/>
  <c r="G15" i="28"/>
  <c r="F24" i="28"/>
  <c r="F16" i="28"/>
  <c r="F21" i="28"/>
  <c r="F27" i="28"/>
  <c r="F19" i="28"/>
  <c r="G16" i="28"/>
  <c r="G25" i="28"/>
  <c r="G17" i="28"/>
  <c r="E105" i="28"/>
  <c r="E109" i="28"/>
  <c r="D97" i="28"/>
  <c r="F17" i="28"/>
  <c r="BA75" i="28"/>
  <c r="H68" i="28"/>
  <c r="D78" i="28" s="1"/>
  <c r="D111" i="28"/>
  <c r="E111" i="28"/>
  <c r="D110" i="28"/>
  <c r="E110" i="28"/>
  <c r="C108" i="28"/>
  <c r="C107" i="28"/>
  <c r="E107" i="28"/>
  <c r="D105" i="28"/>
  <c r="C105" i="28"/>
  <c r="D104" i="28"/>
  <c r="D102" i="28"/>
  <c r="E102" i="28"/>
  <c r="D101" i="28"/>
  <c r="E101" i="28"/>
  <c r="D100" i="28"/>
  <c r="E100" i="28"/>
  <c r="F103" i="20"/>
  <c r="C103" i="20" s="1"/>
  <c r="D99" i="20"/>
  <c r="J434" i="20"/>
  <c r="J418" i="20"/>
  <c r="J442" i="20"/>
  <c r="B101" i="20"/>
  <c r="B98" i="20"/>
  <c r="J430" i="20"/>
  <c r="I443" i="20"/>
  <c r="J410" i="20"/>
  <c r="I415" i="20"/>
  <c r="J438" i="20"/>
  <c r="F101" i="20"/>
  <c r="C101" i="20" s="1"/>
  <c r="G98" i="20" a="1"/>
  <c r="G98" i="20" s="1"/>
  <c r="E98" i="20" s="1"/>
  <c r="J436" i="20"/>
  <c r="I444" i="20"/>
  <c r="C99" i="20"/>
  <c r="B106" i="20"/>
  <c r="J421" i="20"/>
  <c r="I429" i="20"/>
  <c r="I409" i="20"/>
  <c r="I417" i="20"/>
  <c r="I425" i="20"/>
  <c r="B100" i="20"/>
  <c r="G104" i="20" a="1"/>
  <c r="G104" i="20" s="1"/>
  <c r="D104" i="20" s="1"/>
  <c r="F105" i="12"/>
  <c r="C105" i="12" s="1"/>
  <c r="J419" i="12"/>
  <c r="F97" i="12"/>
  <c r="C97" i="12" s="1"/>
  <c r="G101" i="12" a="1"/>
  <c r="G101" i="12" s="1"/>
  <c r="G107" i="12" a="1"/>
  <c r="G107" i="12" s="1"/>
  <c r="J347" i="12"/>
  <c r="I387" i="12"/>
  <c r="B98" i="12"/>
  <c r="I391" i="12"/>
  <c r="G98" i="12" a="1"/>
  <c r="G98" i="12" s="1"/>
  <c r="B103" i="12"/>
  <c r="I407" i="12"/>
  <c r="I359" i="12"/>
  <c r="G102" i="12" a="1"/>
  <c r="G102" i="12" s="1"/>
  <c r="I343" i="12"/>
  <c r="I375" i="12"/>
  <c r="B105" i="3"/>
  <c r="B114" i="3"/>
  <c r="G16" i="3"/>
  <c r="B70" i="3"/>
  <c r="G70" i="3" s="1"/>
  <c r="H73" i="3" s="1"/>
  <c r="D83" i="3" s="1"/>
  <c r="B108" i="3"/>
  <c r="F114" i="3"/>
  <c r="C114" i="3" s="1"/>
  <c r="B105" i="20"/>
  <c r="G21" i="20"/>
  <c r="G97" i="20" a="1"/>
  <c r="G97" i="20" s="1"/>
  <c r="D97" i="20" s="1"/>
  <c r="F21" i="20"/>
  <c r="G23" i="20"/>
  <c r="F105" i="20"/>
  <c r="D105" i="20" s="1"/>
  <c r="G29" i="20"/>
  <c r="G109" i="20" a="1"/>
  <c r="G109" i="20" s="1"/>
  <c r="D109" i="20" s="1"/>
  <c r="I437" i="20"/>
  <c r="I441" i="20"/>
  <c r="I445" i="20"/>
  <c r="I449" i="20"/>
  <c r="I420" i="20"/>
  <c r="G16" i="20"/>
  <c r="F16" i="20"/>
  <c r="F97" i="20"/>
  <c r="F106" i="20"/>
  <c r="C106" i="20" s="1"/>
  <c r="F22" i="20"/>
  <c r="F18" i="20"/>
  <c r="G22" i="20"/>
  <c r="G17" i="20"/>
  <c r="G28" i="20"/>
  <c r="G20" i="20"/>
  <c r="F28" i="20"/>
  <c r="F20" i="20"/>
  <c r="F107" i="20"/>
  <c r="E107" i="20" s="1"/>
  <c r="F26" i="20"/>
  <c r="F27" i="20"/>
  <c r="F19" i="20"/>
  <c r="G100" i="20" a="1"/>
  <c r="G100" i="20" s="1"/>
  <c r="D100" i="20" s="1"/>
  <c r="E99" i="20"/>
  <c r="B102" i="20"/>
  <c r="F25" i="20"/>
  <c r="F17" i="20"/>
  <c r="G27" i="20"/>
  <c r="G19" i="20"/>
  <c r="E105" i="20"/>
  <c r="B107" i="20"/>
  <c r="G25" i="20"/>
  <c r="G26" i="20"/>
  <c r="G18" i="20"/>
  <c r="F102" i="20"/>
  <c r="AX72" i="20"/>
  <c r="D108" i="20"/>
  <c r="E108" i="20"/>
  <c r="C105" i="20"/>
  <c r="E103" i="20"/>
  <c r="D103" i="20"/>
  <c r="D101" i="20"/>
  <c r="E101" i="20"/>
  <c r="D98" i="20"/>
  <c r="F104" i="12"/>
  <c r="C104" i="12" s="1"/>
  <c r="B97" i="12"/>
  <c r="B61" i="12"/>
  <c r="G61" i="12" s="1"/>
  <c r="F100" i="12"/>
  <c r="C100" i="12" s="1"/>
  <c r="I339" i="12"/>
  <c r="I371" i="12"/>
  <c r="J411" i="12"/>
  <c r="E63" i="12"/>
  <c r="E73" i="12" s="1"/>
  <c r="B104" i="12"/>
  <c r="J395" i="12"/>
  <c r="F103" i="12"/>
  <c r="C103" i="12" s="1"/>
  <c r="B102" i="12"/>
  <c r="G106" i="12" a="1"/>
  <c r="G106" i="12" s="1"/>
  <c r="J399" i="12"/>
  <c r="J379" i="12"/>
  <c r="J415" i="12"/>
  <c r="F102" i="12"/>
  <c r="F111" i="3"/>
  <c r="C111" i="3" s="1"/>
  <c r="F106" i="3"/>
  <c r="C106" i="3" s="1"/>
  <c r="F105" i="3"/>
  <c r="C105" i="3" s="1"/>
  <c r="B100" i="12"/>
  <c r="F98" i="12"/>
  <c r="C98" i="12" s="1"/>
  <c r="B101" i="12"/>
  <c r="G105" i="12" a="1"/>
  <c r="G105" i="12" s="1"/>
  <c r="D105" i="12" s="1"/>
  <c r="C60" i="12"/>
  <c r="H60" i="12" s="1"/>
  <c r="F99" i="12"/>
  <c r="C99" i="12" s="1"/>
  <c r="F101" i="12"/>
  <c r="C101" i="12" s="1"/>
  <c r="G97" i="12" a="1"/>
  <c r="G97" i="12" s="1"/>
  <c r="E97" i="12" s="1"/>
  <c r="G99" i="12" a="1"/>
  <c r="G99" i="12" s="1"/>
  <c r="E99" i="12" s="1"/>
  <c r="B96" i="12"/>
  <c r="B106" i="12"/>
  <c r="F96" i="12"/>
  <c r="C96" i="12" s="1"/>
  <c r="F107" i="12"/>
  <c r="C107" i="12" s="1"/>
  <c r="F16" i="12"/>
  <c r="F24" i="12"/>
  <c r="F27" i="12"/>
  <c r="F19" i="12"/>
  <c r="F22" i="12"/>
  <c r="G28" i="12"/>
  <c r="F17" i="12"/>
  <c r="D92" i="12"/>
  <c r="G23" i="12"/>
  <c r="F15" i="12"/>
  <c r="G26" i="12"/>
  <c r="G18" i="12"/>
  <c r="G21" i="12"/>
  <c r="G16" i="12"/>
  <c r="E92" i="12"/>
  <c r="F20" i="12"/>
  <c r="G20" i="12"/>
  <c r="F23" i="12"/>
  <c r="F26" i="12"/>
  <c r="F18" i="12"/>
  <c r="G24" i="12"/>
  <c r="F25" i="12"/>
  <c r="G27" i="12"/>
  <c r="G19" i="12"/>
  <c r="G15" i="12"/>
  <c r="G22" i="12"/>
  <c r="G25" i="12"/>
  <c r="G17" i="12"/>
  <c r="F21" i="12"/>
  <c r="AW70" i="12"/>
  <c r="D104" i="12"/>
  <c r="E104" i="12"/>
  <c r="D102" i="12"/>
  <c r="D95" i="12"/>
  <c r="E95" i="12"/>
  <c r="G24" i="3"/>
  <c r="F32" i="3"/>
  <c r="G23" i="3"/>
  <c r="F31" i="3"/>
  <c r="G18" i="3"/>
  <c r="F107" i="3"/>
  <c r="C107" i="3" s="1"/>
  <c r="B110" i="3"/>
  <c r="G32" i="3"/>
  <c r="G20" i="3"/>
  <c r="G31" i="3"/>
  <c r="F20" i="3"/>
  <c r="F27" i="3"/>
  <c r="F116" i="3"/>
  <c r="C116" i="3" s="1"/>
  <c r="G106" i="3" a="1"/>
  <c r="G106" i="3" s="1"/>
  <c r="G28" i="3"/>
  <c r="F17" i="3"/>
  <c r="F28" i="3"/>
  <c r="F16" i="3"/>
  <c r="G26" i="3"/>
  <c r="B109" i="3"/>
  <c r="F113" i="3"/>
  <c r="E113" i="3" s="1"/>
  <c r="B111" i="3"/>
  <c r="F109" i="3"/>
  <c r="E109" i="3" s="1"/>
  <c r="B107" i="3"/>
  <c r="D111" i="3"/>
  <c r="B115" i="3"/>
  <c r="F115" i="3"/>
  <c r="C115" i="3" s="1"/>
  <c r="F29" i="3"/>
  <c r="F21" i="3"/>
  <c r="G15" i="3"/>
  <c r="G27" i="3"/>
  <c r="G19" i="3"/>
  <c r="G30" i="3"/>
  <c r="F19" i="3"/>
  <c r="F108" i="3"/>
  <c r="C108" i="3" s="1"/>
  <c r="B112" i="3"/>
  <c r="B113" i="3"/>
  <c r="B116" i="3"/>
  <c r="E102" i="3"/>
  <c r="F22" i="3"/>
  <c r="F23" i="3"/>
  <c r="F26" i="3"/>
  <c r="F30" i="3"/>
  <c r="G25" i="3"/>
  <c r="G29" i="3"/>
  <c r="F18" i="3"/>
  <c r="E112" i="3"/>
  <c r="D102" i="3"/>
  <c r="G33" i="3"/>
  <c r="F33" i="3"/>
  <c r="G21" i="3"/>
  <c r="BB80" i="3"/>
  <c r="E117" i="3"/>
  <c r="D117" i="3"/>
  <c r="D114" i="3"/>
  <c r="E114" i="3"/>
  <c r="D112" i="3"/>
  <c r="C112" i="3"/>
  <c r="D110" i="3"/>
  <c r="E110" i="3"/>
  <c r="C109" i="3"/>
  <c r="D105" i="3"/>
  <c r="E105" i="3"/>
  <c r="D103" i="28" l="1"/>
  <c r="D108" i="28"/>
  <c r="E104" i="28"/>
  <c r="E112" i="28"/>
  <c r="E106" i="28"/>
  <c r="D106" i="28"/>
  <c r="E103" i="28"/>
  <c r="D112" i="28"/>
  <c r="E104" i="20"/>
  <c r="B62" i="20"/>
  <c r="G62" i="20" s="1"/>
  <c r="B65" i="20" s="1"/>
  <c r="E102" i="12"/>
  <c r="E106" i="12"/>
  <c r="D106" i="12"/>
  <c r="E111" i="3"/>
  <c r="D116" i="3"/>
  <c r="E116" i="3"/>
  <c r="C73" i="28"/>
  <c r="C75" i="28" s="1"/>
  <c r="G36" i="28"/>
  <c r="E97" i="20"/>
  <c r="E106" i="20"/>
  <c r="D106" i="20"/>
  <c r="B60" i="12"/>
  <c r="G60" i="12" s="1"/>
  <c r="H63" i="12" s="1"/>
  <c r="D73" i="12" s="1"/>
  <c r="B73" i="3"/>
  <c r="E106" i="3"/>
  <c r="C107" i="20"/>
  <c r="E109" i="20"/>
  <c r="C97" i="20"/>
  <c r="E100" i="20"/>
  <c r="D107" i="20"/>
  <c r="H65" i="20"/>
  <c r="D75" i="20" s="1"/>
  <c r="C102" i="20"/>
  <c r="D102" i="20"/>
  <c r="E102" i="20"/>
  <c r="C70" i="20"/>
  <c r="C72" i="20" s="1"/>
  <c r="G33" i="20"/>
  <c r="E100" i="12"/>
  <c r="D100" i="12"/>
  <c r="D97" i="12"/>
  <c r="C102" i="12"/>
  <c r="E107" i="12"/>
  <c r="D107" i="12"/>
  <c r="E103" i="12"/>
  <c r="E101" i="12"/>
  <c r="D103" i="12"/>
  <c r="D99" i="12"/>
  <c r="E98" i="12"/>
  <c r="D98" i="12"/>
  <c r="E107" i="3"/>
  <c r="D107" i="3"/>
  <c r="D109" i="3"/>
  <c r="D115" i="3"/>
  <c r="E108" i="3"/>
  <c r="D106" i="3"/>
  <c r="D108" i="3"/>
  <c r="E115" i="3"/>
  <c r="E105" i="12"/>
  <c r="D101" i="12"/>
  <c r="D96" i="12"/>
  <c r="E96" i="12"/>
  <c r="C68" i="12"/>
  <c r="C70" i="12" s="1"/>
  <c r="G32" i="12"/>
  <c r="C113" i="3"/>
  <c r="D113" i="3"/>
  <c r="C78" i="3"/>
  <c r="C80" i="3" s="1"/>
  <c r="G37" i="3"/>
  <c r="B63"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1" authorId="0" shapeId="0" xr:uid="{26E285E9-5CAA-4EE5-88B4-28649CDE3BEF}">
      <text>
        <r>
          <rPr>
            <sz val="9"/>
            <color indexed="81"/>
            <rFont val="Tahoma"/>
            <family val="2"/>
          </rPr>
          <t>Model 1 (#vars=18, n=246, AdjRsq=0.705)
Dependent variable = Vendor.Eq.EnchantedDiamonds 
Run time = 01/05/2018 10:06:06
File name = Book4
Computer name = DESKTOP-A1N8O3F
Program file name = RegressItLogistic.xlam
Version number = 2018.03.01
Execution time = 00h:00m:15s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1" authorId="0" shapeId="0" xr:uid="{4B449E0E-AA1E-4665-B91A-5B0615334D56}">
      <text>
        <r>
          <rPr>
            <sz val="9"/>
            <color indexed="81"/>
            <rFont val="Tahoma"/>
            <family val="2"/>
          </rPr>
          <t>Model 2 (#vars=13, n=246, AdjRsq=0.629)
Dependent variable = Vendor.Eq.EnchantedDiamonds 
Run time = 01/05/2018 10:09:19
File name = Book4
Computer name = DESKTOP-A1N8O3F
Program file name = RegressItLogistic.xlam
Version number = 2018.03.01
Execution time = 00h:00m:08s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1" authorId="0" shapeId="0" xr:uid="{25DCA495-82B5-44E1-BDE5-4DEA1533F96C}">
      <text>
        <r>
          <rPr>
            <sz val="9"/>
            <color indexed="81"/>
            <rFont val="Tahoma"/>
            <family val="2"/>
          </rPr>
          <t>Model 3 (#vars=14, n=246, AdjRsq=0.613)
Dependent variable = Vendor.Eq.EnchantedDiamonds 
Run time = 01/05/2018 10:17:27
File name = Book4
Computer name = DESKTOP-A1N8O3F
Program file name = RegressItLogistic.xlam
Version number = 2018.03.01
Execution time = 00h:00m:09s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1" authorId="0" shapeId="0" xr:uid="{CC676B1F-CA1D-4703-AC02-5CA1310E8358}">
      <text>
        <r>
          <rPr>
            <sz val="9"/>
            <color indexed="81"/>
            <rFont val="Tahoma"/>
            <family val="2"/>
          </rPr>
          <t>Model 4 (#vars=17, n=246, AdjRsq=0.447)
Dependent variable = Vendor.Eq.EnchantedDiamonds 
Run time = 01/05/2018 10:40:52
File name = Book4
Computer name = DESKTOP-A1N8O3F
Program file name = RegressItLogistic.xlam
Version number = 2018.03.01
Execution time = 00h:00m:16s</t>
        </r>
      </text>
    </comment>
    <comment ref="B10" authorId="0" shapeId="0" xr:uid="{A7592A82-69B2-41D7-8283-64C086B76FD6}">
      <text>
        <r>
          <rPr>
            <sz val="9"/>
            <color indexed="81"/>
            <rFont val="Tahoma"/>
            <family val="2"/>
          </rPr>
          <t>In a logistic regression model, R-squared is the estimated fraction
of *deviance* explained by the model, in comparison to a null model
that has no independent variables.   Deviance is equal to minus-2 times
the log likelihood function, which is analogous to error variance in
a linear regression model, and the estimation of model coefficients
is based on minimization of this quantity (i.e., maximization of the
likelihood).  There is more than one way to define R-squared for a
logistic regression model.   McFadden's definition, shown in this cell,
has exactly the same functional form as R-squared in a linear model,
with variance merely replaced by deviance.    See the analysis-of-deviance
table below for more details of this calculation as well as those of
several other R-squared definitions.</t>
        </r>
      </text>
    </comment>
    <comment ref="C10" authorId="0" shapeId="0" xr:uid="{F1AEE813-E391-4AEA-B717-76390308EF29}">
      <text>
        <r>
          <rPr>
            <sz val="9"/>
            <color indexed="81"/>
            <rFont val="Tahoma"/>
            <family val="2"/>
          </rPr>
          <t>Adjusted R-squared is a less-biased estimate of the fraction of deviance
explained by the logistic model, and it is obtained from R-squared
by an adjustment that takes into account the number of independent
variables in the model, as in the case of linear regression.</t>
        </r>
      </text>
    </comment>
    <comment ref="D10" authorId="0" shapeId="0" xr:uid="{49229D48-0775-4139-B5C5-7529729B297C}">
      <text>
        <r>
          <rPr>
            <sz val="9"/>
            <color indexed="81"/>
            <rFont val="Tahoma"/>
            <family val="2"/>
          </rPr>
          <t>Root-mean-squared-error is a measure of the typical size of the errors
that the model makes in predicting  0's and 1's in units of probability,
and it plays a role analogous to the standard error of the regression
in a linear regression model.  A predicted probability of p yields
an error of p if the true outcome is 0 and an error of 1-p if the true
outcome is 1, and RMSE is the square root of the average squared value
of such errors.   If the model includes a constant, the mean value
of its errors is zero (i.e., it is unbiased) and its RMSE is the same
as the population standard deviation of its errors.</t>
        </r>
      </text>
    </comment>
    <comment ref="E10" authorId="0" shapeId="0" xr:uid="{4E75202C-1042-44BD-9506-E37955B53C04}">
      <text>
        <r>
          <rPr>
            <sz val="9"/>
            <color indexed="81"/>
            <rFont val="Tahoma"/>
            <family val="2"/>
          </rPr>
          <t>The value in the cell below is the mean value of the dependent variable,
i.e., the fraction of outcomes that are 1's.  In a constant-only model,
this would be the prediction given for all observations of the dependent
variable, as in the case of linear regression.</t>
        </r>
      </text>
    </comment>
    <comment ref="A14" authorId="0" shapeId="0" xr:uid="{C0C51E67-C132-41F2-B924-672A438CF3CD}">
      <text>
        <r>
          <rPr>
            <sz val="9"/>
            <color indexed="81"/>
            <rFont val="Tahoma"/>
            <family val="2"/>
          </rPr>
          <t xml:space="preserve">In a logistic regression model, a linear function of the independent
variables is used to predict the LogOdds of the event that the dependent
variable will have a value of 1 rather than 0. LogOdds is equal to
LN(p/(1-p)) for an event with probability p, where LN is the natural
log function.  It is equal to zero if p=0.5 and approaches negative
or positive infinity as p goes to 0 or 1.  The value of LogOdds predicted
by the linear equation is then converted to units of probability by
the inverse transformation: p = 1/(1+exp(-LogOdds)).  The formulas
for these calculations are shown in rows 6 and 7 at the top left of
the worksheet:  you can unhide these rows by clicking the + symbol
in the sidebar. </t>
        </r>
      </text>
    </comment>
    <comment ref="B14" authorId="0" shapeId="0" xr:uid="{9106C619-8729-4479-989B-A97F97635184}">
      <text>
        <r>
          <rPr>
            <sz val="9"/>
            <color indexed="81"/>
            <rFont val="Tahoma"/>
            <family val="2"/>
          </rPr>
          <t>The coefficient table of a logistic regression model has exactly the
same structure as that of a linear regression model.  Each estimated
coefficient has an associated standard error, which is the (estimated)
standard deviation of the error in the coefficient estimate.</t>
        </r>
      </text>
    </comment>
    <comment ref="D14" authorId="0" shapeId="0" xr:uid="{D01BB2EF-D141-4B0C-ABFD-BEECE54C20BF}">
      <text>
        <r>
          <rPr>
            <sz val="9"/>
            <color indexed="81"/>
            <rFont val="Tahoma"/>
            <family val="2"/>
          </rPr>
          <t>The coefficient estimate divided by its own standard error is its z-statistic,
which is analogous to a t-statistic in a linear model and is subject
to the same rules of thumb.  In particular, a coefficient estimate
is significantly different from zero at approximately the 0.05 level
if its z-statistic is greater than 2 in magnitude.</t>
        </r>
      </text>
    </comment>
    <comment ref="E14" authorId="0" shapeId="0" xr:uid="{BA1BEFB0-6AE3-4F44-8B07-BB719489FEBF}">
      <text>
        <r>
          <rPr>
            <sz val="9"/>
            <color indexed="81"/>
            <rFont val="Tahoma"/>
            <family val="2"/>
          </rPr>
          <t xml:space="preserve">The exact P-value for measuring the significance of the coefficient's
difference from zero is determined from a standard normal (z) distribution
rather than the t distribution that is used for this purpose in linear
regression, as shown the cell formulas in this column.   The z distribution
is used for this calculation because in a logistic model there is no
analogous adjustment for the number of coefficients estimated from
a sample of a given size. </t>
        </r>
      </text>
    </comment>
    <comment ref="A35" authorId="0" shapeId="0" xr:uid="{2C068003-0709-4BDF-B5B2-178824E71506}">
      <text>
        <r>
          <rPr>
            <sz val="9"/>
            <color indexed="81"/>
            <rFont val="Tahoma"/>
            <family val="2"/>
          </rPr>
          <t>The analysis of deviance table is analogous to the analysis of variance
table in a linear model.  Deviance is equal to minus-2 times the log
likelihood function, and it plays a role analogous to that of the variance
of the dependent variable in a linear regression model.  In this table,
the deviance of a null (no-independent-variable) model is decomposed
into the sum of an explained (regression) part and an unexplained (residual)
part.  The regression deviance divided by the null deviance is McFadden's
R-squared.</t>
        </r>
      </text>
    </comment>
    <comment ref="E35" authorId="0" shapeId="0" xr:uid="{DF1F2AB2-9238-407A-9538-DF9E131A515E}">
      <text>
        <r>
          <rPr>
            <sz val="9"/>
            <color indexed="81"/>
            <rFont val="Tahoma"/>
            <family val="2"/>
          </rPr>
          <t>The P-value for the significance of the model as a whole is determined
from the regression deviance by reference to a chi-squared distribution
whose number of degrees of freedom is the number of model coefficients.
  Thus, the chi-squared distribution plays a role here that is analogous
to that of the F distribution in the analysis of variance table for
a linear regression model.</t>
        </r>
      </text>
    </comment>
    <comment ref="F35" authorId="0" shapeId="0" xr:uid="{72794229-C878-4CE9-B3A2-B42791BF7CDA}">
      <text>
        <r>
          <rPr>
            <sz val="9"/>
            <color indexed="81"/>
            <rFont val="Tahoma"/>
            <family val="2"/>
          </rPr>
          <t>The Akaike information criterion (AIC) is a measure of the information
lost by using the fitted model rather than the unknown true model to
predict the dependent variable. It is a measure of goodness of fit
that includes a penalty for the number of model parameters, and it
is widely used in machine learning.  The formula for the AIC is 2 times
k minus two times the log likelihood, where k is the number of model
parameters, including constant.
In the case of a  linear regression model with normally distributed
errors, choosing the model with the largest AIC is equivalent to choosing
the model with the smallest value of k + n*LN(RSS) where n is the sample
size and RSS is the sum of squared residuals.
This is a useful model-comparison statistic but it will not necessarily
pick the best model for your decision purposes or even a good one if
the data or the model set is poorly chosen.  You should also study
other properties of your models to fully understand their assumptions
and their validity and their appropriateness for your task.</t>
        </r>
      </text>
    </comment>
    <comment ref="G35" authorId="0" shapeId="0" xr:uid="{3E7E7B79-D378-43FE-874A-D1A5A1B897C0}">
      <text>
        <r>
          <rPr>
            <sz val="9"/>
            <color indexed="81"/>
            <rFont val="Tahoma"/>
            <family val="2"/>
          </rPr>
          <t>The area under the ROC curve is a measure of the model's classification
accuracy over the whole range of cutoff values that might be used to
convert a probabilistic prediction into a 0-1 prediction.  It has a
maximum possible value of 1.0 (corresponding to perfect accuracy in
predicting both positive and negative outcomes) and a minimum possible
value of 0.5 (corresponding to random predictions).</t>
        </r>
      </text>
    </comment>
    <comment ref="A61" authorId="0" shapeId="0" xr:uid="{B9FB37FF-6ED6-4716-9EC4-D54CA986A353}">
      <text>
        <r>
          <rPr>
            <sz val="9"/>
            <color indexed="81"/>
            <rFont val="Tahoma"/>
            <family val="2"/>
          </rPr>
          <t>The classification table shows the absolute and relative numbers of
correct predictions and false-positive and false-negative errors for
a given cutoff level that might be used to convert probabilistic predictions
to binary (0-1) predictions.  On this worksheet, the classification
table is interactive.  Use the spinner at the right to vary the cutoff
level in increments of 0.05 and watch how the numbers change.  To get
a finer scale, you can enter your own values in the cutoff level cell
in increments of 0.01.  The source data for classification is stored
in a table at the far right, beginning in column AP.
The true positive rate is the number of correctly predicted positive
outcomes (1's) divided by the total number of positive outcomes, as
seen in the cell formula.  The true negative rate is the number of
correctly predicted negative outcomes (0's) divided by the total number
of negative outcomes.</t>
        </r>
      </text>
    </comment>
    <comment ref="A70" authorId="0" shapeId="0" xr:uid="{B1CEBF7E-9660-4FF8-A3AB-B961720AAD2B}">
      <text>
        <r>
          <rPr>
            <sz val="9"/>
            <color indexed="81"/>
            <rFont val="Tahoma"/>
            <family val="2"/>
          </rPr>
          <t>The ROC curve is a graph of the true positive rate versus the false
positive rate (1 minus the true negative rate) as a function of the
cutoff level used for binary classification.  Thus, it sweeps out the
frontier of the error rates that are computed in the classification
table as the cutoff level is varied.  Ideally the area under the ROC
curve is close to 1, i.e., the curve bends far into the upper left
of the square. In the worse case (a completely uninformative model),
the curve is the 45-degree line, under which the area is 0.5. This
chart is also interactive on this worksheet: use the spinner to vary
the cutoff level and watch the movement of the red box along the curve.</t>
        </r>
      </text>
    </comment>
    <comment ref="A92" authorId="0" shapeId="0" xr:uid="{61A7DD62-D1D2-44F8-84C5-CCCAE599C1EA}">
      <text>
        <r>
          <rPr>
            <sz val="9"/>
            <color indexed="81"/>
            <rFont val="Tahoma"/>
            <family val="2"/>
          </rPr>
          <t>The logistic curve plot shows the model's probabilistic predictions
for the dependent variable as a function of a selected independent
variable, holding other variables (if any) fixed at their mean values.
  This chart gives a nice visual representation of the predictive importance
of a variable.  Ideally it is S-shaped or reverse-S-shaped (rather
than flat) with relatively narrow confidence bands, indicating that
the selected independent variable is highly informative in predicting
outcomes.  Be aware, though, that if some of the independent variables
are themselves binary, it is not possible to set them equal to their
mean values or to abitrary values within their range.  In such a case
the logistic curve and confidence bands that surround it cannot be
interpreted to represent forecasts for specific scenarios.  Rather,
they represent the model's average forecasts within a hypothetical
large population of scenarios.</t>
        </r>
      </text>
    </comment>
    <comment ref="A115" authorId="0" shapeId="0" xr:uid="{B16B5D3D-740C-49E9-A13F-6C0C346978E5}">
      <text>
        <r>
          <rPr>
            <sz val="9"/>
            <color indexed="81"/>
            <rFont val="Tahoma"/>
            <family val="2"/>
          </rPr>
          <t>The distribution-of-outcomes plot provides another view of the model's
predictive accuracy.  It consists of back-to-back histogram plots showing
distributions of the probabilistic predictions that were made for the
outcomes that turned out to be positive and those that turned out to
be negative.  Ideally the negative outcomes were associated with small
predicted probabilities (i.e., the negative bars are shifted toward
the left) and the positive outcomes were associated with large predicted
probabilities (i.e., the positive bars are shifted toward the right).
 If the distributions of predictions are the same for positive and
negative outcomes (i.e., if the relative shapes of the two distributions
are the same above and below the x-axis) and/or if the predictions
all fall within the same narrow range, the model does not have much
predictive value.</t>
        </r>
      </text>
    </comment>
    <comment ref="A137" authorId="0" shapeId="0" xr:uid="{1E59B868-8307-467D-BF3C-A69F0C63C9C9}">
      <text>
        <r>
          <rPr>
            <sz val="9"/>
            <color indexed="81"/>
            <rFont val="Tahoma"/>
            <family val="2"/>
          </rPr>
          <t>The actual-and-predicted-vs-observation# chart shows the model's predictions
and the actual values that were observed by row order in the data set.
  It can help to show whether the data has been sorted or grouped in
some way that depends on the outcomes or predictions, or whether it
is randomly ordered.  It has the following relation to the distribution-of-outcomes
chart.  If you turn this chart on its right side and let the red and
blue points fall into separate bins at the bottom, you get the other
chart.</t>
        </r>
      </text>
    </comment>
    <comment ref="A159" authorId="0" shapeId="0" xr:uid="{A3165310-6FBC-4808-9E4F-7EE50D4082C0}">
      <text>
        <r>
          <rPr>
            <sz val="9"/>
            <color indexed="81"/>
            <rFont val="Tahoma"/>
            <family val="2"/>
          </rPr>
          <t>The sensitivity-and-specificity-vs-cutoff-value chart provides another
view of the model's classification accuracy as measured in terms of
sensitivity and specificity.  It is another way to visualize the same
information that is shown in the ROC curve.  On this chart, the spinner
can be used to adjust a weight that is used to compute a weighted average
of the two performance measures, which might help to determine a cutoff
value that makes an optimal tradeoff between the two.  A higher value
is better in these terms.</t>
        </r>
      </text>
    </comment>
    <comment ref="A182" authorId="0" shapeId="0" xr:uid="{79C0871D-4FAA-4DBA-9FA2-273F9C2A7C31}">
      <text>
        <r>
          <rPr>
            <sz val="9"/>
            <color indexed="81"/>
            <rFont val="Tahoma"/>
            <family val="2"/>
          </rPr>
          <t xml:space="preserve"> The error-rate-versus-cutoff-value chart provides yet another view
of the model's classification accuracy.  Here the spinner can be adjusted
to vary the weight used in a weighted average of false positive and
false negative error rates.  A lower value is better in these terms.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Dell_Owner</author>
  </authors>
  <commentList>
    <comment ref="B4" authorId="0" shapeId="0" xr:uid="{803BAA54-BC1F-425D-8FA4-325C451CE8EA}">
      <text>
        <r>
          <rPr>
            <sz val="9"/>
            <color indexed="81"/>
            <rFont val="Tahoma"/>
            <family val="2"/>
          </rPr>
          <t>Model 1 (#vars=18, n=246, AdjRsq=0.705)
Dependent variable = Vendor.Eq.EnchantedDiamonds 
Run time = 01/05/2018 10:06:06
File name = Book4
Computer name = DESKTOP-A1N8O3F
Program file name = RegressItLogistic.xlam
Version number = 2018.03.01
Execution time = 00h:00m:15s</t>
        </r>
      </text>
    </comment>
    <comment ref="C4" authorId="0" shapeId="0" xr:uid="{9C8353DF-544A-4CA9-BBEB-CC6254EBF8A2}">
      <text>
        <r>
          <rPr>
            <sz val="9"/>
            <color indexed="81"/>
            <rFont val="Tahoma"/>
            <family val="2"/>
          </rPr>
          <t>Model 2 (#vars=13, n=246, AdjRsq=0.629)
Dependent variable = Vendor.Eq.EnchantedDiamonds 
Run time = 01/05/2018 10:09:19
File name = Book4
Computer name = DESKTOP-A1N8O3F
Program file name = RegressItLogistic.xlam
Version number = 2018.03.01
Execution time = 00h:00m:08s</t>
        </r>
      </text>
    </comment>
    <comment ref="D4" authorId="0" shapeId="0" xr:uid="{AE2C24B5-86C5-4CD9-8C9B-6BBF861E1A18}">
      <text>
        <r>
          <rPr>
            <sz val="9"/>
            <color indexed="81"/>
            <rFont val="Tahoma"/>
            <family val="2"/>
          </rPr>
          <t>Model 3 (#vars=14, n=246, AdjRsq=0.613)
Dependent variable = Vendor.Eq.EnchantedDiamonds 
Run time = 01/05/2018 10:17:27
File name = Book4
Computer name = DESKTOP-A1N8O3F
Program file name = RegressItLogistic.xlam
Version number = 2018.03.01
Execution time = 00h:00m:09s</t>
        </r>
      </text>
    </comment>
    <comment ref="E4" authorId="0" shapeId="0" xr:uid="{AFDC882F-6D5D-4686-A7F7-E1D5613E9529}">
      <text>
        <r>
          <rPr>
            <sz val="9"/>
            <color indexed="81"/>
            <rFont val="Tahoma"/>
            <family val="2"/>
          </rPr>
          <t>Model 4 (#vars=17, n=246, AdjRsq=0.447)
Dependent variable = Vendor.Eq.EnchantedDiamonds 
Run time = 01/05/2018 10:40:52
File name = Book4
Computer name = DESKTOP-A1N8O3F
Program file name = RegressItLogistic.xlam
Version number = 2018.03.01
Execution time = 00h:00m:16s</t>
        </r>
      </text>
    </comment>
    <comment ref="B11" authorId="0" shapeId="0" xr:uid="{B1BDD53F-2A6D-4BF8-AF1B-606434005272}">
      <text>
        <r>
          <rPr>
            <sz val="9"/>
            <color indexed="81"/>
            <rFont val="Tahoma"/>
            <family val="2"/>
          </rPr>
          <t>McFadden R-squared for Logit</t>
        </r>
      </text>
    </comment>
    <comment ref="C11" authorId="0" shapeId="0" xr:uid="{69478F87-C4B9-4B12-800F-CC15B0973397}">
      <text>
        <r>
          <rPr>
            <sz val="9"/>
            <color indexed="81"/>
            <rFont val="Tahoma"/>
            <family val="2"/>
          </rPr>
          <t>McFadden R-squared for Logit</t>
        </r>
      </text>
    </comment>
    <comment ref="D11" authorId="0" shapeId="0" xr:uid="{5C3FFA43-9D25-4067-93EB-E1DA2BA5627C}">
      <text>
        <r>
          <rPr>
            <sz val="9"/>
            <color indexed="81"/>
            <rFont val="Tahoma"/>
            <family val="2"/>
          </rPr>
          <t>McFadden R-squared for Logit</t>
        </r>
      </text>
    </comment>
    <comment ref="E11" authorId="0" shapeId="0" xr:uid="{F81D33E5-B405-4D63-8823-88CE63EF2834}">
      <text>
        <r>
          <rPr>
            <sz val="9"/>
            <color indexed="81"/>
            <rFont val="Tahoma"/>
            <family val="2"/>
          </rPr>
          <t>McFadden R-squared for Logit</t>
        </r>
      </text>
    </comment>
    <comment ref="B27" authorId="0" shapeId="0" xr:uid="{135F0F8A-4DB8-497F-B40F-BD559091BE69}">
      <text>
        <r>
          <rPr>
            <sz val="9"/>
            <color indexed="81"/>
            <rFont val="Tahoma"/>
            <family val="2"/>
          </rPr>
          <t xml:space="preserve">Model = Model 1
Variable =  Constant
Coeff = -1883.41
StdErr = 1794.73
z-stat = -1.049
P-value = 0.294
VIF = 0
StdCoeff = 0
</t>
        </r>
      </text>
    </comment>
    <comment ref="C27" authorId="0" shapeId="0" xr:uid="{7ADC082B-2B0F-438C-B1E7-8DE9AA6A2DA1}">
      <text>
        <r>
          <rPr>
            <sz val="9"/>
            <color indexed="81"/>
            <rFont val="Tahoma"/>
            <family val="2"/>
          </rPr>
          <t xml:space="preserve">Model = Model 2
Variable =  Constant
Coeff = -130.944
StdErr = 82.647
z-stat = -1.584
P-value = 0.113
VIF = 0
StdCoeff = 0
</t>
        </r>
      </text>
    </comment>
    <comment ref="D27" authorId="0" shapeId="0" xr:uid="{E1A7388C-D2E7-4F73-81C3-E5A6230BFE82}">
      <text>
        <r>
          <rPr>
            <sz val="9"/>
            <color indexed="81"/>
            <rFont val="Tahoma"/>
            <family val="2"/>
          </rPr>
          <t xml:space="preserve">Model = Model 3
Variable =  Constant
Coeff = -134.491
StdErr = 94.562
z-stat = -1.422
P-value = 0.155
VIF = 0
StdCoeff = 0
</t>
        </r>
      </text>
    </comment>
    <comment ref="E27" authorId="0" shapeId="0" xr:uid="{27572DBD-40CE-41E3-B777-F4CD49F6B318}">
      <text>
        <r>
          <rPr>
            <sz val="9"/>
            <color indexed="81"/>
            <rFont val="Tahoma"/>
            <family val="2"/>
          </rPr>
          <t xml:space="preserve">Model = Model 4
Variable =  Constant
Coeff = -180.689
StdErr = 158.675
z-stat = -1.139
P-value = 0.255
VIF = 0
StdCoeff = 0
</t>
        </r>
      </text>
    </comment>
    <comment ref="B28" authorId="0" shapeId="0" xr:uid="{B26F20D9-44CE-4555-ABA8-7DC3CB352722}">
      <text>
        <r>
          <rPr>
            <sz val="9"/>
            <color indexed="81"/>
            <rFont val="Tahoma"/>
            <family val="2"/>
          </rPr>
          <t xml:space="preserve">Model = Model 1
Variable = CARAT
Coeff = 1704.12
StdErr = 1108.39
z-stat = 1.537
P-value = 0.124
VIF = 7.786
StdCoeff = 260.62465
</t>
        </r>
      </text>
    </comment>
    <comment ref="C28" authorId="0" shapeId="0" xr:uid="{262691A5-D600-4191-BB9B-2154AE1692CB}">
      <text>
        <r>
          <rPr>
            <sz val="9"/>
            <color indexed="81"/>
            <rFont val="Tahoma"/>
            <family val="2"/>
          </rPr>
          <t xml:space="preserve">Model = Model 2
Variable = CARAT
Coeff = 88.612
StdErr = 55.207
z-stat = 1.605
P-value = 0.108
VIF = 5.35
StdCoeff = 13.55224
</t>
        </r>
      </text>
    </comment>
    <comment ref="D28" authorId="0" shapeId="0" xr:uid="{C162C992-98A1-4000-B88D-30D8971BBC4D}">
      <text>
        <r>
          <rPr>
            <sz val="9"/>
            <color indexed="81"/>
            <rFont val="Tahoma"/>
            <family val="2"/>
          </rPr>
          <t xml:space="preserve">Model = Model 3
Variable = CARAT
Coeff = 90.557
StdErr = 61.57
z-stat = 1.471
P-value = 0.141
VIF = 5.364
StdCoeff = 13.84964
</t>
        </r>
      </text>
    </comment>
    <comment ref="E28" authorId="0" shapeId="0" xr:uid="{2C34413B-CB8E-44C4-BF11-B458ABBA2087}">
      <text>
        <r>
          <rPr>
            <sz val="9"/>
            <color indexed="81"/>
            <rFont val="Tahoma"/>
            <family val="2"/>
          </rPr>
          <t>Model = Model 4
Variable = CARAT
Coeff = 4.6444
StdErr = 2.78855
z-stat = 1.666
P-value = 0.096
VIF = 1.224
StdCoeff = 0.7103
ExpCoeff = 103.996</t>
        </r>
      </text>
    </comment>
    <comment ref="B29" authorId="0" shapeId="0" xr:uid="{315D1478-36C0-4CAB-B647-28CB1AC060D2}">
      <text>
        <r>
          <rPr>
            <sz val="9"/>
            <color indexed="81"/>
            <rFont val="Tahoma"/>
            <family val="2"/>
          </rPr>
          <t xml:space="preserve">Model = Model 1
Variable = CLARITY.Eq.FL
Coeff = 928.67
StdErr = 2095.01
z-stat = 0.443
P-value = 0.658
VIF = 1.162
StdCoeff = 32.64393
</t>
        </r>
      </text>
    </comment>
    <comment ref="E29" authorId="0" shapeId="0" xr:uid="{A8611A29-5DD7-4FD9-AD89-D13FB2CB60EB}">
      <text>
        <r>
          <rPr>
            <sz val="9"/>
            <color indexed="81"/>
            <rFont val="Tahoma"/>
            <family val="2"/>
          </rPr>
          <t>Model = Model 4
Variable = CLARITY.Eq.FL
Coeff = -12.7188
StdErr = 5439.5
z-stat = -0.002
P-value = 0.998
VIF = 1.077
StdCoeff = -0.44708
ExpCoeff = 333963.687</t>
        </r>
      </text>
    </comment>
    <comment ref="B30" authorId="0" shapeId="0" xr:uid="{94EBB835-270E-4466-B852-B0906D56C98F}">
      <text>
        <r>
          <rPr>
            <sz val="9"/>
            <color indexed="81"/>
            <rFont val="Tahoma"/>
            <family val="2"/>
          </rPr>
          <t xml:space="preserve">Model = Model 1
Variable = CLARITY.Eq.IF
Coeff = 359.81
StdErr = 241.389
z-stat = 1.491
P-value = 0.136
VIF = 1.592
StdCoeff = 46.05144
</t>
        </r>
      </text>
    </comment>
    <comment ref="C30" authorId="0" shapeId="0" xr:uid="{636F5A30-9C5E-41F0-97B0-3297441AF1F8}">
      <text>
        <r>
          <rPr>
            <sz val="9"/>
            <color indexed="81"/>
            <rFont val="Tahoma"/>
            <family val="2"/>
          </rPr>
          <t>Model = Model 2
Variable = CLARITY.Eq.IF
Coeff = 17.3886
StdErr = 11.5246
z-stat = 1.509
P-value = 0.131
VIF = 1.483
StdCoeff = 2.22553
ExpCoeff = 35626737.872</t>
        </r>
      </text>
    </comment>
    <comment ref="D30" authorId="0" shapeId="0" xr:uid="{CEF04F84-7A80-4933-A908-198484C12969}">
      <text>
        <r>
          <rPr>
            <sz val="9"/>
            <color indexed="81"/>
            <rFont val="Tahoma"/>
            <family val="2"/>
          </rPr>
          <t>Model = Model 3
Variable = CLARITY.Eq.IF
Coeff = 17.8745
StdErr = 13.2649
z-stat = 1.348
P-value = 0.178
VIF = 1.483
StdCoeff = 2.28772
ExpCoeff = 57918472.202</t>
        </r>
      </text>
    </comment>
    <comment ref="E30" authorId="0" shapeId="0" xr:uid="{3A8ADBE4-B279-4BDF-8C77-9080F90C743F}">
      <text>
        <r>
          <rPr>
            <sz val="9"/>
            <color indexed="81"/>
            <rFont val="Tahoma"/>
            <family val="2"/>
          </rPr>
          <t>Model = Model 4
Variable = CLARITY.Eq.IF
Coeff = 0.210277
StdErr = 2.15564
z-stat = 0.098
P-value = 0.922
VIF = 1.395
StdCoeff = 0.02691
ExpCoeff = 1.234</t>
        </r>
      </text>
    </comment>
    <comment ref="B31" authorId="0" shapeId="0" xr:uid="{39160BEB-B462-4137-ACDE-E8834460FE0B}">
      <text>
        <r>
          <rPr>
            <sz val="9"/>
            <color indexed="81"/>
            <rFont val="Tahoma"/>
            <family val="2"/>
          </rPr>
          <t xml:space="preserve">Model = Model 1
Variable = CLARITY.Eq.VS1
Coeff = -311.267
StdErr = 205.839
z-stat = -1.512
P-value = 0.13
VIF = 2.41
StdCoeff = -79.74113
</t>
        </r>
      </text>
    </comment>
    <comment ref="C31" authorId="0" shapeId="0" xr:uid="{F5BF22E3-E4F2-4656-A8F5-505B87E8B22F}">
      <text>
        <r>
          <rPr>
            <sz val="9"/>
            <color indexed="81"/>
            <rFont val="Tahoma"/>
            <family val="2"/>
          </rPr>
          <t>Model = Model 2
Variable = CLARITY.Eq.VS1
Coeff = -13.1718
StdErr = 9.0098
z-stat = -1.462
P-value = 0.144
VIF = 2.303
StdCoeff = -3.37437
ExpCoeff = 525326.529</t>
        </r>
      </text>
    </comment>
    <comment ref="D31" authorId="0" shapeId="0" xr:uid="{3FF9F35D-4F3D-4072-B270-529056C9AB73}">
      <text>
        <r>
          <rPr>
            <sz val="9"/>
            <color indexed="81"/>
            <rFont val="Tahoma"/>
            <family val="2"/>
          </rPr>
          <t>Model = Model 3
Variable = CLARITY.Eq.VS1
Coeff = -13.2428
StdErr = 9.489
z-stat = -1.396
P-value = 0.163
VIF = 2.378
StdCoeff = -3.39256
ExpCoeff = 563967.615</t>
        </r>
      </text>
    </comment>
    <comment ref="E31" authorId="0" shapeId="0" xr:uid="{E03F6ED9-18B3-41E7-8448-4606216C526B}">
      <text>
        <r>
          <rPr>
            <sz val="9"/>
            <color indexed="81"/>
            <rFont val="Tahoma"/>
            <family val="2"/>
          </rPr>
          <t>Model = Model 4
Variable = CLARITY.Eq.VS1
Coeff = -0.69695
StdErr = 1.47324
z-stat = -0.473
P-value = 0.636
VIF = 2.401
StdCoeff = -0.17855
ExpCoeff = 2.008</t>
        </r>
      </text>
    </comment>
    <comment ref="B32" authorId="0" shapeId="0" xr:uid="{80293DE3-9401-4A46-B582-51CD8496B32D}">
      <text>
        <r>
          <rPr>
            <sz val="9"/>
            <color indexed="81"/>
            <rFont val="Tahoma"/>
            <family val="2"/>
          </rPr>
          <t xml:space="preserve">Model = Model 1
Variable = CLARITY.Eq.VS2
Coeff = -395.85
StdErr = 260.729
z-stat = -1.518
P-value = 0.129
VIF = 2.716
StdCoeff = -103.40065
</t>
        </r>
      </text>
    </comment>
    <comment ref="C32" authorId="0" shapeId="0" xr:uid="{327109E4-CB9F-47CF-9538-71AEED9AB16F}">
      <text>
        <r>
          <rPr>
            <sz val="9"/>
            <color indexed="81"/>
            <rFont val="Tahoma"/>
            <family val="2"/>
          </rPr>
          <t>Model = Model 2
Variable = CLARITY.Eq.VS2
Coeff = -19.7593
StdErr = 12.6735
z-stat = -1.559
P-value = 0.119
VIF = 2.491
StdCoeff = -5.16136
ExpCoeff = 381376568.687</t>
        </r>
      </text>
    </comment>
    <comment ref="D32" authorId="0" shapeId="0" xr:uid="{B2E5F157-E468-4CC4-AF45-2B718BC139E6}">
      <text>
        <r>
          <rPr>
            <sz val="9"/>
            <color indexed="81"/>
            <rFont val="Tahoma"/>
            <family val="2"/>
          </rPr>
          <t>Model = Model 3
Variable = CLARITY.Eq.VS2
Coeff = -19.8451
StdErr = 13.3711
z-stat = -1.484
P-value = 0.138
VIF = 2.657
StdCoeff = -5.18377
ExpCoeff = 415531660.191</t>
        </r>
      </text>
    </comment>
    <comment ref="E32" authorId="0" shapeId="0" xr:uid="{5ECDA29C-9978-4344-AB66-5AA5607BA305}">
      <text>
        <r>
          <rPr>
            <sz val="9"/>
            <color indexed="81"/>
            <rFont val="Tahoma"/>
            <family val="2"/>
          </rPr>
          <t>Model = Model 4
Variable = CLARITY.Eq.VS2
Coeff = -0.87786
StdErr = 1.90676
z-stat = -0.46
P-value = 0.645
VIF = 2.457
StdCoeff = -0.22931
ExpCoeff = 2.406</t>
        </r>
      </text>
    </comment>
    <comment ref="B33" authorId="0" shapeId="0" xr:uid="{63B04783-826B-47F7-8C9D-853053B0CA62}">
      <text>
        <r>
          <rPr>
            <sz val="9"/>
            <color indexed="81"/>
            <rFont val="Tahoma"/>
            <family val="2"/>
          </rPr>
          <t xml:space="preserve">Model = Model 1
Variable = CLARITY.Eq.VVS1
Coeff = -83.126
StdErr = 62.432
z-stat = -1.331
P-value = 0.183
VIF = 1.754
StdCoeff = -15.65109
</t>
        </r>
      </text>
    </comment>
    <comment ref="C33" authorId="0" shapeId="0" xr:uid="{FE220BCE-6E3A-413D-8E88-BBA1814C28EE}">
      <text>
        <r>
          <rPr>
            <sz val="9"/>
            <color indexed="81"/>
            <rFont val="Tahoma"/>
            <family val="2"/>
          </rPr>
          <t>Model = Model 2
Variable = CLARITY.Eq.VVS1
Coeff = -5.593
StdErr = 4.0789
z-stat = -1.371
P-value = 0.17
VIF = 1.66
StdCoeff = -1.05306
ExpCoeff = 268.54</t>
        </r>
      </text>
    </comment>
    <comment ref="D33" authorId="0" shapeId="0" xr:uid="{B1FFF1FD-81E5-4A1C-871A-070F09B53F2D}">
      <text>
        <r>
          <rPr>
            <sz val="9"/>
            <color indexed="81"/>
            <rFont val="Tahoma"/>
            <family val="2"/>
          </rPr>
          <t>Model = Model 3
Variable = CLARITY.Eq.VVS1
Coeff = -5.4712
StdErr = 4.2961
z-stat = -1.274
P-value = 0.203
VIF = 1.665
StdCoeff = -1.03012
ExpCoeff = 237.734</t>
        </r>
      </text>
    </comment>
    <comment ref="E33" authorId="0" shapeId="0" xr:uid="{19BCEA1F-2F79-42FF-BD43-D91465604FEC}">
      <text>
        <r>
          <rPr>
            <sz val="9"/>
            <color indexed="81"/>
            <rFont val="Tahoma"/>
            <family val="2"/>
          </rPr>
          <t>Model = Model 4
Variable = CLARITY.Eq.VVS1
Coeff = -0.92619
StdErr = 1.87862
z-stat = -0.493
P-value = 0.622
VIF = 1.665
StdCoeff = -0.17438
ExpCoeff = 2.525</t>
        </r>
      </text>
    </comment>
    <comment ref="B34" authorId="0" shapeId="0" xr:uid="{DA3459B5-BA67-439B-BAD0-A289B09D51FC}">
      <text>
        <r>
          <rPr>
            <sz val="9"/>
            <color indexed="81"/>
            <rFont val="Tahoma"/>
            <family val="2"/>
          </rPr>
          <t xml:space="preserve">Model = Model 1
Variable = COLOR.Eq.D
Coeff = 557.17
StdErr = 362.06
z-stat = 1.539
P-value = 0.124
VIF = 2.589
StdCoeff = 103.54574
</t>
        </r>
      </text>
    </comment>
    <comment ref="C34" authorId="0" shapeId="0" xr:uid="{0BDD246E-1B95-4F03-B744-25D41B326D98}">
      <text>
        <r>
          <rPr>
            <sz val="9"/>
            <color indexed="81"/>
            <rFont val="Tahoma"/>
            <family val="2"/>
          </rPr>
          <t>Model = Model 2
Variable = COLOR.Eq.D
Coeff = 28.7512
StdErr = 17.1793
z-stat = 1.674
P-value = 0.094
VIF = 1.654
StdCoeff = 5.34316
ExpCoeff = 3065508103518.48</t>
        </r>
      </text>
    </comment>
    <comment ref="D34" authorId="0" shapeId="0" xr:uid="{9719D836-253E-41EC-977D-96422B5D76F1}">
      <text>
        <r>
          <rPr>
            <sz val="9"/>
            <color indexed="81"/>
            <rFont val="Tahoma"/>
            <family val="2"/>
          </rPr>
          <t>Model = Model 3
Variable = COLOR.Eq.D
Coeff = 29.3636
StdErr = 19.2073
z-stat = 1.529
P-value = 0.126
VIF = 1.677
StdCoeff = 5.45697
ExpCoeff = 5655271286868.07</t>
        </r>
      </text>
    </comment>
    <comment ref="E34" authorId="0" shapeId="0" xr:uid="{D98F5C59-A3D7-4C13-81E7-64201580CFEA}">
      <text>
        <r>
          <rPr>
            <sz val="9"/>
            <color indexed="81"/>
            <rFont val="Tahoma"/>
            <family val="2"/>
          </rPr>
          <t>Model = Model 4
Variable = COLOR.Eq.D
Coeff = 2.9494
StdErr = 1.6586
z-stat = 1.778
P-value = 0.075
VIF = 1.403
StdCoeff = 0.54812
ExpCoeff = 19.094</t>
        </r>
      </text>
    </comment>
    <comment ref="B35" authorId="0" shapeId="0" xr:uid="{BF34FA87-51FC-41FA-BAB3-2FCBF3F8D70D}">
      <text>
        <r>
          <rPr>
            <sz val="9"/>
            <color indexed="81"/>
            <rFont val="Tahoma"/>
            <family val="2"/>
          </rPr>
          <t xml:space="preserve">Model = Model 1
Variable = COLOR.Eq.E
Coeff = 196.145
StdErr = 5397
z-stat = 0.036
P-value = 0.971
VIF = 2.105
StdCoeff = 37.85404
</t>
        </r>
      </text>
    </comment>
    <comment ref="E35" authorId="0" shapeId="0" xr:uid="{A0706CFF-C3DF-44B3-B60A-CDC3EA145C24}">
      <text>
        <r>
          <rPr>
            <sz val="9"/>
            <color indexed="81"/>
            <rFont val="Tahoma"/>
            <family val="2"/>
          </rPr>
          <t>Model = Model 4
Variable = COLOR.Eq.E
Coeff = -4.9692
StdErr = 3.7276
z-stat = -1.333
P-value = 0.183
VIF = 1.448
StdCoeff = -0.959
ExpCoeff = 143.905</t>
        </r>
      </text>
    </comment>
    <comment ref="B36" authorId="0" shapeId="0" xr:uid="{C504BB23-BFAB-43E7-8B25-E583160E0326}">
      <text>
        <r>
          <rPr>
            <sz val="9"/>
            <color indexed="81"/>
            <rFont val="Tahoma"/>
            <family val="2"/>
          </rPr>
          <t xml:space="preserve">Model = Model 1
Variable = COLOR.Eq.F
Coeff = 334.58
StdErr = 220.055
z-stat = 1.52
P-value = 0.128
VIF = 1.827
StdCoeff = 70.83669
</t>
        </r>
      </text>
    </comment>
    <comment ref="C36" authorId="0" shapeId="0" xr:uid="{99CA26B2-E2F9-4914-974B-2560565EFDD6}">
      <text>
        <r>
          <rPr>
            <sz val="9"/>
            <color indexed="81"/>
            <rFont val="Tahoma"/>
            <family val="2"/>
          </rPr>
          <t>Model = Model 2
Variable = COLOR.Eq.F
Coeff = 14.1153
StdErr = 9.1447
z-stat = 1.544
P-value = 0.123
VIF = 1.271
StdCoeff = 2.98849
ExpCoeff = 1349565.914</t>
        </r>
      </text>
    </comment>
    <comment ref="D36" authorId="0" shapeId="0" xr:uid="{93352DEF-757C-4AB9-A025-0535E62F560B}">
      <text>
        <r>
          <rPr>
            <sz val="9"/>
            <color indexed="81"/>
            <rFont val="Tahoma"/>
            <family val="2"/>
          </rPr>
          <t>Model = Model 3
Variable = COLOR.Eq.F
Coeff = 14.2736
StdErr = 9.773
z-stat = 1.461
P-value = 0.144
VIF = 1.275
StdCoeff = 3.02202
ExpCoeff = 1581111.449</t>
        </r>
      </text>
    </comment>
    <comment ref="E36" authorId="0" shapeId="0" xr:uid="{F42AD76A-6762-4265-858D-42E163770022}">
      <text>
        <r>
          <rPr>
            <sz val="9"/>
            <color indexed="81"/>
            <rFont val="Tahoma"/>
            <family val="2"/>
          </rPr>
          <t>Model = Model 4
Variable = COLOR.Eq.F
Coeff = 1.40811
StdErr = 2.02917
z-stat = 0.694
P-value = 0.488
VIF = 1.507
StdCoeff = 0.29813
ExpCoeff = 4.088</t>
        </r>
      </text>
    </comment>
    <comment ref="B37" authorId="0" shapeId="0" xr:uid="{4784713F-2FF6-48DF-BEEA-742B60A8C788}">
      <text>
        <r>
          <rPr>
            <sz val="9"/>
            <color indexed="81"/>
            <rFont val="Tahoma"/>
            <family val="2"/>
          </rPr>
          <t xml:space="preserve">Model = Model 1
Variable = COLOR.Eq.G
Coeff = 100.43
StdErr = 69.519
z-stat = 1.445
P-value = 0.149
VIF = 1.758
StdCoeff = 25.24439
</t>
        </r>
      </text>
    </comment>
    <comment ref="C37" authorId="0" shapeId="0" xr:uid="{CC722737-F2F4-4878-9349-4490E169DE2C}">
      <text>
        <r>
          <rPr>
            <sz val="9"/>
            <color indexed="81"/>
            <rFont val="Tahoma"/>
            <family val="2"/>
          </rPr>
          <t>Model = Model 2
Variable = COLOR.Eq.G
Coeff = 3.5852
StdErr = 3.08831
z-stat = 1.161
P-value = 0.246
VIF = 1.288
StdCoeff = 0.90118
ExpCoeff = 36.06</t>
        </r>
      </text>
    </comment>
    <comment ref="D37" authorId="0" shapeId="0" xr:uid="{868810C4-D486-40A3-8E5B-4FC3BC3F9ED3}">
      <text>
        <r>
          <rPr>
            <sz val="9"/>
            <color indexed="81"/>
            <rFont val="Tahoma"/>
            <family val="2"/>
          </rPr>
          <t>Model = Model 3
Variable = COLOR.Eq.G
Coeff = 3.7108
StdErr = 3.5191
z-stat = 1.054
P-value = 0.292
VIF = 1.303
StdCoeff = 0.93277
ExpCoeff = 40.888</t>
        </r>
      </text>
    </comment>
    <comment ref="E37" authorId="0" shapeId="0" xr:uid="{D940A092-C2DC-4A2E-8C09-161AC4D73466}">
      <text>
        <r>
          <rPr>
            <sz val="9"/>
            <color indexed="81"/>
            <rFont val="Tahoma"/>
            <family val="2"/>
          </rPr>
          <t>Model = Model 4
Variable = COLOR.Eq.G
Coeff = 0.94413
StdErr = 1.72561
z-stat = 0.547
P-value = 0.584
VIF = 1.643
StdCoeff = 0.23732
ExpCoeff = 2.571</t>
        </r>
      </text>
    </comment>
    <comment ref="B38" authorId="0" shapeId="0" xr:uid="{E556A0DA-19AC-4316-825E-A96CFB225484}">
      <text>
        <r>
          <rPr>
            <sz val="9"/>
            <color indexed="81"/>
            <rFont val="Tahoma"/>
            <family val="2"/>
          </rPr>
          <t xml:space="preserve">Model = Model 1
Variable = HeartsXArrows
Coeff = -142.306
StdErr = 97.399
z-stat = -1.461
P-value = 0.144
VIF = 1.436
StdCoeff = -30.90711
</t>
        </r>
      </text>
    </comment>
    <comment ref="C38" authorId="0" shapeId="0" xr:uid="{F6FF7062-BE75-4BFF-8D20-8BF4A48D8798}">
      <text>
        <r>
          <rPr>
            <sz val="9"/>
            <color indexed="81"/>
            <rFont val="Tahoma"/>
            <family val="2"/>
          </rPr>
          <t>Model = Model 2
Variable = HeartsXArrows
Coeff = -8.1448
StdErr = 4.6578
z-stat = -1.749
P-value = 0.08
VIF = 1.165
StdCoeff = -1.76896
ExpCoeff = 3445.571</t>
        </r>
      </text>
    </comment>
    <comment ref="D38" authorId="0" shapeId="0" xr:uid="{7C7AA142-D451-4A8F-962D-B0DE98FF4D0F}">
      <text>
        <r>
          <rPr>
            <sz val="9"/>
            <color indexed="81"/>
            <rFont val="Tahoma"/>
            <family val="2"/>
          </rPr>
          <t>Model = Model 3
Variable = HeartsXArrows
Coeff = -8.0805
StdErr = 4.7494
z-stat = -1.701
P-value = 0.089
VIF = 1.384
StdCoeff = -1.75499
ExpCoeff = 3230.912</t>
        </r>
      </text>
    </comment>
    <comment ref="E38" authorId="0" shapeId="0" xr:uid="{3E3A1AF5-C5A4-46DE-A108-530C6B827043}">
      <text>
        <r>
          <rPr>
            <sz val="9"/>
            <color indexed="81"/>
            <rFont val="Tahoma"/>
            <family val="2"/>
          </rPr>
          <t>Model = Model 4
Variable = HeartsXArrows
Coeff = -4.3508
StdErr = 1.43355
z-stat = -3.035
P-value = 0.002
VIF = 1.402
StdCoeff = -0.94494
ExpCoeff = 77.539</t>
        </r>
      </text>
    </comment>
    <comment ref="B39" authorId="0" shapeId="0" xr:uid="{A0B9CDC0-5953-4ED0-BE3B-06A7AEE81F50}">
      <text>
        <r>
          <rPr>
            <sz val="9"/>
            <color indexed="81"/>
            <rFont val="Tahoma"/>
            <family val="2"/>
          </rPr>
          <t>Model = Model 1
Variable = HxA_CrownAngle_34to35
Coeff = 19.1531
StdErr = 38.071
z-stat = 0.503
P-value = 0.615
VIF = 1.78
StdCoeff = 5.21291
ExpCoeff = 208010432.36</t>
        </r>
      </text>
    </comment>
    <comment ref="B40" authorId="0" shapeId="0" xr:uid="{DA59BBC0-3191-4BE5-B327-30F1D7141AA7}">
      <text>
        <r>
          <rPr>
            <sz val="9"/>
            <color indexed="81"/>
            <rFont val="Tahoma"/>
            <family val="2"/>
          </rPr>
          <t xml:space="preserve">Model = Model 1
Variable = HxA_LowerGirdle_76to78
Coeff = -672.48
StdErr = 1382.51
z-stat = -0.486
P-value = 0.627
VIF = 1.149
StdCoeff = -33.36202
</t>
        </r>
      </text>
    </comment>
    <comment ref="B41" authorId="0" shapeId="0" xr:uid="{C2C69824-45B6-4A80-B75A-4692C17AFA67}">
      <text>
        <r>
          <rPr>
            <sz val="9"/>
            <color indexed="81"/>
            <rFont val="Tahoma"/>
            <family val="2"/>
          </rPr>
          <t xml:space="preserve">Model = Model 1
Variable = HxA_PavillionAngle_406to409
Coeff = 196.514
StdErr = 134.2
z-stat = 1.464
P-value = 0.143
VIF = 1.234
StdCoeff = 36.99982
</t>
        </r>
      </text>
    </comment>
    <comment ref="C41" authorId="0" shapeId="0" xr:uid="{6C5D2DB3-C4D9-448B-8E18-4C72A6B32BBF}">
      <text>
        <r>
          <rPr>
            <sz val="9"/>
            <color indexed="81"/>
            <rFont val="Tahoma"/>
            <family val="2"/>
          </rPr>
          <t>Model = Model 2
Variable = HxA_PavillionAngle_406to409
Coeff = 11.2577
StdErr = 8.0104
z-stat = 1.405
P-value = 0.16
VIF = 1.127
StdCoeff = 2.11961
ExpCoeff = 77471.651</t>
        </r>
      </text>
    </comment>
    <comment ref="D41" authorId="0" shapeId="0" xr:uid="{A02E87A0-8205-41B3-998B-2D810DD24F8E}">
      <text>
        <r>
          <rPr>
            <sz val="9"/>
            <color indexed="81"/>
            <rFont val="Tahoma"/>
            <family val="2"/>
          </rPr>
          <t>Model = Model 3
Variable = HxA_PavillionAngle_406to409
Coeff = 11.7243
StdErr = 9.7308
z-stat = 1.205
P-value = 0.228
VIF = 1.27
StdCoeff = 2.20747
ExpCoeff = 123541.223</t>
        </r>
      </text>
    </comment>
    <comment ref="B42" authorId="0" shapeId="0" xr:uid="{14053F0C-EFFA-4B66-9C9A-5FC37DB7DCF0}">
      <text>
        <r>
          <rPr>
            <sz val="9"/>
            <color indexed="81"/>
            <rFont val="Tahoma"/>
            <family val="2"/>
          </rPr>
          <t xml:space="preserve">Model = Model 1
Variable = HxA_StarFacets_45to50
Coeff = 487.8
StdErr = 320.91
z-stat = 1.52
P-value = 0.129
VIF = 1.22
StdCoeff = 133.73685
</t>
        </r>
      </text>
    </comment>
    <comment ref="C42" authorId="0" shapeId="0" xr:uid="{7DFDCDC8-09A4-4A2C-B104-0586BECC9B0F}">
      <text>
        <r>
          <rPr>
            <sz val="9"/>
            <color indexed="81"/>
            <rFont val="Tahoma"/>
            <family val="2"/>
          </rPr>
          <t>Model = Model 2
Variable = HxA_StarFacets_45to50
Coeff = 27.326
StdErr = 17.2856
z-stat = 1.581
P-value = 0.114
VIF = 1.136
StdCoeff = 7.49182
ExpCoeff = 737083976991.98</t>
        </r>
      </text>
    </comment>
    <comment ref="D42" authorId="0" shapeId="0" xr:uid="{096FCF70-D131-4F7A-861E-9FF5671FE7E1}">
      <text>
        <r>
          <rPr>
            <sz val="9"/>
            <color indexed="81"/>
            <rFont val="Tahoma"/>
            <family val="2"/>
          </rPr>
          <t>Model = Model 3
Variable = HxA_StarFacets_45to50
Coeff = 28.0429
StdErr = 19.6939
z-stat = 1.424
P-value = 0.154
VIF = 1.169
StdCoeff = 7.68837
ExpCoeff = 1509650277999.58</t>
        </r>
      </text>
    </comment>
    <comment ref="B43" authorId="0" shapeId="0" xr:uid="{E4AE041A-AA4A-433C-A525-B50C22DE23CF}">
      <text>
        <r>
          <rPr>
            <sz val="9"/>
            <color indexed="81"/>
            <rFont val="Tahoma"/>
            <family val="2"/>
          </rPr>
          <t xml:space="preserve">Model = Model 1
Variable = HxA_TableSize_54to57
Coeff = -527.4
StdErr = 344.93
z-stat = -1.529
P-value = 0.126
VIF = 1.051
StdCoeff = -75.87541
</t>
        </r>
      </text>
    </comment>
    <comment ref="C43" authorId="0" shapeId="0" xr:uid="{BD4F8E3D-5917-4CB1-A137-7C7EE250AFED}">
      <text>
        <r>
          <rPr>
            <sz val="9"/>
            <color indexed="81"/>
            <rFont val="Tahoma"/>
            <family val="2"/>
          </rPr>
          <t>Model = Model 2
Variable = HxA_TableSize_54to57
Coeff = -31.0623
StdErr = 19.0392
z-stat = -1.631
P-value = 0.103
VIF = 1.03
StdCoeff = -4.46887
ExpCoeff = 30916654084217.9</t>
        </r>
      </text>
    </comment>
    <comment ref="D43" authorId="0" shapeId="0" xr:uid="{C9AC611E-B7EF-42A4-BA8A-06CE8224150B}">
      <text>
        <r>
          <rPr>
            <sz val="9"/>
            <color indexed="81"/>
            <rFont val="Tahoma"/>
            <family val="2"/>
          </rPr>
          <t>Model = Model 3
Variable = HxA_TableSize_54to57
Coeff = -31.4073
StdErr = 20.3767
z-stat = -1.541
P-value = 0.123
VIF = 1.191
StdCoeff = -4.51851
ExpCoeff = 43655334224026.5</t>
        </r>
      </text>
    </comment>
    <comment ref="D44" authorId="0" shapeId="0" xr:uid="{3A37F2C5-6323-4745-A7F3-53FEA9C5827C}">
      <text>
        <r>
          <rPr>
            <sz val="9"/>
            <color indexed="81"/>
            <rFont val="Tahoma"/>
            <family val="2"/>
          </rPr>
          <t>Model = Model 3
Variable = HxA_True
Coeff = -0.42551
StdErr = 3.8996
z-stat = -0.109
P-value = 0.913
VIF = 1.927
StdCoeff = -0.11753
ExpCoeff = 1.53</t>
        </r>
      </text>
    </comment>
    <comment ref="B45" authorId="0" shapeId="0" xr:uid="{5657C78C-092E-44FA-A0D7-AE796FD5AB94}">
      <text>
        <r>
          <rPr>
            <sz val="9"/>
            <color indexed="81"/>
            <rFont val="Tahoma"/>
            <family val="2"/>
          </rPr>
          <t xml:space="preserve">Model = Model 1
Variable = Standardized_Price
Coeff = -405.17
StdErr = 264.526
z-stat = -1.532
P-value = 0.126
VIF = 8.142
StdCoeff = -223.37944
</t>
        </r>
      </text>
    </comment>
    <comment ref="C45" authorId="0" shapeId="0" xr:uid="{D97B5BC8-8B81-438E-AAFE-C6198FD70D11}">
      <text>
        <r>
          <rPr>
            <sz val="9"/>
            <color indexed="81"/>
            <rFont val="Tahoma"/>
            <family val="2"/>
          </rPr>
          <t>Model = Model 2
Variable = Standardized_Price
Coeff = -20.2255
StdErr = 12.5348
z-stat = -1.614
P-value = 0.107
VIF = 5.286
StdCoeff = -11.15089
ExpCoeff = 607870547.243</t>
        </r>
      </text>
    </comment>
    <comment ref="D45" authorId="0" shapeId="0" xr:uid="{84B808B5-0672-4BA5-8094-F405DC35D058}">
      <text>
        <r>
          <rPr>
            <sz val="9"/>
            <color indexed="81"/>
            <rFont val="Tahoma"/>
            <family val="2"/>
          </rPr>
          <t>Model = Model 3
Variable = Standardized_Price
Coeff = -20.6378
StdErr = 13.8861
z-stat = -1.486
P-value = 0.137
VIF = 5.286
StdCoeff = -11.37823
ExpCoeff = 918100937.401</t>
        </r>
      </text>
    </comment>
    <comment ref="B46" authorId="0" shapeId="0" xr:uid="{D55E088D-2E7E-4D6C-A507-12DC46579A1C}">
      <text>
        <r>
          <rPr>
            <sz val="9"/>
            <color indexed="81"/>
            <rFont val="Tahoma"/>
            <family val="2"/>
          </rPr>
          <t>Model = Model 1
Variable = Super_Ideal_Diamonds
Coeff = 42.297
StdErr = 5398.2
z-stat = 0.008
P-value = 0.994
VIF = 1.284
StdCoeff = 9.03387
ExpCoeff = 2.34075401372582E+18</t>
        </r>
      </text>
    </comment>
    <comment ref="E47" authorId="0" shapeId="0" xr:uid="{F74AE9E0-7906-40E8-A8DB-CA1C73344F12}">
      <text>
        <r>
          <rPr>
            <sz val="9"/>
            <color indexed="81"/>
            <rFont val="Tahoma"/>
            <family val="2"/>
          </rPr>
          <t>Model = Model 4
Variable = xCrownAngle
Coeff = 0.0201899
StdErr = 1.39627
z-stat = 0.014
P-value = 0.988
VIF = 2.762
StdCoeff = 0.00588
ExpCoeff = 1.02</t>
        </r>
      </text>
    </comment>
    <comment ref="E48" authorId="0" shapeId="0" xr:uid="{EA187FB1-E231-4CD1-9D88-C28E4A240A3B}">
      <text>
        <r>
          <rPr>
            <sz val="9"/>
            <color indexed="81"/>
            <rFont val="Tahoma"/>
            <family val="2"/>
          </rPr>
          <t>Model = Model 4
Variable = xDEPTH
Coeff = 2.47809
StdErr = 2.12155
z-stat = 1.168
P-value = 0.243
VIF = 2.801
StdCoeff = 0.56922
ExpCoeff = 11.919</t>
        </r>
      </text>
    </comment>
    <comment ref="E49" authorId="0" shapeId="0" xr:uid="{6606412C-893D-4073-8AAA-52C4E52C57F0}">
      <text>
        <r>
          <rPr>
            <sz val="9"/>
            <color indexed="81"/>
            <rFont val="Tahoma"/>
            <family val="2"/>
          </rPr>
          <t>Model = Model 4
Variable = xLowerGirdleAngle
Coeff = 0.35383
StdErr = 0.31974
z-stat = 1.107
P-value = 0.268
VIF = 1.462
StdCoeff = 0.37663
ExpCoeff = 1.425</t>
        </r>
      </text>
    </comment>
    <comment ref="E50" authorId="0" shapeId="0" xr:uid="{EBB68A4B-5630-46FA-B349-E2A5607D517E}">
      <text>
        <r>
          <rPr>
            <sz val="9"/>
            <color indexed="81"/>
            <rFont val="Tahoma"/>
            <family val="2"/>
          </rPr>
          <t>Model = Model 4
Variable = xPavillionAngle
Coeff = -3.6576
StdErr = 4.498
z-stat = -0.813
P-value = 0.416
VIF = 1.646
StdCoeff = -0.3086
ExpCoeff = 38.768</t>
        </r>
      </text>
    </comment>
    <comment ref="E51" authorId="0" shapeId="0" xr:uid="{D43BE295-14A9-4639-A5E7-0F268737442C}">
      <text>
        <r>
          <rPr>
            <sz val="9"/>
            <color indexed="81"/>
            <rFont val="Tahoma"/>
            <family val="2"/>
          </rPr>
          <t>Model = Model 4
Variable = xStarAngle
Coeff = -1.05189
StdErr = 0.35156
z-stat = -2.992
P-value = 0.003
VIF = 1.189
StdCoeff = -1.47782
ExpCoeff = 2.863</t>
        </r>
      </text>
    </comment>
    <comment ref="E52" authorId="0" shapeId="0" xr:uid="{09E75A28-D526-405A-BE08-DBF624B1C9F6}">
      <text>
        <r>
          <rPr>
            <sz val="9"/>
            <color indexed="81"/>
            <rFont val="Tahoma"/>
            <family val="2"/>
          </rPr>
          <t>Model = Model 4
Variable = xTABLE
Coeff = 3.4234
StdErr = 1.24181
z-stat = 2.757
P-value = 0.006
VIF = 1.801
StdCoeff = 1.48499
ExpCoeff = 30.672</t>
        </r>
      </text>
    </comment>
  </commentList>
</comments>
</file>

<file path=xl/sharedStrings.xml><?xml version="1.0" encoding="utf-8"?>
<sst xmlns="http://schemas.openxmlformats.org/spreadsheetml/2006/main" count="2807" uniqueCount="355">
  <si>
    <t>Vendor</t>
  </si>
  <si>
    <t>Vendor.Eq.BlueNile</t>
  </si>
  <si>
    <t>Vendor.Eq.BrianGavin</t>
  </si>
  <si>
    <t>Vendor.Eq.CraftedByInfinity</t>
  </si>
  <si>
    <t>Vendor.Eq.EnchantedDiamonds</t>
  </si>
  <si>
    <t>Vendor.Eq.JamesAllen</t>
  </si>
  <si>
    <t>Vendor.Eq.WhiteFlash</t>
  </si>
  <si>
    <t>PRICE</t>
  </si>
  <si>
    <t>Standardized Price</t>
  </si>
  <si>
    <t>CARAT</t>
  </si>
  <si>
    <t>xSHAPE</t>
  </si>
  <si>
    <t>xCUT</t>
  </si>
  <si>
    <t>COLOR</t>
  </si>
  <si>
    <t>COLOR.Eq.D</t>
  </si>
  <si>
    <t>COLOR.Eq.E</t>
  </si>
  <si>
    <t>COLOR.Eq.F</t>
  </si>
  <si>
    <t>COLOR.Eq.G</t>
  </si>
  <si>
    <t>COLOR.Eq.H</t>
  </si>
  <si>
    <t>CLARITY</t>
  </si>
  <si>
    <t>CLARITY.Eq.FL</t>
  </si>
  <si>
    <t>CLARITY.Eq.IF</t>
  </si>
  <si>
    <t>CLARITY.Eq.VS1</t>
  </si>
  <si>
    <t>CLARITY.Eq.VS2</t>
  </si>
  <si>
    <t>CLARITY.Eq.VVS1</t>
  </si>
  <si>
    <t>CLARITY.Eq.VVS2</t>
  </si>
  <si>
    <t>Girdle</t>
  </si>
  <si>
    <t>HeartsXArrows</t>
  </si>
  <si>
    <t>ASETIdealscopeAssetTest</t>
  </si>
  <si>
    <t>TableClarity</t>
  </si>
  <si>
    <t>HxA_CrownAngle_34to35</t>
  </si>
  <si>
    <t>HxA_PavillionAngle_406to409</t>
  </si>
  <si>
    <t>HxA_LowerGirdle_76to78</t>
  </si>
  <si>
    <t>HxA_TableSize_54to57</t>
  </si>
  <si>
    <t>HxA_StarFacets_45to50</t>
  </si>
  <si>
    <t>HxA_True</t>
  </si>
  <si>
    <t>Super_Ideal_Diamonds</t>
  </si>
  <si>
    <t>xGRADINGLAB</t>
  </si>
  <si>
    <t>xDEPTH</t>
  </si>
  <si>
    <t>xTABLE</t>
  </si>
  <si>
    <t>xCrownAngle</t>
  </si>
  <si>
    <t>xPavillionAngle</t>
  </si>
  <si>
    <t>xStarAngle</t>
  </si>
  <si>
    <t>xLowerGirdleAngle</t>
  </si>
  <si>
    <t>Count</t>
  </si>
  <si>
    <t>EnchantedDiamonds</t>
  </si>
  <si>
    <t>Round</t>
  </si>
  <si>
    <t>Excellent</t>
  </si>
  <si>
    <t>G</t>
  </si>
  <si>
    <t>VS2</t>
  </si>
  <si>
    <t>MedToSlightThick</t>
  </si>
  <si>
    <t>GIA</t>
  </si>
  <si>
    <t>BlueNile</t>
  </si>
  <si>
    <t>Sig Ideal</t>
  </si>
  <si>
    <t>H</t>
  </si>
  <si>
    <t>VVS2</t>
  </si>
  <si>
    <t>BrianGavin</t>
  </si>
  <si>
    <t>AGS - Ideal</t>
  </si>
  <si>
    <t>VS1</t>
  </si>
  <si>
    <t>ThinToMedium</t>
  </si>
  <si>
    <t>AGS</t>
  </si>
  <si>
    <t>JamesAllen</t>
  </si>
  <si>
    <t>TrueHearts</t>
  </si>
  <si>
    <t>F</t>
  </si>
  <si>
    <t>Medium</t>
  </si>
  <si>
    <t>WhiteFlash</t>
  </si>
  <si>
    <t>Ideal</t>
  </si>
  <si>
    <t>D</t>
  </si>
  <si>
    <t>VVS1</t>
  </si>
  <si>
    <t>E</t>
  </si>
  <si>
    <t>CraftedByInfinity</t>
  </si>
  <si>
    <t> Round Brilliant</t>
  </si>
  <si>
    <t>ThinToSlightThick</t>
  </si>
  <si>
    <t>IF</t>
  </si>
  <si>
    <t>SlightlyThick</t>
  </si>
  <si>
    <t>FL</t>
  </si>
  <si>
    <t>Model:</t>
  </si>
  <si>
    <t>Model 1</t>
  </si>
  <si>
    <t>Editable</t>
  </si>
  <si>
    <t>5/1/18 10:06 AM on DESKTOP-A1N8O3F - Model 1 - Book4 - RegressItLogistic.xlam - Version 2018.03.01</t>
  </si>
  <si>
    <t>Binary Dependent Variable:</t>
  </si>
  <si>
    <t>0-1 value labels:</t>
  </si>
  <si>
    <t>0</t>
  </si>
  <si>
    <t>1</t>
  </si>
  <si>
    <t>Independent Variables:</t>
  </si>
  <si>
    <t>CARAT, CLARITY.Eq.FL, CLARITY.Eq.IF, CLARITY.Eq.VS1, CLARITY.Eq.VS2, CLARITY.Eq.VVS1, COLOR.Eq.D, COLOR.Eq.E, COLOR.Eq.F, COLOR.Eq.G, HeartsXArrows, HxA_CrownAngle_34to35, HxA_LowerGirdle_76to78, HxA_PavillionAngle_406to409, HxA_StarFacets_45to50, HxA_TableSize_54to57, Standardized_Price, Super_Ideal_Diamonds</t>
  </si>
  <si>
    <t>Logistic Regression Equation:</t>
  </si>
  <si>
    <t>Predicted probability of "Vendor.Eq.EnchantedDiamonds = 1" is equal to exp(LogOdds)/(1+exp(LogOdds)) = 1/(1+exp(-LogOdds))</t>
  </si>
  <si>
    <t>where LogOdds = -1,883 + 1704*CARAT + 928.665*CLARITY.Eq.FL + 359.812*CLARITY.Eq.IF - 311.267*CLARITY.Eq.VS1 - 395.85*CLARITY.Eq.VS2 - 83.126*CLARITY.Eq.VVS1 + 557.173*COLOR.Eq.D + 196.145*COLOR.Eq.E + 334.577*COLOR.Eq.F + 100.43*COLOR.Eq.G - 142.306*HeartsXArrows + 19.153*HxA_CrownAngle_34to35 - 672.485*HxA_LowerGirdle_76to78 + 196.514*HxA_PavillionAngle_406to409 + 487.797*HxA_StarFacets_45to50 - 527.396*HxA_TableSize_54to57 - 405.165*Standardized_Price + 42.297*Super_Ideal_Diamonds</t>
  </si>
  <si>
    <t>Logistic Regression Statistics:    Model 1 for Vendor.Eq.EnchantedDiamonds    (18 variables, n=246)</t>
  </si>
  <si>
    <t>R-squared (McFadden)</t>
  </si>
  <si>
    <t>Adj.R-Sqr.</t>
  </si>
  <si>
    <t>RMSE</t>
  </si>
  <si>
    <t>Mean</t>
  </si>
  <si>
    <t># Fitted</t>
  </si>
  <si>
    <t># Missing</t>
  </si>
  <si>
    <t>Critical z</t>
  </si>
  <si>
    <t>Conf. level</t>
  </si>
  <si>
    <t>Logistic Regression Coefficient Estimates:    Model 1 for Vendor.Eq.EnchantedDiamonds    (18 variables, n=246)</t>
  </si>
  <si>
    <t>Variable</t>
  </si>
  <si>
    <t>Coefficient</t>
  </si>
  <si>
    <t>Std.Err.</t>
  </si>
  <si>
    <t>z-statistic</t>
  </si>
  <si>
    <t>P-value</t>
  </si>
  <si>
    <t>Std. coeff.</t>
  </si>
  <si>
    <t>VIF</t>
  </si>
  <si>
    <t xml:space="preserve"> Constant</t>
  </si>
  <si>
    <t>Standardized_Price</t>
  </si>
  <si>
    <t>Variance/Covariance Matrix</t>
  </si>
  <si>
    <t>Analysis of Deviance:     Model 1 for Vendor.Eq.EnchantedDiamonds    (18 variables, n=246)</t>
  </si>
  <si>
    <t>Source</t>
  </si>
  <si>
    <t>Deg.Freedom</t>
  </si>
  <si>
    <t>Deviance</t>
  </si>
  <si>
    <t>AIC</t>
  </si>
  <si>
    <t>ROC</t>
  </si>
  <si>
    <t>R-squared</t>
  </si>
  <si>
    <t>Regression</t>
  </si>
  <si>
    <t>= Chi-square</t>
  </si>
  <si>
    <t>McFadden</t>
  </si>
  <si>
    <t>Residual</t>
  </si>
  <si>
    <t>= -2 * log likelihood</t>
  </si>
  <si>
    <t>Cox-Snell</t>
  </si>
  <si>
    <t>Null</t>
  </si>
  <si>
    <t>= -2 * null model log likelihood</t>
  </si>
  <si>
    <t>Nagelkerke</t>
  </si>
  <si>
    <t>Correlation Matrix of Coefficient Estimates : Model 1 for Vendor.Eq.EnchantedDiamonds    (18 variables, n=246)</t>
  </si>
  <si>
    <t xml:space="preserve">       Constant</t>
  </si>
  <si>
    <t xml:space="preserve">         CARAT</t>
  </si>
  <si>
    <t xml:space="preserve">      CLARITY.Eq.FL</t>
  </si>
  <si>
    <t xml:space="preserve">      CLARITY.Eq.IF</t>
  </si>
  <si>
    <t xml:space="preserve">      CLARITY.Eq.VS1</t>
  </si>
  <si>
    <t xml:space="preserve">      CLARITY.Eq.VS2</t>
  </si>
  <si>
    <t xml:space="preserve">      CLARITY.Eq.VVS1</t>
  </si>
  <si>
    <t xml:space="preserve">      COLOR.Eq.D</t>
  </si>
  <si>
    <t xml:space="preserve">      COLOR.Eq.E</t>
  </si>
  <si>
    <t xml:space="preserve">      COLOR.Eq.F</t>
  </si>
  <si>
    <t xml:space="preserve">      COLOR.Eq.G</t>
  </si>
  <si>
    <t xml:space="preserve">      HeartsXArrows</t>
  </si>
  <si>
    <t xml:space="preserve">      HxA_CrownAngle_34to35</t>
  </si>
  <si>
    <t xml:space="preserve">      HxA_LowerGirdle_76to78</t>
  </si>
  <si>
    <t xml:space="preserve">      HxA_PavillionAngle_406to409</t>
  </si>
  <si>
    <t xml:space="preserve">      HxA_StarFacets_45to50</t>
  </si>
  <si>
    <t xml:space="preserve">      HxA_TableSize_54to57</t>
  </si>
  <si>
    <t xml:space="preserve">      Standardized_Price</t>
  </si>
  <si>
    <t xml:space="preserve">      Super_Ideal_Diamonds</t>
  </si>
  <si>
    <t>Some correlations between coefficient estimates are greater than 0.9 in magnitude, a strong indication of multicollinearity (redundancy).</t>
  </si>
  <si>
    <t>It may be advisable to remove one out of a pair of independent variables whose coefficient estimates are very highly correlated.</t>
  </si>
  <si>
    <t>See the VIF's and correlation matrix of variables for more information about potential redundancy among the independent variables.</t>
  </si>
  <si>
    <t>Classification Table: Model 1 for Vendor.Eq.EnchantedDiamonds    (18 variables, n=246)</t>
  </si>
  <si>
    <t>RMSE =</t>
  </si>
  <si>
    <t>Predicted:</t>
  </si>
  <si>
    <t xml:space="preserve">           Actual:</t>
  </si>
  <si>
    <t>Total</t>
  </si>
  <si>
    <t>Actual:</t>
  </si>
  <si>
    <t>Percent correct =</t>
  </si>
  <si>
    <t>True positive rate =</t>
  </si>
  <si>
    <t>True negative rate =</t>
  </si>
  <si>
    <t>Receiver Operating Characteristic (ROC) Curve</t>
  </si>
  <si>
    <t>Logistic Curve Plot</t>
  </si>
  <si>
    <t>Forecast</t>
  </si>
  <si>
    <t>Log Odds</t>
  </si>
  <si>
    <t>Variable number</t>
  </si>
  <si>
    <t>Variable name</t>
  </si>
  <si>
    <t>Chart titles:</t>
  </si>
  <si>
    <t>Start and step values can be overtyped to customize x-axis scale</t>
  </si>
  <si>
    <t>Default limits are min and max for integer data, mean +/- 3 std. dev. for continuous data</t>
  </si>
  <si>
    <t>Name</t>
  </si>
  <si>
    <t>Min</t>
  </si>
  <si>
    <t>Max</t>
  </si>
  <si>
    <t>START</t>
  </si>
  <si>
    <t>STEP</t>
  </si>
  <si>
    <t>Distribution of Outcomes -vs- Predictions</t>
  </si>
  <si>
    <t>Actual and Predicted -vs- Observation #</t>
  </si>
  <si>
    <t>Sensitivity and Specificity -vs- Cutoff Value</t>
  </si>
  <si>
    <t>Percentage of False Positives and False Negatives -vs- Cutoff Value</t>
  </si>
  <si>
    <t>Actual and Predicted Values: Model 1 for Vendor.Eq.EnchantedDiamonds    (18 variables, n=246)</t>
  </si>
  <si>
    <t>Observation #</t>
  </si>
  <si>
    <t>Actual</t>
  </si>
  <si>
    <t>Predicted</t>
  </si>
  <si>
    <t>Dev.Resid.</t>
  </si>
  <si>
    <t>Pearson's.Res.</t>
  </si>
  <si>
    <t>Leverage</t>
  </si>
  <si>
    <t>Cook's D</t>
  </si>
  <si>
    <t>Stud.Res.</t>
  </si>
  <si>
    <t>1-Actual</t>
  </si>
  <si>
    <t>Actual 0</t>
  </si>
  <si>
    <t>Actual 1</t>
  </si>
  <si>
    <t>Data for Classification Table</t>
  </si>
  <si>
    <t>Cutoff</t>
  </si>
  <si>
    <t>Predicted true</t>
  </si>
  <si>
    <t>True positive</t>
  </si>
  <si>
    <t>False positive</t>
  </si>
  <si>
    <t>True negative</t>
  </si>
  <si>
    <t>False negative</t>
  </si>
  <si>
    <t>Data for ROC curve chart:</t>
  </si>
  <si>
    <t>True positive rate</t>
  </si>
  <si>
    <t>False positive rate</t>
  </si>
  <si>
    <t>Area</t>
  </si>
  <si>
    <t>Total area</t>
  </si>
  <si>
    <t>Chart legend:</t>
  </si>
  <si>
    <t>Chart title:</t>
  </si>
  <si>
    <t>Coordinates for plotting:</t>
  </si>
  <si>
    <t>Data for distribution of outcomes chart:</t>
  </si>
  <si>
    <t>Cumulative</t>
  </si>
  <si>
    <t>1's</t>
  </si>
  <si>
    <t>0's</t>
  </si>
  <si>
    <t>Non-cumulative</t>
  </si>
  <si>
    <t>Relative weight on specificity for weighted average:</t>
  </si>
  <si>
    <t>Relative weight on % false negatives for weighted average:</t>
  </si>
  <si>
    <t>Sensitivity</t>
  </si>
  <si>
    <t>Specificity</t>
  </si>
  <si>
    <t xml:space="preserve">Relative weight on % false negatives for weighted average: </t>
  </si>
  <si>
    <t>% False Positive</t>
  </si>
  <si>
    <t>% False Negative</t>
  </si>
  <si>
    <t>Total % False</t>
  </si>
  <si>
    <t>Confidence Index</t>
  </si>
  <si>
    <t>Confidence Level</t>
  </si>
  <si>
    <t>Variable Selector</t>
  </si>
  <si>
    <t>Summary of Regression Model Results</t>
  </si>
  <si>
    <t>Dependent Variable: Vendor.Eq.EnchantedDiamonds</t>
  </si>
  <si>
    <t>Model</t>
  </si>
  <si>
    <t>Run Time</t>
  </si>
  <si>
    <t>Regression Statistics</t>
  </si>
  <si>
    <t>Model Size</t>
  </si>
  <si>
    <t>Standard Deviation</t>
  </si>
  <si>
    <t>Adjusted R-squared</t>
  </si>
  <si>
    <t>Maximum VIF</t>
  </si>
  <si>
    <t>Area Under ROC Curve</t>
  </si>
  <si>
    <t>Cutoff Level</t>
  </si>
  <si>
    <t>Percent Correct</t>
  </si>
  <si>
    <t>True Positive Rate</t>
  </si>
  <si>
    <t>True Negative Rate</t>
  </si>
  <si>
    <t>Test Variable</t>
  </si>
  <si>
    <t>Coefficient estimates</t>
  </si>
  <si>
    <t>Coefficient type</t>
  </si>
  <si>
    <t>Logistic Regression</t>
  </si>
  <si>
    <t>Vendor.Eq.EnchantedDiamonds vs. CARAT, CLARITY.Eq.FL, CLARITY.Eq.IF, CLARITY.Eq.VS1, CLARITY.Eq.VS2, CLARITY.Eq.VVS1, COLOR.Eq.D, COLOR.Eq.E, COLOR.Eq.F, COLOR.Eq.G, HeartsXArrows, HxA_CrownAngle_34to35, HxA_LowerGirdle_76to78, HxA_PavillionAngle_406to409, HxA_StarFacets_45to50, HxA_TableSize_54to57, Standardized_Price, Super_Ideal_Diamonds</t>
  </si>
  <si>
    <t>#var=18, n=246</t>
  </si>
  <si>
    <t>Logit</t>
  </si>
  <si>
    <t>-1883.409  (0.294)</t>
  </si>
  <si>
    <t>1704.117  (0.124)</t>
  </si>
  <si>
    <t>928.665  (0.658)</t>
  </si>
  <si>
    <t>359.812  (0.136)</t>
  </si>
  <si>
    <t>-311.267  (0.130)</t>
  </si>
  <si>
    <t>-395.85  (0.129)</t>
  </si>
  <si>
    <t>-83.126  (0.183)</t>
  </si>
  <si>
    <t>557.173  (0.124)</t>
  </si>
  <si>
    <t>196.145  (0.971)</t>
  </si>
  <si>
    <t>334.577  (0.128)</t>
  </si>
  <si>
    <t>100.43  (0.149)</t>
  </si>
  <si>
    <t>-142.306  (0.144)</t>
  </si>
  <si>
    <t>19.153  (0.615)</t>
  </si>
  <si>
    <t>-672.485  (0.627)</t>
  </si>
  <si>
    <t>196.514  (0.143)</t>
  </si>
  <si>
    <t>487.797  (0.129)</t>
  </si>
  <si>
    <t>-527.396  (0.126)</t>
  </si>
  <si>
    <t>-405.165  (0.126)</t>
  </si>
  <si>
    <t>42.297  (0.994)</t>
  </si>
  <si>
    <t>Color</t>
  </si>
  <si>
    <t>White</t>
  </si>
  <si>
    <t>No Font</t>
  </si>
  <si>
    <t>R code:</t>
  </si>
  <si>
    <t>Model.1 &lt;- glm(Vendor.Eq.EnchantedDiamonds ~ CARAT +  CLARITY.Eq.FL +  CLARITY.Eq.IF +  CLARITY.Eq.VS1 +  CLARITY.Eq.VS2 +  CLARITY.Eq.VVS1 +  COLOR.Eq.D +  COLOR.Eq.E +  COLOR.Eq.F +  COLOR.Eq.G +  HeartsXArrows +  HxA_CrownAngle_34to35 +  HxA_LowerGirdle_76to78 +  HxA_PavillionAngle_406to409 +  HxA_StarFacets_45to50 +  HxA_TableSize_54to57 +  Standardized_Price +  Super_Ideal_Diamonds, family = binomial(link = "logit"), data = Sheet1)</t>
  </si>
  <si>
    <t>Model 2</t>
  </si>
  <si>
    <t>5/1/18 10:09 AM on DESKTOP-A1N8O3F - Model 2 - Book4 - RegressItLogistic.xlam - Version 2018.03.01</t>
  </si>
  <si>
    <t>CARAT, CLARITY.Eq.IF, CLARITY.Eq.VS1, CLARITY.Eq.VS2, CLARITY.Eq.VVS1, COLOR.Eq.D, COLOR.Eq.F, COLOR.Eq.G, HeartsXArrows, HxA_PavillionAngle_406to409, HxA_StarFacets_45to50, HxA_TableSize_54to57, Standardized_Price</t>
  </si>
  <si>
    <t>where LogOdds = -130.944 + 88.612*CARAT + 17.389*CLARITY.Eq.IF - 13.172*CLARITY.Eq.VS1 - 19.759*CLARITY.Eq.VS2 - 5.593*CLARITY.Eq.VVS1 + 28.751*COLOR.Eq.D + 14.115*COLOR.Eq.F + 3.585*COLOR.Eq.G - 8.145*HeartsXArrows + 11.258*HxA_PavillionAngle_406to409 + 27.326*HxA_StarFacets_45to50 - 31.062*HxA_TableSize_54to57 - 20.225*Standardized_Price</t>
  </si>
  <si>
    <t>Logistic Regression Statistics:    Model 2 for Vendor.Eq.EnchantedDiamonds    (13 variables, n=246)</t>
  </si>
  <si>
    <t>Logistic Regression Coefficient Estimates:    Model 2 for Vendor.Eq.EnchantedDiamonds    (13 variables, n=246)</t>
  </si>
  <si>
    <t>Analysis of Deviance:     Model 2 for Vendor.Eq.EnchantedDiamonds    (13 variables, n=246)</t>
  </si>
  <si>
    <t>Correlation Matrix of Coefficient Estimates : Model 2 for Vendor.Eq.EnchantedDiamonds    (13 variables, n=246)</t>
  </si>
  <si>
    <t>Classification Table: Model 2 for Vendor.Eq.EnchantedDiamonds    (13 variables, n=246)</t>
  </si>
  <si>
    <t>Actual and Predicted Values: Model 2 for Vendor.Eq.EnchantedDiamonds    (13 variables, n=246)</t>
  </si>
  <si>
    <t>Vendor.Eq.EnchantedDiamonds vs. CARAT, CLARITY.Eq.IF, CLARITY.Eq.VS1, CLARITY.Eq.VS2, CLARITY.Eq.VVS1, COLOR.Eq.D, COLOR.Eq.F, COLOR.Eq.G, HeartsXArrows, HxA_PavillionAngle_406to409, HxA_StarFacets_45to50, HxA_TableSize_54to57, Standardized_Price</t>
  </si>
  <si>
    <t>#var=13, n=246</t>
  </si>
  <si>
    <t>-130.944  (0.113)</t>
  </si>
  <si>
    <t>88.612  (0.108)</t>
  </si>
  <si>
    <t>17.389  (0.131)</t>
  </si>
  <si>
    <t>-13.172  (0.144)</t>
  </si>
  <si>
    <t>-19.759  (0.119)</t>
  </si>
  <si>
    <t>-5.593  (0.170)</t>
  </si>
  <si>
    <t>28.751  (0.094)</t>
  </si>
  <si>
    <t>14.115  (0.123)</t>
  </si>
  <si>
    <t>3.585  (0.246)</t>
  </si>
  <si>
    <t>-8.145  (0.080)</t>
  </si>
  <si>
    <t>11.258  (0.160)</t>
  </si>
  <si>
    <t>27.326  (0.114)</t>
  </si>
  <si>
    <t>-31.062  (0.103)</t>
  </si>
  <si>
    <t>-20.225  (0.107)</t>
  </si>
  <si>
    <t>Model.2 &lt;- glm(Vendor.Eq.EnchantedDiamonds ~ CARAT +  CLARITY.Eq.IF +  CLARITY.Eq.VS1 +  CLARITY.Eq.VS2 +  CLARITY.Eq.VVS1 +  COLOR.Eq.D +  COLOR.Eq.F +  COLOR.Eq.G +  HeartsXArrows +  HxA_PavillionAngle_406to409 +  HxA_StarFacets_45to50 +  HxA_TableSize_54to57 +  Standardized_Price, family = binomial(link = "logit"), data = Sheet1)</t>
  </si>
  <si>
    <t>Model 3</t>
  </si>
  <si>
    <t>5/1/18 10:17 AM on DESKTOP-A1N8O3F - Model 3 - Book4 - RegressItLogistic.xlam - Version 2018.03.01</t>
  </si>
  <si>
    <t>CARAT, CLARITY.Eq.IF, CLARITY.Eq.VS1, CLARITY.Eq.VS2, CLARITY.Eq.VVS1, COLOR.Eq.D, COLOR.Eq.F, COLOR.Eq.G, HeartsXArrows, HxA_PavillionAngle_406to409, HxA_StarFacets_45to50, HxA_TableSize_54to57, HxA_True, Standardized_Price</t>
  </si>
  <si>
    <t>where LogOdds = -134.491 + 90.557*CARAT + 17.875*CLARITY.Eq.IF - 13.243*CLARITY.Eq.VS1 - 19.845*CLARITY.Eq.VS2 - 5.471*CLARITY.Eq.VVS1 + 29.364*COLOR.Eq.D + 14.274*COLOR.Eq.F + 3.711*COLOR.Eq.G - 8.081*HeartsXArrows + 11.724*HxA_PavillionAngle_406to409 + 28.043*HxA_StarFacets_45to50 - 31.407*HxA_TableSize_54to57 - 0.426*HxA_True - 20.638*Standardized_Price</t>
  </si>
  <si>
    <t>Logistic Regression Statistics:    Model 3 for Vendor.Eq.EnchantedDiamonds    (14 variables, n=246)</t>
  </si>
  <si>
    <t>Logistic Regression Coefficient Estimates:    Model 3 for Vendor.Eq.EnchantedDiamonds    (14 variables, n=246)</t>
  </si>
  <si>
    <t>Analysis of Deviance:     Model 3 for Vendor.Eq.EnchantedDiamonds    (14 variables, n=246)</t>
  </si>
  <si>
    <t>Correlation Matrix of Coefficient Estimates : Model 3 for Vendor.Eq.EnchantedDiamonds    (14 variables, n=246)</t>
  </si>
  <si>
    <t xml:space="preserve">      HxA_True</t>
  </si>
  <si>
    <t>Classification Table: Model 3 for Vendor.Eq.EnchantedDiamonds    (14 variables, n=246)</t>
  </si>
  <si>
    <t>Actual and Predicted Values: Model 3 for Vendor.Eq.EnchantedDiamonds    (14 variables, n=246)</t>
  </si>
  <si>
    <t>Vendor.Eq.EnchantedDiamonds vs. CARAT, CLARITY.Eq.IF, CLARITY.Eq.VS1, CLARITY.Eq.VS2, CLARITY.Eq.VVS1, COLOR.Eq.D, COLOR.Eq.F, COLOR.Eq.G, HeartsXArrows, HxA_PavillionAngle_406to409, HxA_StarFacets_45to50, HxA_TableSize_54to57, HxA_True, Standardized_Price</t>
  </si>
  <si>
    <t>#var=14, n=246</t>
  </si>
  <si>
    <t>-134.491  (0.155)</t>
  </si>
  <si>
    <t>90.557  (0.141)</t>
  </si>
  <si>
    <t>17.875  (0.178)</t>
  </si>
  <si>
    <t>-13.243  (0.163)</t>
  </si>
  <si>
    <t>-19.845  (0.138)</t>
  </si>
  <si>
    <t>-5.471  (0.203)</t>
  </si>
  <si>
    <t>29.364  (0.126)</t>
  </si>
  <si>
    <t>14.274  (0.144)</t>
  </si>
  <si>
    <t>3.711  (0.292)</t>
  </si>
  <si>
    <t>-8.081  (0.089)</t>
  </si>
  <si>
    <t>11.724  (0.228)</t>
  </si>
  <si>
    <t>28.043  (0.154)</t>
  </si>
  <si>
    <t>-31.407  (0.123)</t>
  </si>
  <si>
    <t>-0.426  (0.913)</t>
  </si>
  <si>
    <t>-20.638  (0.137)</t>
  </si>
  <si>
    <t>Model.3 &lt;- glm(Vendor.Eq.EnchantedDiamonds ~ CARAT +  CLARITY.Eq.IF +  CLARITY.Eq.VS1 +  CLARITY.Eq.VS2 +  CLARITY.Eq.VVS1 +  COLOR.Eq.D +  COLOR.Eq.F +  COLOR.Eq.G +  HeartsXArrows +  HxA_PavillionAngle_406to409 +  HxA_StarFacets_45to50 +  HxA_TableSize_54to57 +  HxA_True +  Standardized_Price, family = binomial(link = "logit"), data = Sheet1)</t>
  </si>
  <si>
    <t>Model 4</t>
  </si>
  <si>
    <t>5/1/18 10:41 AM on DESKTOP-A1N8O3F - Model 4 - Book4 - RegressItLogistic.xlam - Version 2018.03.01</t>
  </si>
  <si>
    <t>CARAT, CLARITY.Eq.FL, CLARITY.Eq.IF, CLARITY.Eq.VS1, CLARITY.Eq.VS2, CLARITY.Eq.VVS1, COLOR.Eq.D, COLOR.Eq.E, COLOR.Eq.F, COLOR.Eq.G, HeartsXArrows, xCrownAngle, xDEPTH, xLowerGirdleAngle, xPavillionAngle, xStarAngle, xTABLE</t>
  </si>
  <si>
    <t>where LogOdds = -180.689 + 4.644*CARAT - 12.719*CLARITY.Eq.FL + 0.21*CLARITY.Eq.IF - 0.697*CLARITY.Eq.VS1 - 0.878*CLARITY.Eq.VS2 - 0.926*CLARITY.Eq.VVS1 + 2.949*COLOR.Eq.D - 4.969*COLOR.Eq.E + 1.408*COLOR.Eq.F + 0.944*COLOR.Eq.G - 4.351*HeartsXArrows + 0.02*xCrownAngle + 2.478*xDEPTH + 0.354*xLowerGirdleAngle - 3.658*xPavillionAngle - 1.052*xStarAngle + 3.423*xTABLE</t>
  </si>
  <si>
    <t>Logistic Regression Statistics:    Model 4 for Vendor.Eq.EnchantedDiamonds    (17 variables, n=246)</t>
  </si>
  <si>
    <t>Logistic Regression Coefficient Estimates:    Model 4 for Vendor.Eq.EnchantedDiamonds    (17 variables, n=246)</t>
  </si>
  <si>
    <t>Analysis of Deviance:     Model 4 for Vendor.Eq.EnchantedDiamonds    (17 variables, n=246)</t>
  </si>
  <si>
    <t>Correlation Matrix of Coefficient Estimates : Model 4 for Vendor.Eq.EnchantedDiamonds    (17 variables, n=246)</t>
  </si>
  <si>
    <t xml:space="preserve">      xCrownAngle</t>
  </si>
  <si>
    <t xml:space="preserve">        xDEPTH</t>
  </si>
  <si>
    <t xml:space="preserve">      xLowerGirdleAngle</t>
  </si>
  <si>
    <t xml:space="preserve">      xPavillionAngle</t>
  </si>
  <si>
    <t xml:space="preserve">      xStarAngle</t>
  </si>
  <si>
    <t xml:space="preserve">        xTABLE</t>
  </si>
  <si>
    <t>Classification Table: Model 4 for Vendor.Eq.EnchantedDiamonds    (17 variables, n=246)</t>
  </si>
  <si>
    <t>Actual and Predicted Values: Model 4 for Vendor.Eq.EnchantedDiamonds    (17 variables, n=246)</t>
  </si>
  <si>
    <t>Vendor.Eq.EnchantedDiamonds vs. CARAT, CLARITY.Eq.FL, CLARITY.Eq.IF, CLARITY.Eq.VS1, CLARITY.Eq.VS2, CLARITY.Eq.VVS1, COLOR.Eq.D, COLOR.Eq.E, COLOR.Eq.F, COLOR.Eq.G, HeartsXArrows, xCrownAngle, xDEPTH, xLowerGirdleAngle, xPavillionAngle, xStarAngle, xTABLE</t>
  </si>
  <si>
    <t>#var=17, n=246</t>
  </si>
  <si>
    <t>-180.689  (0.255)</t>
  </si>
  <si>
    <t>4.644  (0.096)</t>
  </si>
  <si>
    <t>-12.719  (0.998)</t>
  </si>
  <si>
    <t>0.21  (0.922)</t>
  </si>
  <si>
    <t>-0.697  (0.636)</t>
  </si>
  <si>
    <t>-0.878  (0.645)</t>
  </si>
  <si>
    <t>-0.926  (0.622)</t>
  </si>
  <si>
    <t>2.949  (0.075)</t>
  </si>
  <si>
    <t>-4.969  (0.183)</t>
  </si>
  <si>
    <t>1.408  (0.488)</t>
  </si>
  <si>
    <t>0.944  (0.584)</t>
  </si>
  <si>
    <t>-4.351  (0.002)</t>
  </si>
  <si>
    <t>0.02  (0.988)</t>
  </si>
  <si>
    <t>2.478  (0.243)</t>
  </si>
  <si>
    <t>0.354  (0.268)</t>
  </si>
  <si>
    <t>-3.658  (0.416)</t>
  </si>
  <si>
    <t>-1.052  (0.003)</t>
  </si>
  <si>
    <t>3.423  (0.006)</t>
  </si>
  <si>
    <t>Model.4 &lt;- glm(Vendor.Eq.EnchantedDiamonds ~ CARAT +  CLARITY.Eq.FL +  CLARITY.Eq.IF +  CLARITY.Eq.VS1 +  CLARITY.Eq.VS2 +  CLARITY.Eq.VVS1 +  COLOR.Eq.D +  COLOR.Eq.E +  COLOR.Eq.F +  COLOR.Eq.G +  HeartsXArrows +  xCrownAngle +  xDEPTH +  xLowerGirdleAngle +  xPavillionAngle +  xStarAngle +  xTABLE, family = binomial(link = "logit"), data = Sheet1)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</si>
</sst>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00"/>
    <numFmt numFmtId="166" formatCode="0.0%"/>
    <numFmt numFmtId="167" formatCode="#,###"/>
    <numFmt numFmtId="168" formatCode="[$-409]m/d/yy\ h:mm\ AM/PM;@"/>
  </numFmts>
  <fonts count="15" x14ac:knownFonts="1">
    <font>
      <sz val="11"/>
      <color theme="1"/>
      <name val="Calibri"/>
      <family val="2"/>
      <scheme val="minor"/>
    </font>
    <font>
      <sz val="8"/>
      <color theme="1"/>
      <name val="Arial"/>
      <family val="2"/>
    </font>
    <font>
      <b/>
      <sz val="8"/>
      <color theme="1"/>
      <name val="Arial"/>
      <family val="2"/>
    </font>
    <font>
      <sz val="8"/>
      <color rgb="FFFFFFFF"/>
      <name val="Arial"/>
      <family val="2"/>
    </font>
    <font>
      <i/>
      <sz val="8"/>
      <color theme="1"/>
      <name val="Arial"/>
      <family val="2"/>
    </font>
    <font>
      <b/>
      <u/>
      <sz val="8"/>
      <color theme="1"/>
      <name val="Arial"/>
      <family val="2"/>
    </font>
    <font>
      <b/>
      <sz val="7"/>
      <color theme="1"/>
      <name val="Arial"/>
      <family val="2"/>
    </font>
    <font>
      <sz val="8"/>
      <color rgb="FFB2B2B2"/>
      <name val="Arial"/>
      <family val="2"/>
    </font>
    <font>
      <sz val="8"/>
      <color rgb="FFB4B4B4"/>
      <name val="Arial"/>
      <family val="2"/>
    </font>
    <font>
      <sz val="9"/>
      <color indexed="81"/>
      <name val="Tahoma"/>
      <family val="2"/>
    </font>
    <font>
      <sz val="8"/>
      <color rgb="FF000000"/>
      <name val="Arial"/>
      <family val="2"/>
    </font>
    <font>
      <sz val="8"/>
      <color rgb="FF010101"/>
      <name val="Arial"/>
      <family val="2"/>
    </font>
    <font>
      <sz val="8"/>
      <color rgb="FF020202"/>
      <name val="Arial"/>
      <family val="2"/>
    </font>
    <font>
      <sz val="8"/>
      <color theme="0"/>
      <name val="Arial"/>
      <family val="2"/>
    </font>
    <font>
      <sz val="8"/>
      <color rgb="FFA6A6A6"/>
      <name val="Arial"/>
      <family val="2"/>
    </font>
  </fonts>
  <fills count="227">
    <fill>
      <patternFill patternType="none"/>
    </fill>
    <fill>
      <patternFill patternType="gray125"/>
    </fill>
    <fill>
      <patternFill patternType="solid">
        <fgColor rgb="FFFFD2D2"/>
        <bgColor indexed="64"/>
      </patternFill>
    </fill>
    <fill>
      <patternFill patternType="solid">
        <fgColor theme="0" tint="-4.9989318521683403E-2"/>
        <bgColor indexed="64"/>
      </patternFill>
    </fill>
    <fill>
      <patternFill patternType="solid">
        <fgColor rgb="FFE6E6E6"/>
        <bgColor indexed="64"/>
      </patternFill>
    </fill>
    <fill>
      <patternFill patternType="solid">
        <fgColor rgb="FFD7D7FF"/>
        <bgColor indexed="64"/>
      </patternFill>
    </fill>
    <fill>
      <patternFill patternType="solid">
        <fgColor rgb="FF3737FF"/>
        <bgColor indexed="64"/>
      </patternFill>
    </fill>
    <fill>
      <patternFill patternType="solid">
        <fgColor rgb="FFF4F4FF"/>
        <bgColor indexed="64"/>
      </patternFill>
    </fill>
    <fill>
      <patternFill patternType="solid">
        <fgColor rgb="FFD8D8FF"/>
        <bgColor indexed="64"/>
      </patternFill>
    </fill>
    <fill>
      <patternFill patternType="solid">
        <fgColor rgb="FFFFD6D6"/>
        <bgColor indexed="64"/>
      </patternFill>
    </fill>
    <fill>
      <patternFill patternType="solid">
        <fgColor rgb="FFFF3737"/>
        <bgColor indexed="64"/>
      </patternFill>
    </fill>
    <fill>
      <patternFill patternType="solid">
        <fgColor rgb="FFFFDBDB"/>
        <bgColor indexed="64"/>
      </patternFill>
    </fill>
    <fill>
      <patternFill patternType="solid">
        <fgColor rgb="FFD6D6FF"/>
        <bgColor indexed="64"/>
      </patternFill>
    </fill>
    <fill>
      <patternFill patternType="solid">
        <fgColor rgb="FFFFFFFF"/>
        <bgColor indexed="64"/>
      </patternFill>
    </fill>
    <fill>
      <patternFill patternType="solid">
        <fgColor rgb="FFD9D9FF"/>
        <bgColor indexed="64"/>
      </patternFill>
    </fill>
    <fill>
      <patternFill patternType="solid">
        <fgColor rgb="FFFFD8D8"/>
        <bgColor indexed="64"/>
      </patternFill>
    </fill>
    <fill>
      <patternFill patternType="solid">
        <fgColor rgb="FFF2F2FF"/>
        <bgColor indexed="64"/>
      </patternFill>
    </fill>
    <fill>
      <patternFill patternType="solid">
        <fgColor rgb="FFFFF2F2"/>
        <bgColor indexed="64"/>
      </patternFill>
    </fill>
    <fill>
      <patternFill patternType="solid">
        <fgColor rgb="FFDCDCFF"/>
        <bgColor indexed="64"/>
      </patternFill>
    </fill>
    <fill>
      <patternFill patternType="solid">
        <fgColor rgb="FF5151FF"/>
        <bgColor indexed="64"/>
      </patternFill>
    </fill>
    <fill>
      <patternFill patternType="solid">
        <fgColor rgb="FFFF5555"/>
        <bgColor indexed="64"/>
      </patternFill>
    </fill>
    <fill>
      <patternFill patternType="solid">
        <fgColor rgb="FFFFDDDD"/>
        <bgColor indexed="64"/>
      </patternFill>
    </fill>
    <fill>
      <patternFill patternType="solid">
        <fgColor rgb="FFFF6161"/>
        <bgColor indexed="64"/>
      </patternFill>
    </fill>
    <fill>
      <patternFill patternType="solid">
        <fgColor rgb="FFFF5858"/>
        <bgColor indexed="64"/>
      </patternFill>
    </fill>
    <fill>
      <patternFill patternType="solid">
        <fgColor rgb="FFFF6464"/>
        <bgColor indexed="64"/>
      </patternFill>
    </fill>
    <fill>
      <patternFill patternType="solid">
        <fgColor rgb="FFFF7F7F"/>
        <bgColor indexed="64"/>
      </patternFill>
    </fill>
    <fill>
      <patternFill patternType="solid">
        <fgColor rgb="FFFFE4E4"/>
        <bgColor indexed="64"/>
      </patternFill>
    </fill>
    <fill>
      <patternFill patternType="solid">
        <fgColor rgb="FFFF9090"/>
        <bgColor indexed="64"/>
      </patternFill>
    </fill>
    <fill>
      <patternFill patternType="solid">
        <fgColor rgb="FF6A6AFF"/>
        <bgColor indexed="64"/>
      </patternFill>
    </fill>
    <fill>
      <patternFill patternType="solid">
        <fgColor rgb="FF6262FF"/>
        <bgColor indexed="64"/>
      </patternFill>
    </fill>
    <fill>
      <patternFill patternType="solid">
        <fgColor rgb="FF4E4EFF"/>
        <bgColor indexed="64"/>
      </patternFill>
    </fill>
    <fill>
      <patternFill patternType="solid">
        <fgColor rgb="FFFF5656"/>
        <bgColor indexed="64"/>
      </patternFill>
    </fill>
    <fill>
      <patternFill patternType="solid">
        <fgColor rgb="FFFF5959"/>
        <bgColor indexed="64"/>
      </patternFill>
    </fill>
    <fill>
      <patternFill patternType="solid">
        <fgColor rgb="FFFF8181"/>
        <bgColor indexed="64"/>
      </patternFill>
    </fill>
    <fill>
      <patternFill patternType="solid">
        <fgColor rgb="FFFDFDFF"/>
        <bgColor indexed="64"/>
      </patternFill>
    </fill>
    <fill>
      <patternFill patternType="solid">
        <fgColor rgb="FFFFFCFC"/>
        <bgColor indexed="64"/>
      </patternFill>
    </fill>
    <fill>
      <patternFill patternType="solid">
        <fgColor rgb="FF5252FF"/>
        <bgColor indexed="64"/>
      </patternFill>
    </fill>
    <fill>
      <patternFill patternType="solid">
        <fgColor rgb="FF5858FF"/>
        <bgColor indexed="64"/>
      </patternFill>
    </fill>
    <fill>
      <patternFill patternType="solid">
        <fgColor rgb="FFFF5151"/>
        <bgColor indexed="64"/>
      </patternFill>
    </fill>
    <fill>
      <patternFill patternType="solid">
        <fgColor rgb="FFFF5454"/>
        <bgColor indexed="64"/>
      </patternFill>
    </fill>
    <fill>
      <patternFill patternType="solid">
        <fgColor rgb="FFFF7575"/>
        <bgColor indexed="64"/>
      </patternFill>
    </fill>
    <fill>
      <patternFill patternType="solid">
        <fgColor rgb="FFE1E1FF"/>
        <bgColor indexed="64"/>
      </patternFill>
    </fill>
    <fill>
      <patternFill patternType="solid">
        <fgColor rgb="FF7777FF"/>
        <bgColor indexed="64"/>
      </patternFill>
    </fill>
    <fill>
      <patternFill patternType="solid">
        <fgColor rgb="FFFF5A5A"/>
        <bgColor indexed="64"/>
      </patternFill>
    </fill>
    <fill>
      <patternFill patternType="solid">
        <fgColor rgb="FFFF6363"/>
        <bgColor indexed="64"/>
      </patternFill>
    </fill>
    <fill>
      <patternFill patternType="solid">
        <fgColor rgb="FF6B6BFF"/>
        <bgColor indexed="64"/>
      </patternFill>
    </fill>
    <fill>
      <patternFill patternType="solid">
        <fgColor rgb="FF6363FF"/>
        <bgColor indexed="64"/>
      </patternFill>
    </fill>
    <fill>
      <patternFill patternType="solid">
        <fgColor rgb="FFFFDEDE"/>
        <bgColor indexed="64"/>
      </patternFill>
    </fill>
    <fill>
      <patternFill patternType="solid">
        <fgColor rgb="FFFF6A6A"/>
        <bgColor indexed="64"/>
      </patternFill>
    </fill>
    <fill>
      <patternFill patternType="solid">
        <fgColor rgb="FF5959FF"/>
        <bgColor indexed="64"/>
      </patternFill>
    </fill>
    <fill>
      <patternFill patternType="solid">
        <fgColor rgb="FF5A5AFF"/>
        <bgColor indexed="64"/>
      </patternFill>
    </fill>
    <fill>
      <patternFill patternType="solid">
        <fgColor rgb="FF6E6EFF"/>
        <bgColor indexed="64"/>
      </patternFill>
    </fill>
    <fill>
      <patternFill patternType="solid">
        <fgColor rgb="FFFF6969"/>
        <bgColor indexed="64"/>
      </patternFill>
    </fill>
    <fill>
      <patternFill patternType="solid">
        <fgColor rgb="FFE3E3FF"/>
        <bgColor indexed="64"/>
      </patternFill>
    </fill>
    <fill>
      <patternFill patternType="solid">
        <fgColor rgb="FFF9F9FF"/>
        <bgColor indexed="64"/>
      </patternFill>
    </fill>
    <fill>
      <patternFill patternType="solid">
        <fgColor rgb="FFFFC6C6"/>
        <bgColor indexed="64"/>
      </patternFill>
    </fill>
    <fill>
      <patternFill patternType="solid">
        <fgColor rgb="FFFFC0C0"/>
        <bgColor indexed="64"/>
      </patternFill>
    </fill>
    <fill>
      <patternFill patternType="solid">
        <fgColor rgb="FFFF9B9B"/>
        <bgColor indexed="64"/>
      </patternFill>
    </fill>
    <fill>
      <patternFill patternType="solid">
        <fgColor rgb="FFE5E5FF"/>
        <bgColor indexed="64"/>
      </patternFill>
    </fill>
    <fill>
      <patternFill patternType="solid">
        <fgColor rgb="FFFEFEFF"/>
        <bgColor indexed="64"/>
      </patternFill>
    </fill>
    <fill>
      <patternFill patternType="solid">
        <fgColor rgb="FFD5D5FF"/>
        <bgColor indexed="64"/>
      </patternFill>
    </fill>
    <fill>
      <patternFill patternType="solid">
        <fgColor rgb="FFB9B9FF"/>
        <bgColor indexed="64"/>
      </patternFill>
    </fill>
    <fill>
      <patternFill patternType="solid">
        <fgColor rgb="FFFFBDBD"/>
        <bgColor indexed="64"/>
      </patternFill>
    </fill>
    <fill>
      <patternFill patternType="solid">
        <fgColor rgb="FFFFD7D7"/>
        <bgColor indexed="64"/>
      </patternFill>
    </fill>
    <fill>
      <patternFill patternType="solid">
        <fgColor rgb="FFFFF4F4"/>
        <bgColor indexed="64"/>
      </patternFill>
    </fill>
    <fill>
      <patternFill patternType="solid">
        <fgColor rgb="FFFFD9D9"/>
        <bgColor indexed="64"/>
      </patternFill>
    </fill>
    <fill>
      <patternFill patternType="solid">
        <fgColor rgb="FFDEDEFF"/>
        <bgColor indexed="64"/>
      </patternFill>
    </fill>
    <fill>
      <patternFill patternType="solid">
        <fgColor rgb="FFFFFEFE"/>
        <bgColor indexed="64"/>
      </patternFill>
    </fill>
    <fill>
      <patternFill patternType="solid">
        <fgColor rgb="FFFFDADA"/>
        <bgColor indexed="64"/>
      </patternFill>
    </fill>
    <fill>
      <patternFill patternType="solid">
        <fgColor rgb="FFDBDBFF"/>
        <bgColor indexed="64"/>
      </patternFill>
    </fill>
    <fill>
      <patternFill patternType="solid">
        <fgColor rgb="FFDDDDFF"/>
        <bgColor indexed="64"/>
      </patternFill>
    </fill>
    <fill>
      <patternFill patternType="solid">
        <fgColor rgb="FF5656FF"/>
        <bgColor indexed="64"/>
      </patternFill>
    </fill>
    <fill>
      <patternFill patternType="solid">
        <fgColor rgb="FFFF9292"/>
        <bgColor indexed="64"/>
      </patternFill>
    </fill>
    <fill>
      <patternFill patternType="solid">
        <fgColor rgb="FF6666FF"/>
        <bgColor indexed="64"/>
      </patternFill>
    </fill>
    <fill>
      <patternFill patternType="solid">
        <fgColor rgb="FF7A7AFF"/>
        <bgColor indexed="64"/>
      </patternFill>
    </fill>
    <fill>
      <patternFill patternType="solid">
        <fgColor rgb="FFFF7D7D"/>
        <bgColor indexed="64"/>
      </patternFill>
    </fill>
    <fill>
      <patternFill patternType="solid">
        <fgColor rgb="FFF6F6FF"/>
        <bgColor indexed="64"/>
      </patternFill>
    </fill>
    <fill>
      <patternFill patternType="solid">
        <fgColor rgb="FF4F4FFF"/>
        <bgColor indexed="64"/>
      </patternFill>
    </fill>
    <fill>
      <patternFill patternType="solid">
        <fgColor rgb="FF5050FF"/>
        <bgColor indexed="64"/>
      </patternFill>
    </fill>
    <fill>
      <patternFill patternType="solid">
        <fgColor rgb="FFFF5B5B"/>
        <bgColor indexed="64"/>
      </patternFill>
    </fill>
    <fill>
      <patternFill patternType="solid">
        <fgColor rgb="FFFF5D5D"/>
        <bgColor indexed="64"/>
      </patternFill>
    </fill>
    <fill>
      <patternFill patternType="solid">
        <fgColor rgb="FFFF8686"/>
        <bgColor indexed="64"/>
      </patternFill>
    </fill>
    <fill>
      <patternFill patternType="solid">
        <fgColor rgb="FF7171FF"/>
        <bgColor indexed="64"/>
      </patternFill>
    </fill>
    <fill>
      <patternFill patternType="solid">
        <fgColor rgb="FFFF6767"/>
        <bgColor indexed="64"/>
      </patternFill>
    </fill>
    <fill>
      <patternFill patternType="solid">
        <fgColor rgb="FFEAEAFF"/>
        <bgColor indexed="64"/>
      </patternFill>
    </fill>
    <fill>
      <patternFill patternType="solid">
        <fgColor rgb="FF5454FF"/>
        <bgColor indexed="64"/>
      </patternFill>
    </fill>
    <fill>
      <patternFill patternType="solid">
        <fgColor rgb="FFFF4E4E"/>
        <bgColor indexed="64"/>
      </patternFill>
    </fill>
    <fill>
      <patternFill patternType="solid">
        <fgColor rgb="FF5757FF"/>
        <bgColor indexed="64"/>
      </patternFill>
    </fill>
    <fill>
      <patternFill patternType="solid">
        <fgColor rgb="FF7B7BFF"/>
        <bgColor indexed="64"/>
      </patternFill>
    </fill>
    <fill>
      <patternFill patternType="solid">
        <fgColor rgb="FFFF4F4F"/>
        <bgColor indexed="64"/>
      </patternFill>
    </fill>
    <fill>
      <patternFill patternType="solid">
        <fgColor rgb="FF5F5FFF"/>
        <bgColor indexed="64"/>
      </patternFill>
    </fill>
    <fill>
      <patternFill patternType="solid">
        <fgColor rgb="FFFFE0E0"/>
        <bgColor indexed="64"/>
      </patternFill>
    </fill>
    <fill>
      <patternFill patternType="solid">
        <fgColor rgb="FFFF4D4D"/>
        <bgColor indexed="64"/>
      </patternFill>
    </fill>
    <fill>
      <patternFill patternType="solid">
        <fgColor rgb="FFFF5050"/>
        <bgColor indexed="64"/>
      </patternFill>
    </fill>
    <fill>
      <patternFill patternType="solid">
        <fgColor rgb="FF8383FF"/>
        <bgColor indexed="64"/>
      </patternFill>
    </fill>
    <fill>
      <patternFill patternType="solid">
        <fgColor rgb="FFFF6B6B"/>
        <bgColor indexed="64"/>
      </patternFill>
    </fill>
    <fill>
      <patternFill patternType="solid">
        <fgColor rgb="FF6161FF"/>
        <bgColor indexed="64"/>
      </patternFill>
    </fill>
    <fill>
      <patternFill patternType="solid">
        <fgColor rgb="FFFFD5D5"/>
        <bgColor indexed="64"/>
      </patternFill>
    </fill>
    <fill>
      <patternFill patternType="solid">
        <fgColor rgb="FFD3D3FF"/>
        <bgColor indexed="64"/>
      </patternFill>
    </fill>
    <fill>
      <patternFill patternType="solid">
        <fgColor rgb="FFFFD0D0"/>
        <bgColor indexed="64"/>
      </patternFill>
    </fill>
    <fill>
      <patternFill patternType="solid">
        <fgColor rgb="FFDADAFF"/>
        <bgColor indexed="64"/>
      </patternFill>
    </fill>
    <fill>
      <patternFill patternType="solid">
        <fgColor rgb="FFFFD3D3"/>
        <bgColor indexed="64"/>
      </patternFill>
    </fill>
    <fill>
      <patternFill patternType="solid">
        <fgColor rgb="FF5555FF"/>
        <bgColor indexed="64"/>
      </patternFill>
    </fill>
    <fill>
      <patternFill patternType="solid">
        <fgColor rgb="FFFF6262"/>
        <bgColor indexed="64"/>
      </patternFill>
    </fill>
    <fill>
      <patternFill patternType="solid">
        <fgColor rgb="FFFF5353"/>
        <bgColor indexed="64"/>
      </patternFill>
    </fill>
    <fill>
      <patternFill patternType="solid">
        <fgColor rgb="FFFF8989"/>
        <bgColor indexed="64"/>
      </patternFill>
    </fill>
    <fill>
      <patternFill patternType="solid">
        <fgColor rgb="FF8181FF"/>
        <bgColor indexed="64"/>
      </patternFill>
    </fill>
    <fill>
      <patternFill patternType="solid">
        <fgColor rgb="FF5C5CFF"/>
        <bgColor indexed="64"/>
      </patternFill>
    </fill>
    <fill>
      <patternFill patternType="solid">
        <fgColor rgb="FF9A9AFF"/>
        <bgColor indexed="64"/>
      </patternFill>
    </fill>
    <fill>
      <patternFill patternType="solid">
        <fgColor rgb="FF9F9FFF"/>
        <bgColor indexed="64"/>
      </patternFill>
    </fill>
    <fill>
      <patternFill patternType="solid">
        <fgColor rgb="FFFF8C8C"/>
        <bgColor indexed="64"/>
      </patternFill>
    </fill>
    <fill>
      <patternFill patternType="solid">
        <fgColor rgb="FFFF8787"/>
        <bgColor indexed="64"/>
      </patternFill>
    </fill>
    <fill>
      <patternFill patternType="solid">
        <fgColor rgb="FF9494FF"/>
        <bgColor indexed="64"/>
      </patternFill>
    </fill>
    <fill>
      <patternFill patternType="solid">
        <fgColor rgb="FF9292FF"/>
        <bgColor indexed="64"/>
      </patternFill>
    </fill>
    <fill>
      <patternFill patternType="solid">
        <fgColor rgb="FFFF6F6F"/>
        <bgColor indexed="64"/>
      </patternFill>
    </fill>
    <fill>
      <patternFill patternType="solid">
        <fgColor rgb="FFA7A7FF"/>
        <bgColor indexed="64"/>
      </patternFill>
    </fill>
    <fill>
      <patternFill patternType="solid">
        <fgColor rgb="FFFF6D6D"/>
        <bgColor indexed="64"/>
      </patternFill>
    </fill>
    <fill>
      <patternFill patternType="solid">
        <fgColor rgb="FFFFC1C1"/>
        <bgColor indexed="64"/>
      </patternFill>
    </fill>
    <fill>
      <patternFill patternType="solid">
        <fgColor rgb="FF5B5BFF"/>
        <bgColor indexed="64"/>
      </patternFill>
    </fill>
    <fill>
      <patternFill patternType="solid">
        <fgColor rgb="FFFF5757"/>
        <bgColor indexed="64"/>
      </patternFill>
    </fill>
    <fill>
      <patternFill patternType="solid">
        <fgColor rgb="FFFF8A8A"/>
        <bgColor indexed="64"/>
      </patternFill>
    </fill>
    <fill>
      <patternFill patternType="solid">
        <fgColor rgb="FFFF7A7A"/>
        <bgColor indexed="64"/>
      </patternFill>
    </fill>
    <fill>
      <patternFill patternType="solid">
        <fgColor rgb="FFFF8D8D"/>
        <bgColor indexed="64"/>
      </patternFill>
    </fill>
    <fill>
      <patternFill patternType="solid">
        <fgColor rgb="FF9E9EFF"/>
        <bgColor indexed="64"/>
      </patternFill>
    </fill>
    <fill>
      <patternFill patternType="solid">
        <fgColor rgb="FFFF6C6C"/>
        <bgColor indexed="64"/>
      </patternFill>
    </fill>
    <fill>
      <patternFill patternType="solid">
        <fgColor rgb="FF5353FF"/>
        <bgColor indexed="64"/>
      </patternFill>
    </fill>
    <fill>
      <patternFill patternType="solid">
        <fgColor rgb="FF8484FF"/>
        <bgColor indexed="64"/>
      </patternFill>
    </fill>
    <fill>
      <patternFill patternType="solid">
        <fgColor rgb="FFFF9A9A"/>
        <bgColor indexed="64"/>
      </patternFill>
    </fill>
    <fill>
      <patternFill patternType="solid">
        <fgColor rgb="FF8B8BFF"/>
        <bgColor indexed="64"/>
      </patternFill>
    </fill>
    <fill>
      <patternFill patternType="solid">
        <fgColor rgb="FFFF9D9D"/>
        <bgColor indexed="64"/>
      </patternFill>
    </fill>
    <fill>
      <patternFill patternType="solid">
        <fgColor rgb="FF6868FF"/>
        <bgColor indexed="64"/>
      </patternFill>
    </fill>
    <fill>
      <patternFill patternType="solid">
        <fgColor rgb="FFFFD1D1"/>
        <bgColor indexed="64"/>
      </patternFill>
    </fill>
    <fill>
      <patternFill patternType="solid">
        <fgColor rgb="FFDFDFFF"/>
        <bgColor indexed="64"/>
      </patternFill>
    </fill>
    <fill>
      <patternFill patternType="solid">
        <fgColor rgb="FFFF6868"/>
        <bgColor indexed="64"/>
      </patternFill>
    </fill>
    <fill>
      <patternFill patternType="solid">
        <fgColor rgb="FFFF6565"/>
        <bgColor indexed="64"/>
      </patternFill>
    </fill>
    <fill>
      <patternFill patternType="solid">
        <fgColor rgb="FFFFA1A1"/>
        <bgColor indexed="64"/>
      </patternFill>
    </fill>
    <fill>
      <patternFill patternType="solid">
        <fgColor rgb="FFFFACAC"/>
        <bgColor indexed="64"/>
      </patternFill>
    </fill>
    <fill>
      <patternFill patternType="solid">
        <fgColor rgb="FF8888FF"/>
        <bgColor indexed="64"/>
      </patternFill>
    </fill>
    <fill>
      <patternFill patternType="solid">
        <fgColor rgb="FF8282FF"/>
        <bgColor indexed="64"/>
      </patternFill>
    </fill>
    <fill>
      <patternFill patternType="solid">
        <fgColor rgb="FFFF5E5E"/>
        <bgColor indexed="64"/>
      </patternFill>
    </fill>
    <fill>
      <patternFill patternType="solid">
        <fgColor rgb="FFFF5C5C"/>
        <bgColor indexed="64"/>
      </patternFill>
    </fill>
    <fill>
      <patternFill patternType="solid">
        <fgColor rgb="FFFF9F9F"/>
        <bgColor indexed="64"/>
      </patternFill>
    </fill>
    <fill>
      <patternFill patternType="solid">
        <fgColor rgb="FF8E8EFF"/>
        <bgColor indexed="64"/>
      </patternFill>
    </fill>
    <fill>
      <patternFill patternType="solid">
        <fgColor rgb="FFFF8E8E"/>
        <bgColor indexed="64"/>
      </patternFill>
    </fill>
    <fill>
      <patternFill patternType="solid">
        <fgColor rgb="FFFFA2A2"/>
        <bgColor indexed="64"/>
      </patternFill>
    </fill>
    <fill>
      <patternFill patternType="solid">
        <fgColor rgb="FF8686FF"/>
        <bgColor indexed="64"/>
      </patternFill>
    </fill>
    <fill>
      <patternFill patternType="solid">
        <fgColor rgb="FFFF7E7E"/>
        <bgColor indexed="64"/>
      </patternFill>
    </fill>
    <fill>
      <patternFill patternType="solid">
        <fgColor rgb="FFFF8888"/>
        <bgColor indexed="64"/>
      </patternFill>
    </fill>
    <fill>
      <patternFill patternType="solid">
        <fgColor rgb="FF7F7FFF"/>
        <bgColor indexed="64"/>
      </patternFill>
    </fill>
    <fill>
      <patternFill patternType="solid">
        <fgColor rgb="FF7676FF"/>
        <bgColor indexed="64"/>
      </patternFill>
    </fill>
    <fill>
      <patternFill patternType="solid">
        <fgColor rgb="FFA3A3FF"/>
        <bgColor indexed="64"/>
      </patternFill>
    </fill>
    <fill>
      <patternFill patternType="solid">
        <fgColor rgb="FFFF7373"/>
        <bgColor indexed="64"/>
      </patternFill>
    </fill>
    <fill>
      <patternFill patternType="solid">
        <fgColor rgb="FFFFB0B0"/>
        <bgColor indexed="64"/>
      </patternFill>
    </fill>
    <fill>
      <patternFill patternType="solid">
        <fgColor rgb="FFFF5F5F"/>
        <bgColor indexed="64"/>
      </patternFill>
    </fill>
    <fill>
      <patternFill patternType="solid">
        <fgColor rgb="FFFFA7A7"/>
        <bgColor indexed="64"/>
      </patternFill>
    </fill>
    <fill>
      <patternFill patternType="solid">
        <fgColor rgb="FFFF8484"/>
        <bgColor indexed="64"/>
      </patternFill>
    </fill>
    <fill>
      <patternFill patternType="solid">
        <fgColor rgb="FFFF6060"/>
        <bgColor indexed="64"/>
      </patternFill>
    </fill>
    <fill>
      <patternFill patternType="solid">
        <fgColor rgb="FFFFCCCC"/>
        <bgColor indexed="64"/>
      </patternFill>
    </fill>
    <fill>
      <patternFill patternType="solid">
        <fgColor rgb="FFF0F0FF"/>
        <bgColor indexed="64"/>
      </patternFill>
    </fill>
    <fill>
      <patternFill patternType="solid">
        <fgColor rgb="FFF1F1FF"/>
        <bgColor indexed="64"/>
      </patternFill>
    </fill>
    <fill>
      <patternFill patternType="solid">
        <fgColor rgb="FFFFE8E8"/>
        <bgColor indexed="64"/>
      </patternFill>
    </fill>
    <fill>
      <patternFill patternType="solid">
        <fgColor rgb="FFFFE6E6"/>
        <bgColor indexed="64"/>
      </patternFill>
    </fill>
    <fill>
      <patternFill patternType="solid">
        <fgColor rgb="FFFFCECE"/>
        <bgColor indexed="64"/>
      </patternFill>
    </fill>
    <fill>
      <patternFill patternType="solid">
        <fgColor rgb="FFFFF7F7"/>
        <bgColor indexed="64"/>
      </patternFill>
    </fill>
    <fill>
      <patternFill patternType="solid">
        <fgColor rgb="FFFFBCBC"/>
        <bgColor indexed="64"/>
      </patternFill>
    </fill>
    <fill>
      <patternFill patternType="solid">
        <fgColor rgb="FFE6E6FF"/>
        <bgColor indexed="64"/>
      </patternFill>
    </fill>
    <fill>
      <patternFill patternType="solid">
        <fgColor rgb="FF5E5EFF"/>
        <bgColor indexed="64"/>
      </patternFill>
    </fill>
    <fill>
      <patternFill patternType="solid">
        <fgColor rgb="FFA1A1FF"/>
        <bgColor indexed="64"/>
      </patternFill>
    </fill>
    <fill>
      <patternFill patternType="solid">
        <fgColor rgb="FFF7F7FF"/>
        <bgColor indexed="64"/>
      </patternFill>
    </fill>
    <fill>
      <patternFill patternType="solid">
        <fgColor rgb="FFFFC3C3"/>
        <bgColor indexed="64"/>
      </patternFill>
    </fill>
    <fill>
      <patternFill patternType="solid">
        <fgColor rgb="FFFFB2B2"/>
        <bgColor indexed="64"/>
      </patternFill>
    </fill>
    <fill>
      <patternFill patternType="solid">
        <fgColor rgb="FFFFF1F1"/>
        <bgColor indexed="64"/>
      </patternFill>
    </fill>
    <fill>
      <patternFill patternType="solid">
        <fgColor rgb="FFFFC4C4"/>
        <bgColor indexed="64"/>
      </patternFill>
    </fill>
    <fill>
      <patternFill patternType="solid">
        <fgColor rgb="FFD0D0FF"/>
        <bgColor indexed="64"/>
      </patternFill>
    </fill>
    <fill>
      <patternFill patternType="solid">
        <fgColor rgb="FF4949FF"/>
        <bgColor indexed="64"/>
      </patternFill>
    </fill>
    <fill>
      <patternFill patternType="solid">
        <fgColor rgb="FFEDEDFF"/>
        <bgColor indexed="64"/>
      </patternFill>
    </fill>
    <fill>
      <patternFill patternType="solid">
        <fgColor rgb="FF9C9CFF"/>
        <bgColor indexed="64"/>
      </patternFill>
    </fill>
    <fill>
      <patternFill patternType="solid">
        <fgColor rgb="FFB0B0FF"/>
        <bgColor indexed="64"/>
      </patternFill>
    </fill>
    <fill>
      <patternFill patternType="solid">
        <fgColor rgb="FFFFAEAE"/>
        <bgColor indexed="64"/>
      </patternFill>
    </fill>
    <fill>
      <patternFill patternType="solid">
        <fgColor rgb="FFE0E0FF"/>
        <bgColor indexed="64"/>
      </patternFill>
    </fill>
    <fill>
      <patternFill patternType="solid">
        <fgColor rgb="FF4242FF"/>
        <bgColor indexed="64"/>
      </patternFill>
    </fill>
    <fill>
      <patternFill patternType="solid">
        <fgColor rgb="FFE2E2FF"/>
        <bgColor indexed="64"/>
      </patternFill>
    </fill>
    <fill>
      <patternFill patternType="solid">
        <fgColor rgb="FFFFE9E9"/>
        <bgColor indexed="64"/>
      </patternFill>
    </fill>
    <fill>
      <patternFill patternType="solid">
        <fgColor rgb="FFFF9898"/>
        <bgColor indexed="64"/>
      </patternFill>
    </fill>
    <fill>
      <patternFill patternType="solid">
        <fgColor rgb="FFFFAFAF"/>
        <bgColor indexed="64"/>
      </patternFill>
    </fill>
    <fill>
      <patternFill patternType="solid">
        <fgColor rgb="FFB6B6FF"/>
        <bgColor indexed="64"/>
      </patternFill>
    </fill>
    <fill>
      <patternFill patternType="solid">
        <fgColor rgb="FFC3C3FF"/>
        <bgColor indexed="64"/>
      </patternFill>
    </fill>
    <fill>
      <patternFill patternType="solid">
        <fgColor rgb="FFB1B1FF"/>
        <bgColor indexed="64"/>
      </patternFill>
    </fill>
    <fill>
      <patternFill patternType="solid">
        <fgColor rgb="FFFFE5E5"/>
        <bgColor indexed="64"/>
      </patternFill>
    </fill>
    <fill>
      <patternFill patternType="solid">
        <fgColor rgb="FFD2D2FF"/>
        <bgColor indexed="64"/>
      </patternFill>
    </fill>
    <fill>
      <patternFill patternType="solid">
        <fgColor rgb="FFB8B8FF"/>
        <bgColor indexed="64"/>
      </patternFill>
    </fill>
    <fill>
      <patternFill patternType="solid">
        <fgColor rgb="FFFFEDED"/>
        <bgColor indexed="64"/>
      </patternFill>
    </fill>
    <fill>
      <patternFill patternType="solid">
        <fgColor rgb="FFFFF5F5"/>
        <bgColor indexed="64"/>
      </patternFill>
    </fill>
    <fill>
      <patternFill patternType="solid">
        <fgColor rgb="FFFCFCFF"/>
        <bgColor indexed="64"/>
      </patternFill>
    </fill>
    <fill>
      <patternFill patternType="solid">
        <fgColor rgb="FFFFFDFD"/>
        <bgColor indexed="64"/>
      </patternFill>
    </fill>
    <fill>
      <patternFill patternType="solid">
        <fgColor rgb="FFFFF6F6"/>
        <bgColor indexed="64"/>
      </patternFill>
    </fill>
    <fill>
      <patternFill patternType="solid">
        <fgColor rgb="FFAFAFFF"/>
        <bgColor indexed="64"/>
      </patternFill>
    </fill>
    <fill>
      <patternFill patternType="solid">
        <fgColor rgb="FFECECFF"/>
        <bgColor indexed="64"/>
      </patternFill>
    </fill>
    <fill>
      <patternFill patternType="solid">
        <fgColor rgb="FFADADFF"/>
        <bgColor indexed="64"/>
      </patternFill>
    </fill>
    <fill>
      <patternFill patternType="solid">
        <fgColor rgb="FF9999FF"/>
        <bgColor indexed="64"/>
      </patternFill>
    </fill>
    <fill>
      <patternFill patternType="solid">
        <fgColor rgb="FFFFE3E3"/>
        <bgColor indexed="64"/>
      </patternFill>
    </fill>
    <fill>
      <patternFill patternType="solid">
        <fgColor rgb="FFFFF3F3"/>
        <bgColor indexed="64"/>
      </patternFill>
    </fill>
    <fill>
      <patternFill patternType="solid">
        <fgColor rgb="FFFFDCDC"/>
        <bgColor indexed="64"/>
      </patternFill>
    </fill>
    <fill>
      <patternFill patternType="solid">
        <fgColor rgb="FFFFEFEF"/>
        <bgColor indexed="64"/>
      </patternFill>
    </fill>
    <fill>
      <patternFill patternType="solid">
        <fgColor rgb="FFFFF8F8"/>
        <bgColor indexed="64"/>
      </patternFill>
    </fill>
    <fill>
      <patternFill patternType="solid">
        <fgColor rgb="FFC7C7FF"/>
        <bgColor indexed="64"/>
      </patternFill>
    </fill>
    <fill>
      <patternFill patternType="solid">
        <fgColor rgb="FFEEEEFF"/>
        <bgColor indexed="64"/>
      </patternFill>
    </fill>
    <fill>
      <patternFill patternType="solid">
        <fgColor rgb="FFFFB9B9"/>
        <bgColor indexed="64"/>
      </patternFill>
    </fill>
    <fill>
      <patternFill patternType="solid">
        <fgColor rgb="FFFFECEC"/>
        <bgColor indexed="64"/>
      </patternFill>
    </fill>
    <fill>
      <patternFill patternType="solid">
        <fgColor rgb="FFFF9191"/>
        <bgColor indexed="64"/>
      </patternFill>
    </fill>
    <fill>
      <patternFill patternType="solid">
        <fgColor rgb="FFFFFBFB"/>
        <bgColor indexed="64"/>
      </patternFill>
    </fill>
    <fill>
      <patternFill patternType="solid">
        <fgColor rgb="FFF5F5FF"/>
        <bgColor indexed="64"/>
      </patternFill>
    </fill>
    <fill>
      <patternFill patternType="solid">
        <fgColor rgb="FFC5C5FF"/>
        <bgColor indexed="64"/>
      </patternFill>
    </fill>
    <fill>
      <patternFill patternType="solid">
        <fgColor rgb="FFA9A9FF"/>
        <bgColor indexed="64"/>
      </patternFill>
    </fill>
    <fill>
      <patternFill patternType="solid">
        <fgColor rgb="FFFFC8C8"/>
        <bgColor indexed="64"/>
      </patternFill>
    </fill>
    <fill>
      <patternFill patternType="solid">
        <fgColor rgb="FFF8F8FF"/>
        <bgColor indexed="64"/>
      </patternFill>
    </fill>
    <fill>
      <patternFill patternType="solid">
        <fgColor rgb="FFC0C0FF"/>
        <bgColor indexed="64"/>
      </patternFill>
    </fill>
    <fill>
      <patternFill patternType="solid">
        <fgColor rgb="FFE8E8FF"/>
        <bgColor indexed="64"/>
      </patternFill>
    </fill>
    <fill>
      <patternFill patternType="solid">
        <fgColor rgb="FFFFBFBF"/>
        <bgColor indexed="64"/>
      </patternFill>
    </fill>
    <fill>
      <patternFill patternType="solid">
        <fgColor rgb="FFFFF9F9"/>
        <bgColor indexed="64"/>
      </patternFill>
    </fill>
    <fill>
      <patternFill patternType="solid">
        <fgColor rgb="FFFFB3B3"/>
        <bgColor indexed="64"/>
      </patternFill>
    </fill>
    <fill>
      <patternFill patternType="solid">
        <fgColor rgb="FFEBEBFF"/>
        <bgColor indexed="64"/>
      </patternFill>
    </fill>
    <fill>
      <patternFill patternType="solid">
        <fgColor rgb="FFFFCDCD"/>
        <bgColor indexed="64"/>
      </patternFill>
    </fill>
    <fill>
      <patternFill patternType="solid">
        <fgColor rgb="FF9191FF"/>
        <bgColor indexed="64"/>
      </patternFill>
    </fill>
    <fill>
      <patternFill patternType="solid">
        <fgColor rgb="FFC9C9FF"/>
        <bgColor indexed="64"/>
      </patternFill>
    </fill>
    <fill>
      <patternFill patternType="solid">
        <fgColor rgb="FFFFBBBB"/>
        <bgColor indexed="64"/>
      </patternFill>
    </fill>
    <fill>
      <patternFill patternType="solid">
        <fgColor rgb="FFFF9696"/>
        <bgColor indexed="64"/>
      </patternFill>
    </fill>
  </fills>
  <borders count="14">
    <border>
      <left/>
      <right/>
      <top/>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bottom style="medium">
        <color indexed="18"/>
      </bottom>
      <diagonal/>
    </border>
    <border>
      <left style="medium">
        <color indexed="18"/>
      </left>
      <right/>
      <top/>
      <bottom style="medium">
        <color indexed="18"/>
      </bottom>
      <diagonal/>
    </border>
    <border>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54">
    <xf numFmtId="0" fontId="0" fillId="0" borderId="0" xfId="0"/>
    <xf numFmtId="164" fontId="1" fillId="0" borderId="0" xfId="0" applyNumberFormat="1" applyFont="1" applyAlignment="1"/>
    <xf numFmtId="164" fontId="2" fillId="0" borderId="0" xfId="0" applyNumberFormat="1" applyFont="1" applyAlignment="1"/>
    <xf numFmtId="164" fontId="3" fillId="0" borderId="0" xfId="0" applyNumberFormat="1" applyFont="1" applyAlignment="1"/>
    <xf numFmtId="164" fontId="4" fillId="0" borderId="0" xfId="0" applyNumberFormat="1" applyFont="1" applyAlignment="1"/>
    <xf numFmtId="164" fontId="1" fillId="0" borderId="0" xfId="0" quotePrefix="1" applyNumberFormat="1" applyFont="1" applyAlignment="1"/>
    <xf numFmtId="164" fontId="2" fillId="0" borderId="0" xfId="0" quotePrefix="1" applyNumberFormat="1" applyFont="1" applyAlignment="1">
      <alignment horizontal="right"/>
    </xf>
    <xf numFmtId="164" fontId="1" fillId="2" borderId="0" xfId="0" applyNumberFormat="1" applyFont="1" applyFill="1" applyAlignment="1">
      <alignment horizontal="center"/>
    </xf>
    <xf numFmtId="164" fontId="1" fillId="2" borderId="4" xfId="0" applyNumberFormat="1" applyFont="1" applyFill="1" applyBorder="1" applyAlignment="1">
      <alignment horizontal="center"/>
    </xf>
    <xf numFmtId="164" fontId="1" fillId="3" borderId="1" xfId="0" applyNumberFormat="1" applyFont="1" applyFill="1" applyBorder="1" applyAlignment="1">
      <alignment horizontal="center"/>
    </xf>
    <xf numFmtId="164" fontId="1" fillId="3" borderId="2" xfId="0" applyNumberFormat="1" applyFont="1" applyFill="1" applyBorder="1" applyAlignment="1">
      <alignment horizontal="center"/>
    </xf>
    <xf numFmtId="164" fontId="1" fillId="3" borderId="4" xfId="0" applyNumberFormat="1" applyFont="1" applyFill="1" applyBorder="1" applyAlignment="1">
      <alignment horizontal="center"/>
    </xf>
    <xf numFmtId="164" fontId="5" fillId="0" borderId="0" xfId="0" applyNumberFormat="1" applyFont="1" applyAlignment="1"/>
    <xf numFmtId="164" fontId="1" fillId="0" borderId="6" xfId="0" applyNumberFormat="1" applyFont="1" applyBorder="1" applyAlignment="1"/>
    <xf numFmtId="164" fontId="6" fillId="0" borderId="6" xfId="0" applyNumberFormat="1" applyFont="1" applyBorder="1" applyAlignment="1">
      <alignment horizontal="right"/>
    </xf>
    <xf numFmtId="165" fontId="1" fillId="0" borderId="0" xfId="0" applyNumberFormat="1" applyFont="1" applyAlignment="1"/>
    <xf numFmtId="164" fontId="6" fillId="0" borderId="6" xfId="0" applyNumberFormat="1" applyFont="1" applyBorder="1" applyAlignment="1">
      <alignment horizontal="center"/>
    </xf>
    <xf numFmtId="1" fontId="1" fillId="0" borderId="0" xfId="0" applyNumberFormat="1" applyFont="1" applyAlignment="1"/>
    <xf numFmtId="165" fontId="1" fillId="0" borderId="0" xfId="0" applyNumberFormat="1" applyFont="1" applyAlignment="1">
      <alignment horizontal="center"/>
    </xf>
    <xf numFmtId="164" fontId="1" fillId="0" borderId="0" xfId="0" applyNumberFormat="1" applyFont="1" applyAlignment="1">
      <alignment horizontal="center"/>
    </xf>
    <xf numFmtId="1" fontId="1" fillId="0" borderId="0" xfId="0" applyNumberFormat="1" applyFont="1" applyAlignment="1">
      <alignment horizontal="center"/>
    </xf>
    <xf numFmtId="166" fontId="1" fillId="0" borderId="0" xfId="0" applyNumberFormat="1" applyFont="1" applyAlignment="1">
      <alignment horizontal="center"/>
    </xf>
    <xf numFmtId="164" fontId="1" fillId="0" borderId="0" xfId="0" applyNumberFormat="1" applyFont="1" applyAlignment="1">
      <alignment horizontal="left"/>
    </xf>
    <xf numFmtId="167" fontId="1" fillId="0" borderId="0" xfId="0" applyNumberFormat="1" applyFont="1" applyAlignment="1"/>
    <xf numFmtId="164" fontId="6" fillId="0" borderId="0" xfId="0" applyNumberFormat="1" applyFont="1" applyAlignment="1">
      <alignment horizontal="right"/>
    </xf>
    <xf numFmtId="164" fontId="6" fillId="0" borderId="6" xfId="0" applyNumberFormat="1" applyFont="1" applyBorder="1" applyAlignment="1">
      <alignment horizontal="left"/>
    </xf>
    <xf numFmtId="164" fontId="1" fillId="0" borderId="0" xfId="0" applyNumberFormat="1" applyFont="1" applyAlignment="1">
      <alignment horizontal="right"/>
    </xf>
    <xf numFmtId="164" fontId="1" fillId="0" borderId="6" xfId="0" applyNumberFormat="1" applyFont="1" applyBorder="1" applyAlignment="1">
      <alignment horizontal="right"/>
    </xf>
    <xf numFmtId="164" fontId="7" fillId="0" borderId="0" xfId="0" applyNumberFormat="1" applyFont="1" applyAlignment="1">
      <alignment horizontal="center"/>
    </xf>
    <xf numFmtId="164" fontId="1" fillId="0" borderId="7" xfId="0" applyNumberFormat="1" applyFont="1" applyBorder="1" applyAlignment="1">
      <alignment horizontal="center"/>
    </xf>
    <xf numFmtId="164" fontId="1" fillId="3" borderId="8" xfId="0" applyNumberFormat="1" applyFont="1" applyFill="1" applyBorder="1" applyAlignment="1">
      <alignment horizontal="center"/>
    </xf>
    <xf numFmtId="164" fontId="1" fillId="3" borderId="10" xfId="0" applyNumberFormat="1" applyFont="1" applyFill="1" applyBorder="1" applyAlignment="1">
      <alignment horizontal="center"/>
    </xf>
    <xf numFmtId="164" fontId="1" fillId="3" borderId="0" xfId="0" applyNumberFormat="1" applyFont="1" applyFill="1" applyBorder="1" applyAlignment="1">
      <alignment horizontal="center"/>
    </xf>
    <xf numFmtId="164" fontId="1" fillId="3" borderId="11" xfId="0" applyNumberFormat="1" applyFont="1" applyFill="1" applyBorder="1" applyAlignment="1">
      <alignment horizontal="center"/>
    </xf>
    <xf numFmtId="164" fontId="1" fillId="3" borderId="5" xfId="0" applyNumberFormat="1" applyFont="1" applyFill="1" applyBorder="1" applyAlignment="1">
      <alignment horizontal="center"/>
    </xf>
    <xf numFmtId="164" fontId="1" fillId="3" borderId="12" xfId="0" applyNumberFormat="1" applyFont="1" applyFill="1" applyBorder="1" applyAlignment="1">
      <alignment horizontal="center"/>
    </xf>
    <xf numFmtId="164" fontId="1" fillId="3" borderId="8" xfId="0" applyNumberFormat="1" applyFont="1" applyFill="1" applyBorder="1" applyAlignment="1">
      <alignment horizontal="right"/>
    </xf>
    <xf numFmtId="2" fontId="1" fillId="0" borderId="4" xfId="0" applyNumberFormat="1" applyFont="1" applyFill="1" applyBorder="1" applyAlignment="1">
      <alignment horizontal="center"/>
    </xf>
    <xf numFmtId="164" fontId="1" fillId="3" borderId="8" xfId="0" applyNumberFormat="1" applyFont="1" applyFill="1" applyBorder="1" applyAlignment="1">
      <alignment horizontal="left"/>
    </xf>
    <xf numFmtId="164" fontId="1" fillId="3" borderId="0" xfId="0" applyNumberFormat="1" applyFont="1" applyFill="1" applyBorder="1" applyAlignment="1">
      <alignment horizontal="left"/>
    </xf>
    <xf numFmtId="164" fontId="1" fillId="3" borderId="1" xfId="0" applyNumberFormat="1" applyFont="1" applyFill="1" applyBorder="1" applyAlignment="1">
      <alignment horizontal="left"/>
    </xf>
    <xf numFmtId="164" fontId="1" fillId="3" borderId="1" xfId="0" applyNumberFormat="1" applyFont="1" applyFill="1" applyBorder="1" applyAlignment="1">
      <alignment horizontal="right"/>
    </xf>
    <xf numFmtId="164" fontId="1" fillId="3" borderId="0" xfId="0" applyNumberFormat="1" applyFont="1" applyFill="1" applyBorder="1" applyAlignment="1">
      <alignment horizontal="right"/>
    </xf>
    <xf numFmtId="164" fontId="1" fillId="3" borderId="9" xfId="0" applyNumberFormat="1" applyFont="1" applyFill="1" applyBorder="1" applyAlignment="1">
      <alignment horizontal="right"/>
    </xf>
    <xf numFmtId="166" fontId="1" fillId="0" borderId="4" xfId="0" applyNumberFormat="1" applyFont="1" applyFill="1" applyBorder="1" applyAlignment="1">
      <alignment horizontal="center"/>
    </xf>
    <xf numFmtId="164" fontId="1" fillId="3" borderId="5" xfId="0" applyNumberFormat="1" applyFont="1" applyFill="1" applyBorder="1" applyAlignment="1">
      <alignment horizontal="right"/>
    </xf>
    <xf numFmtId="1" fontId="1" fillId="0" borderId="2" xfId="0" applyNumberFormat="1" applyFont="1" applyFill="1" applyBorder="1" applyAlignment="1">
      <alignment horizontal="center"/>
    </xf>
    <xf numFmtId="1" fontId="2" fillId="0" borderId="13" xfId="0" applyNumberFormat="1" applyFont="1" applyFill="1" applyBorder="1" applyAlignment="1">
      <alignment horizontal="center"/>
    </xf>
    <xf numFmtId="1" fontId="1" fillId="3" borderId="0" xfId="0" applyNumberFormat="1" applyFont="1" applyFill="1" applyBorder="1" applyAlignment="1">
      <alignment horizontal="center"/>
    </xf>
    <xf numFmtId="1" fontId="1" fillId="0" borderId="3" xfId="0" applyNumberFormat="1" applyFont="1" applyFill="1" applyBorder="1" applyAlignment="1">
      <alignment horizontal="center"/>
    </xf>
    <xf numFmtId="1" fontId="1" fillId="0" borderId="4" xfId="0" applyNumberFormat="1" applyFont="1" applyFill="1" applyBorder="1" applyAlignment="1">
      <alignment horizontal="center"/>
    </xf>
    <xf numFmtId="9" fontId="1" fillId="0" borderId="2" xfId="0" applyNumberFormat="1" applyFont="1" applyFill="1" applyBorder="1" applyAlignment="1">
      <alignment horizontal="center"/>
    </xf>
    <xf numFmtId="9" fontId="1" fillId="0" borderId="13" xfId="0" applyNumberFormat="1" applyFont="1" applyFill="1" applyBorder="1" applyAlignment="1">
      <alignment horizontal="center"/>
    </xf>
    <xf numFmtId="9" fontId="1" fillId="3" borderId="11" xfId="0" applyNumberFormat="1" applyFont="1" applyFill="1" applyBorder="1" applyAlignment="1">
      <alignment horizontal="center"/>
    </xf>
    <xf numFmtId="9" fontId="1" fillId="0" borderId="3" xfId="0" applyNumberFormat="1" applyFont="1" applyFill="1" applyBorder="1" applyAlignment="1">
      <alignment horizontal="center"/>
    </xf>
    <xf numFmtId="9" fontId="1" fillId="0" borderId="4" xfId="0" applyNumberFormat="1" applyFont="1" applyFill="1" applyBorder="1" applyAlignment="1">
      <alignment horizontal="center"/>
    </xf>
    <xf numFmtId="9" fontId="1" fillId="3" borderId="0" xfId="0" applyNumberFormat="1" applyFont="1" applyFill="1" applyBorder="1" applyAlignment="1">
      <alignment horizontal="center"/>
    </xf>
    <xf numFmtId="1" fontId="6" fillId="0" borderId="6" xfId="0" applyNumberFormat="1" applyFont="1" applyBorder="1" applyAlignment="1">
      <alignment horizontal="center"/>
    </xf>
    <xf numFmtId="9" fontId="2" fillId="0" borderId="4" xfId="0" applyNumberFormat="1" applyFont="1" applyFill="1" applyBorder="1" applyAlignment="1"/>
    <xf numFmtId="164" fontId="8" fillId="0" borderId="0" xfId="0" applyNumberFormat="1" applyFont="1" applyAlignment="1"/>
    <xf numFmtId="164" fontId="5" fillId="0" borderId="0" xfId="0" applyNumberFormat="1" applyFont="1" applyAlignment="1">
      <alignment horizontal="right"/>
    </xf>
    <xf numFmtId="164" fontId="1" fillId="4" borderId="0" xfId="0" applyNumberFormat="1" applyFont="1" applyFill="1" applyAlignment="1">
      <alignment horizontal="right"/>
    </xf>
    <xf numFmtId="164" fontId="2" fillId="4" borderId="0" xfId="0" applyNumberFormat="1" applyFont="1" applyFill="1" applyAlignment="1">
      <alignment horizontal="left"/>
    </xf>
    <xf numFmtId="164" fontId="2" fillId="0" borderId="0" xfId="0" applyNumberFormat="1" applyFont="1" applyAlignment="1">
      <alignment horizontal="right"/>
    </xf>
    <xf numFmtId="164" fontId="4" fillId="0" borderId="0" xfId="0" applyNumberFormat="1" applyFont="1" applyAlignment="1">
      <alignment horizontal="left"/>
    </xf>
    <xf numFmtId="168" fontId="1" fillId="0" borderId="0" xfId="0" applyNumberFormat="1" applyFont="1" applyAlignment="1">
      <alignment horizontal="right"/>
    </xf>
    <xf numFmtId="164" fontId="3" fillId="0" borderId="0" xfId="0" applyNumberFormat="1" applyFont="1" applyAlignment="1">
      <alignment horizontal="right"/>
    </xf>
    <xf numFmtId="166" fontId="1" fillId="0" borderId="0" xfId="0" applyNumberFormat="1" applyFont="1" applyAlignment="1">
      <alignment horizontal="right"/>
    </xf>
    <xf numFmtId="1" fontId="1" fillId="0" borderId="0" xfId="0" applyNumberFormat="1" applyFont="1" applyAlignment="1">
      <alignment horizontal="right"/>
    </xf>
    <xf numFmtId="164" fontId="1" fillId="0" borderId="0" xfId="0" applyNumberFormat="1" applyFont="1" applyFill="1" applyAlignment="1">
      <alignment horizontal="right"/>
    </xf>
    <xf numFmtId="164" fontId="10" fillId="0" borderId="0" xfId="0" applyNumberFormat="1" applyFont="1" applyFill="1" applyAlignment="1">
      <alignment horizontal="right"/>
    </xf>
    <xf numFmtId="164" fontId="8" fillId="0" borderId="0" xfId="0" applyNumberFormat="1" applyFont="1" applyAlignment="1">
      <alignment horizontal="right"/>
    </xf>
    <xf numFmtId="1" fontId="8" fillId="0" borderId="0" xfId="0" applyNumberFormat="1" applyFont="1" applyAlignment="1"/>
    <xf numFmtId="164" fontId="8" fillId="0" borderId="0" xfId="0" quotePrefix="1" applyNumberFormat="1" applyFont="1" applyAlignment="1"/>
    <xf numFmtId="164" fontId="11" fillId="0" borderId="0" xfId="0" applyNumberFormat="1" applyFont="1" applyAlignment="1"/>
    <xf numFmtId="164" fontId="12" fillId="0" borderId="0" xfId="0" applyNumberFormat="1" applyFont="1" applyAlignment="1"/>
    <xf numFmtId="164" fontId="13" fillId="0" borderId="0" xfId="0" applyNumberFormat="1" applyFont="1" applyAlignment="1"/>
    <xf numFmtId="165" fontId="1" fillId="5" borderId="0" xfId="0" applyNumberFormat="1" applyFont="1" applyFill="1" applyAlignment="1"/>
    <xf numFmtId="165" fontId="1" fillId="6" borderId="0" xfId="0" applyNumberFormat="1" applyFont="1" applyFill="1" applyAlignment="1"/>
    <xf numFmtId="165" fontId="1" fillId="8" borderId="0" xfId="0" applyNumberFormat="1" applyFont="1" applyFill="1" applyAlignment="1"/>
    <xf numFmtId="165" fontId="1" fillId="9" borderId="0" xfId="0" applyNumberFormat="1" applyFont="1" applyFill="1" applyAlignment="1"/>
    <xf numFmtId="165" fontId="1" fillId="10" borderId="0" xfId="0" applyNumberFormat="1" applyFont="1" applyFill="1" applyAlignment="1"/>
    <xf numFmtId="165" fontId="1" fillId="11" borderId="0" xfId="0" applyNumberFormat="1" applyFont="1" applyFill="1" applyAlignment="1"/>
    <xf numFmtId="165" fontId="1" fillId="12" borderId="0" xfId="0" applyNumberFormat="1" applyFont="1" applyFill="1" applyAlignment="1"/>
    <xf numFmtId="165" fontId="1" fillId="13" borderId="0" xfId="0" applyNumberFormat="1" applyFont="1" applyFill="1" applyAlignment="1"/>
    <xf numFmtId="165" fontId="1" fillId="14" borderId="0" xfId="0" applyNumberFormat="1" applyFont="1" applyFill="1" applyAlignment="1"/>
    <xf numFmtId="165" fontId="1" fillId="15" borderId="0" xfId="0" applyNumberFormat="1" applyFont="1" applyFill="1" applyAlignment="1"/>
    <xf numFmtId="165" fontId="1" fillId="17" borderId="0" xfId="0" applyNumberFormat="1" applyFont="1" applyFill="1" applyAlignment="1"/>
    <xf numFmtId="164" fontId="1" fillId="18" borderId="0" xfId="0" applyNumberFormat="1" applyFont="1" applyFill="1" applyAlignment="1">
      <alignment horizontal="center"/>
    </xf>
    <xf numFmtId="164" fontId="2" fillId="19" borderId="0" xfId="0" applyNumberFormat="1" applyFont="1" applyFill="1" applyAlignment="1">
      <alignment horizontal="center"/>
    </xf>
    <xf numFmtId="164" fontId="2" fillId="20" borderId="0" xfId="0" applyNumberFormat="1" applyFont="1" applyFill="1" applyAlignment="1">
      <alignment horizontal="center"/>
    </xf>
    <xf numFmtId="164" fontId="1" fillId="21" borderId="0" xfId="0" applyNumberFormat="1" applyFont="1" applyFill="1" applyAlignment="1">
      <alignment horizontal="center"/>
    </xf>
    <xf numFmtId="164" fontId="2" fillId="22" borderId="0" xfId="0" applyNumberFormat="1" applyFont="1" applyFill="1" applyAlignment="1">
      <alignment horizontal="center"/>
    </xf>
    <xf numFmtId="164" fontId="2" fillId="23" borderId="0" xfId="0" applyNumberFormat="1" applyFont="1" applyFill="1" applyAlignment="1">
      <alignment horizontal="center"/>
    </xf>
    <xf numFmtId="164" fontId="2" fillId="24" borderId="0" xfId="0" applyNumberFormat="1" applyFont="1" applyFill="1" applyAlignment="1">
      <alignment horizontal="center"/>
    </xf>
    <xf numFmtId="164" fontId="2" fillId="25" borderId="0" xfId="0" applyNumberFormat="1" applyFont="1" applyFill="1" applyAlignment="1">
      <alignment horizontal="center"/>
    </xf>
    <xf numFmtId="164" fontId="1" fillId="26" borderId="0" xfId="0" applyNumberFormat="1" applyFont="1" applyFill="1" applyAlignment="1">
      <alignment horizontal="center"/>
    </xf>
    <xf numFmtId="164" fontId="2" fillId="27" borderId="0" xfId="0" applyNumberFormat="1" applyFont="1" applyFill="1" applyAlignment="1">
      <alignment horizontal="center"/>
    </xf>
    <xf numFmtId="164" fontId="2" fillId="28" borderId="0" xfId="0" applyNumberFormat="1" applyFont="1" applyFill="1" applyAlignment="1">
      <alignment horizontal="center"/>
    </xf>
    <xf numFmtId="164" fontId="2" fillId="29" borderId="0" xfId="0" applyNumberFormat="1" applyFont="1" applyFill="1" applyAlignment="1">
      <alignment horizontal="center"/>
    </xf>
    <xf numFmtId="164" fontId="2" fillId="30" borderId="0" xfId="0" applyNumberFormat="1" applyFont="1" applyFill="1" applyAlignment="1">
      <alignment horizontal="center"/>
    </xf>
    <xf numFmtId="164" fontId="2" fillId="31" borderId="0" xfId="0" applyNumberFormat="1" applyFont="1" applyFill="1" applyAlignment="1">
      <alignment horizontal="center"/>
    </xf>
    <xf numFmtId="164" fontId="2" fillId="32" borderId="0" xfId="0" applyNumberFormat="1" applyFont="1" applyFill="1" applyAlignment="1">
      <alignment horizontal="center"/>
    </xf>
    <xf numFmtId="164" fontId="2" fillId="33" borderId="0" xfId="0" applyNumberFormat="1" applyFont="1" applyFill="1" applyAlignment="1">
      <alignment horizontal="center"/>
    </xf>
    <xf numFmtId="164" fontId="7" fillId="34" borderId="0" xfId="0" applyNumberFormat="1" applyFont="1" applyFill="1" applyAlignment="1">
      <alignment horizontal="center"/>
    </xf>
    <xf numFmtId="164" fontId="7" fillId="13" borderId="0" xfId="0" applyNumberFormat="1" applyFont="1" applyFill="1" applyAlignment="1">
      <alignment horizontal="center"/>
    </xf>
    <xf numFmtId="164" fontId="7" fillId="35" borderId="0" xfId="0" applyNumberFormat="1" applyFont="1" applyFill="1" applyAlignment="1">
      <alignment horizontal="center"/>
    </xf>
    <xf numFmtId="164" fontId="2" fillId="36" borderId="0" xfId="0" applyNumberFormat="1" applyFont="1" applyFill="1" applyAlignment="1">
      <alignment horizontal="center"/>
    </xf>
    <xf numFmtId="164" fontId="2" fillId="37" borderId="0" xfId="0" applyNumberFormat="1" applyFont="1" applyFill="1" applyAlignment="1">
      <alignment horizontal="center"/>
    </xf>
    <xf numFmtId="164" fontId="2" fillId="38" borderId="0" xfId="0" applyNumberFormat="1" applyFont="1" applyFill="1" applyAlignment="1">
      <alignment horizontal="center"/>
    </xf>
    <xf numFmtId="164" fontId="2" fillId="39" borderId="0" xfId="0" applyNumberFormat="1" applyFont="1" applyFill="1" applyAlignment="1">
      <alignment horizontal="center"/>
    </xf>
    <xf numFmtId="164" fontId="2" fillId="40" borderId="0" xfId="0" applyNumberFormat="1" applyFont="1" applyFill="1" applyAlignment="1">
      <alignment horizontal="center"/>
    </xf>
    <xf numFmtId="164" fontId="1" fillId="41" borderId="0" xfId="0" applyNumberFormat="1" applyFont="1" applyFill="1" applyAlignment="1">
      <alignment horizontal="center"/>
    </xf>
    <xf numFmtId="164" fontId="2" fillId="42" borderId="0" xfId="0" applyNumberFormat="1" applyFont="1" applyFill="1" applyAlignment="1">
      <alignment horizontal="center"/>
    </xf>
    <xf numFmtId="164" fontId="2" fillId="43" borderId="0" xfId="0" applyNumberFormat="1" applyFont="1" applyFill="1" applyAlignment="1">
      <alignment horizontal="center"/>
    </xf>
    <xf numFmtId="164" fontId="2" fillId="44" borderId="0" xfId="0" applyNumberFormat="1" applyFont="1" applyFill="1" applyAlignment="1">
      <alignment horizontal="center"/>
    </xf>
    <xf numFmtId="164" fontId="2" fillId="45" borderId="0" xfId="0" applyNumberFormat="1" applyFont="1" applyFill="1" applyAlignment="1">
      <alignment horizontal="center"/>
    </xf>
    <xf numFmtId="164" fontId="2" fillId="46" borderId="0" xfId="0" applyNumberFormat="1" applyFont="1" applyFill="1" applyAlignment="1">
      <alignment horizontal="center"/>
    </xf>
    <xf numFmtId="164" fontId="1" fillId="47" borderId="0" xfId="0" applyNumberFormat="1" applyFont="1" applyFill="1" applyAlignment="1">
      <alignment horizontal="center"/>
    </xf>
    <xf numFmtId="164" fontId="2" fillId="48" borderId="0" xfId="0" applyNumberFormat="1" applyFont="1" applyFill="1" applyAlignment="1">
      <alignment horizontal="center"/>
    </xf>
    <xf numFmtId="164" fontId="2" fillId="49" borderId="0" xfId="0" applyNumberFormat="1" applyFont="1" applyFill="1" applyAlignment="1">
      <alignment horizontal="center"/>
    </xf>
    <xf numFmtId="164" fontId="2" fillId="50" borderId="0" xfId="0" applyNumberFormat="1" applyFont="1" applyFill="1" applyAlignment="1">
      <alignment horizontal="center"/>
    </xf>
    <xf numFmtId="164" fontId="2" fillId="51" borderId="0" xfId="0" applyNumberFormat="1" applyFont="1" applyFill="1" applyAlignment="1">
      <alignment horizontal="center"/>
    </xf>
    <xf numFmtId="164" fontId="2" fillId="52" borderId="0" xfId="0" applyNumberFormat="1" applyFont="1" applyFill="1" applyAlignment="1">
      <alignment horizontal="center"/>
    </xf>
    <xf numFmtId="164" fontId="1" fillId="53" borderId="0" xfId="0" applyNumberFormat="1" applyFont="1" applyFill="1" applyAlignment="1">
      <alignment horizontal="center"/>
    </xf>
    <xf numFmtId="164" fontId="7" fillId="54" borderId="0" xfId="0" applyNumberFormat="1" applyFont="1" applyFill="1" applyAlignment="1">
      <alignment horizontal="center"/>
    </xf>
    <xf numFmtId="164" fontId="1" fillId="16" borderId="0" xfId="0" applyNumberFormat="1" applyFont="1" applyFill="1" applyAlignment="1">
      <alignment horizontal="center"/>
    </xf>
    <xf numFmtId="164" fontId="1" fillId="55" borderId="0" xfId="0" applyNumberFormat="1" applyFont="1" applyFill="1" applyAlignment="1">
      <alignment horizontal="center"/>
    </xf>
    <xf numFmtId="164" fontId="1" fillId="56" borderId="0" xfId="0" applyNumberFormat="1" applyFont="1" applyFill="1" applyAlignment="1">
      <alignment horizontal="center"/>
    </xf>
    <xf numFmtId="164" fontId="2" fillId="57" borderId="0" xfId="0" applyNumberFormat="1" applyFont="1" applyFill="1" applyAlignment="1">
      <alignment horizontal="center"/>
    </xf>
    <xf numFmtId="164" fontId="1" fillId="58" borderId="0" xfId="0" applyNumberFormat="1" applyFont="1" applyFill="1" applyAlignment="1">
      <alignment horizontal="center"/>
    </xf>
    <xf numFmtId="164" fontId="7" fillId="59" borderId="0" xfId="0" applyNumberFormat="1" applyFont="1" applyFill="1" applyAlignment="1">
      <alignment horizontal="center"/>
    </xf>
    <xf numFmtId="164" fontId="1" fillId="60" borderId="0" xfId="0" applyNumberFormat="1" applyFont="1" applyFill="1" applyAlignment="1">
      <alignment horizontal="center"/>
    </xf>
    <xf numFmtId="164" fontId="2" fillId="61" borderId="0" xfId="0" applyNumberFormat="1" applyFont="1" applyFill="1" applyAlignment="1">
      <alignment horizontal="center"/>
    </xf>
    <xf numFmtId="164" fontId="1" fillId="62" borderId="0" xfId="0" applyNumberFormat="1" applyFont="1" applyFill="1" applyAlignment="1">
      <alignment horizontal="center"/>
    </xf>
    <xf numFmtId="164" fontId="1" fillId="63" borderId="0" xfId="0" applyNumberFormat="1" applyFont="1" applyFill="1" applyAlignment="1">
      <alignment horizontal="center"/>
    </xf>
    <xf numFmtId="164" fontId="7" fillId="64" borderId="0" xfId="0" applyNumberFormat="1" applyFont="1" applyFill="1" applyAlignment="1">
      <alignment horizontal="center"/>
    </xf>
    <xf numFmtId="164" fontId="1" fillId="65" borderId="0" xfId="0" applyNumberFormat="1" applyFont="1" applyFill="1" applyAlignment="1">
      <alignment horizontal="center"/>
    </xf>
    <xf numFmtId="164" fontId="1" fillId="14" borderId="0" xfId="0" applyNumberFormat="1" applyFont="1" applyFill="1" applyAlignment="1">
      <alignment horizontal="center"/>
    </xf>
    <xf numFmtId="164" fontId="1" fillId="66" borderId="0" xfId="0" applyNumberFormat="1" applyFont="1" applyFill="1" applyAlignment="1">
      <alignment horizontal="center"/>
    </xf>
    <xf numFmtId="164" fontId="1" fillId="15" borderId="0" xfId="0" applyNumberFormat="1" applyFont="1" applyFill="1" applyAlignment="1">
      <alignment horizontal="center"/>
    </xf>
    <xf numFmtId="164" fontId="7" fillId="67" borderId="0" xfId="0" applyNumberFormat="1" applyFont="1" applyFill="1" applyAlignment="1">
      <alignment horizontal="center"/>
    </xf>
    <xf numFmtId="164" fontId="1" fillId="68" borderId="0" xfId="0" applyNumberFormat="1" applyFont="1" applyFill="1" applyAlignment="1">
      <alignment horizontal="center"/>
    </xf>
    <xf numFmtId="164" fontId="1" fillId="69" borderId="0" xfId="0" applyNumberFormat="1" applyFont="1" applyFill="1" applyAlignment="1">
      <alignment horizontal="center"/>
    </xf>
    <xf numFmtId="164" fontId="1" fillId="17" borderId="0" xfId="0" applyNumberFormat="1" applyFont="1" applyFill="1" applyAlignment="1">
      <alignment horizontal="center"/>
    </xf>
    <xf numFmtId="164" fontId="1" fillId="70" borderId="0" xfId="0" applyNumberFormat="1" applyFont="1" applyFill="1" applyAlignment="1">
      <alignment horizontal="center"/>
    </xf>
    <xf numFmtId="164" fontId="2" fillId="71" borderId="0" xfId="0" applyNumberFormat="1" applyFont="1" applyFill="1" applyAlignment="1">
      <alignment horizontal="center"/>
    </xf>
    <xf numFmtId="164" fontId="2" fillId="72" borderId="0" xfId="0" applyNumberFormat="1" applyFont="1" applyFill="1" applyAlignment="1">
      <alignment horizontal="center"/>
    </xf>
    <xf numFmtId="164" fontId="2" fillId="73" borderId="0" xfId="0" applyNumberFormat="1" applyFont="1" applyFill="1" applyAlignment="1">
      <alignment horizontal="center"/>
    </xf>
    <xf numFmtId="164" fontId="2" fillId="74" borderId="0" xfId="0" applyNumberFormat="1" applyFont="1" applyFill="1" applyAlignment="1">
      <alignment horizontal="center"/>
    </xf>
    <xf numFmtId="164" fontId="2" fillId="75" borderId="0" xfId="0" applyNumberFormat="1" applyFont="1" applyFill="1" applyAlignment="1">
      <alignment horizontal="center"/>
    </xf>
    <xf numFmtId="164" fontId="7" fillId="76" borderId="0" xfId="0" applyNumberFormat="1" applyFont="1" applyFill="1" applyAlignment="1">
      <alignment horizontal="center"/>
    </xf>
    <xf numFmtId="164" fontId="2" fillId="77" borderId="0" xfId="0" applyNumberFormat="1" applyFont="1" applyFill="1" applyAlignment="1">
      <alignment horizontal="center"/>
    </xf>
    <xf numFmtId="164" fontId="2" fillId="78" borderId="0" xfId="0" applyNumberFormat="1" applyFont="1" applyFill="1" applyAlignment="1">
      <alignment horizontal="center"/>
    </xf>
    <xf numFmtId="164" fontId="2" fillId="79" borderId="0" xfId="0" applyNumberFormat="1" applyFont="1" applyFill="1" applyAlignment="1">
      <alignment horizontal="center"/>
    </xf>
    <xf numFmtId="164" fontId="2" fillId="80" borderId="0" xfId="0" applyNumberFormat="1" applyFont="1" applyFill="1" applyAlignment="1">
      <alignment horizontal="center"/>
    </xf>
    <xf numFmtId="164" fontId="2" fillId="81" borderId="0" xfId="0" applyNumberFormat="1" applyFont="1" applyFill="1" applyAlignment="1">
      <alignment horizontal="center"/>
    </xf>
    <xf numFmtId="164" fontId="2" fillId="82" borderId="0" xfId="0" applyNumberFormat="1" applyFont="1" applyFill="1" applyAlignment="1">
      <alignment horizontal="center"/>
    </xf>
    <xf numFmtId="164" fontId="2" fillId="83" borderId="0" xfId="0" applyNumberFormat="1" applyFont="1" applyFill="1" applyAlignment="1">
      <alignment horizontal="center"/>
    </xf>
    <xf numFmtId="164" fontId="1" fillId="84" borderId="0" xfId="0" applyNumberFormat="1" applyFont="1" applyFill="1" applyAlignment="1">
      <alignment horizontal="center"/>
    </xf>
    <xf numFmtId="164" fontId="2" fillId="85" borderId="0" xfId="0" applyNumberFormat="1" applyFont="1" applyFill="1" applyAlignment="1">
      <alignment horizontal="center"/>
    </xf>
    <xf numFmtId="164" fontId="2" fillId="86" borderId="0" xfId="0" applyNumberFormat="1" applyFont="1" applyFill="1" applyAlignment="1">
      <alignment horizontal="center"/>
    </xf>
    <xf numFmtId="164" fontId="1" fillId="11" borderId="0" xfId="0" applyNumberFormat="1" applyFont="1" applyFill="1" applyAlignment="1">
      <alignment horizontal="center"/>
    </xf>
    <xf numFmtId="164" fontId="2" fillId="87" borderId="0" xfId="0" applyNumberFormat="1" applyFont="1" applyFill="1" applyAlignment="1">
      <alignment horizontal="center"/>
    </xf>
    <xf numFmtId="164" fontId="2" fillId="88" borderId="0" xfId="0" applyNumberFormat="1" applyFont="1" applyFill="1" applyAlignment="1">
      <alignment horizontal="center"/>
    </xf>
    <xf numFmtId="164" fontId="2" fillId="89" borderId="0" xfId="0" applyNumberFormat="1" applyFont="1" applyFill="1" applyAlignment="1">
      <alignment horizontal="center"/>
    </xf>
    <xf numFmtId="164" fontId="2" fillId="90" borderId="0" xfId="0" applyNumberFormat="1" applyFont="1" applyFill="1" applyAlignment="1">
      <alignment horizontal="center"/>
    </xf>
    <xf numFmtId="164" fontId="1" fillId="91" borderId="0" xfId="0" applyNumberFormat="1" applyFont="1" applyFill="1" applyAlignment="1">
      <alignment horizontal="center"/>
    </xf>
    <xf numFmtId="164" fontId="1" fillId="8" borderId="0" xfId="0" applyNumberFormat="1" applyFont="1" applyFill="1" applyAlignment="1">
      <alignment horizontal="center"/>
    </xf>
    <xf numFmtId="164" fontId="2" fillId="92" borderId="0" xfId="0" applyNumberFormat="1" applyFont="1" applyFill="1" applyAlignment="1">
      <alignment horizontal="center"/>
    </xf>
    <xf numFmtId="164" fontId="2" fillId="93" borderId="0" xfId="0" applyNumberFormat="1" applyFont="1" applyFill="1" applyAlignment="1">
      <alignment horizontal="center"/>
    </xf>
    <xf numFmtId="164" fontId="2" fillId="94" borderId="0" xfId="0" applyNumberFormat="1" applyFont="1" applyFill="1" applyAlignment="1">
      <alignment horizontal="center"/>
    </xf>
    <xf numFmtId="164" fontId="2" fillId="95" borderId="0" xfId="0" applyNumberFormat="1" applyFont="1" applyFill="1" applyAlignment="1">
      <alignment horizontal="center"/>
    </xf>
    <xf numFmtId="164" fontId="2" fillId="96" borderId="0" xfId="0" applyNumberFormat="1" applyFont="1" applyFill="1" applyAlignment="1">
      <alignment horizontal="center"/>
    </xf>
    <xf numFmtId="164" fontId="1" fillId="13" borderId="0" xfId="0" applyNumberFormat="1" applyFont="1" applyFill="1" applyAlignment="1"/>
    <xf numFmtId="164" fontId="14" fillId="0" borderId="0" xfId="0" applyNumberFormat="1" applyFont="1" applyAlignment="1">
      <alignment horizontal="left"/>
    </xf>
    <xf numFmtId="165" fontId="14" fillId="0" borderId="0" xfId="0" applyNumberFormat="1" applyFont="1" applyAlignment="1"/>
    <xf numFmtId="167" fontId="14" fillId="0" borderId="0" xfId="0" applyNumberFormat="1" applyFont="1" applyAlignment="1"/>
    <xf numFmtId="165" fontId="14" fillId="13" borderId="0" xfId="0" applyNumberFormat="1" applyFont="1" applyFill="1" applyAlignment="1"/>
    <xf numFmtId="165" fontId="14" fillId="6" borderId="0" xfId="0" applyNumberFormat="1" applyFont="1" applyFill="1" applyAlignment="1"/>
    <xf numFmtId="165" fontId="14" fillId="17" borderId="0" xfId="0" applyNumberFormat="1" applyFont="1" applyFill="1" applyAlignment="1"/>
    <xf numFmtId="165" fontId="14" fillId="10" borderId="0" xfId="0" applyNumberFormat="1" applyFont="1" applyFill="1" applyAlignment="1"/>
    <xf numFmtId="165" fontId="14" fillId="7" borderId="0" xfId="0" applyNumberFormat="1" applyFont="1" applyFill="1" applyAlignment="1"/>
    <xf numFmtId="164" fontId="3" fillId="0" borderId="0" xfId="0" applyNumberFormat="1" applyFont="1" applyFill="1" applyAlignment="1">
      <alignment horizontal="right"/>
    </xf>
    <xf numFmtId="166" fontId="1" fillId="0" borderId="0" xfId="0" applyNumberFormat="1" applyFont="1" applyFill="1" applyAlignment="1">
      <alignment horizontal="right"/>
    </xf>
    <xf numFmtId="1" fontId="1" fillId="0" borderId="0" xfId="0" applyNumberFormat="1" applyFont="1" applyFill="1" applyAlignment="1">
      <alignment horizontal="right"/>
    </xf>
    <xf numFmtId="165" fontId="1" fillId="0" borderId="0" xfId="0" applyNumberFormat="1" applyFont="1" applyFill="1" applyAlignment="1">
      <alignment horizontal="right"/>
    </xf>
    <xf numFmtId="165" fontId="1" fillId="60" borderId="0" xfId="0" applyNumberFormat="1" applyFont="1" applyFill="1" applyAlignment="1"/>
    <xf numFmtId="165" fontId="1" fillId="97" borderId="0" xfId="0" applyNumberFormat="1" applyFont="1" applyFill="1" applyAlignment="1"/>
    <xf numFmtId="165" fontId="1" fillId="68" borderId="0" xfId="0" applyNumberFormat="1" applyFont="1" applyFill="1" applyAlignment="1"/>
    <xf numFmtId="165" fontId="1" fillId="98" borderId="0" xfId="0" applyNumberFormat="1" applyFont="1" applyFill="1" applyAlignment="1"/>
    <xf numFmtId="165" fontId="1" fillId="41" borderId="0" xfId="0" applyNumberFormat="1" applyFont="1" applyFill="1" applyAlignment="1"/>
    <xf numFmtId="165" fontId="1" fillId="99" borderId="0" xfId="0" applyNumberFormat="1" applyFont="1" applyFill="1" applyAlignment="1"/>
    <xf numFmtId="165" fontId="1" fillId="100" borderId="0" xfId="0" applyNumberFormat="1" applyFont="1" applyFill="1" applyAlignment="1"/>
    <xf numFmtId="165" fontId="1" fillId="101" borderId="0" xfId="0" applyNumberFormat="1" applyFont="1" applyFill="1" applyAlignment="1"/>
    <xf numFmtId="164" fontId="2" fillId="102" borderId="0" xfId="0" applyNumberFormat="1" applyFont="1" applyFill="1" applyAlignment="1">
      <alignment horizontal="center"/>
    </xf>
    <xf numFmtId="164" fontId="2" fillId="103" borderId="0" xfId="0" applyNumberFormat="1" applyFont="1" applyFill="1" applyAlignment="1">
      <alignment horizontal="center"/>
    </xf>
    <xf numFmtId="164" fontId="2" fillId="104" borderId="0" xfId="0" applyNumberFormat="1" applyFont="1" applyFill="1" applyAlignment="1">
      <alignment horizontal="center"/>
    </xf>
    <xf numFmtId="164" fontId="2" fillId="105" borderId="0" xfId="0" applyNumberFormat="1" applyFont="1" applyFill="1" applyAlignment="1">
      <alignment horizontal="center"/>
    </xf>
    <xf numFmtId="164" fontId="2" fillId="106" borderId="0" xfId="0" applyNumberFormat="1" applyFont="1" applyFill="1" applyAlignment="1">
      <alignment horizontal="center"/>
    </xf>
    <xf numFmtId="164" fontId="2" fillId="107" borderId="0" xfId="0" applyNumberFormat="1" applyFont="1" applyFill="1" applyAlignment="1">
      <alignment horizontal="center"/>
    </xf>
    <xf numFmtId="164" fontId="2" fillId="108" borderId="0" xfId="0" applyNumberFormat="1" applyFont="1" applyFill="1" applyAlignment="1">
      <alignment horizontal="center"/>
    </xf>
    <xf numFmtId="164" fontId="2" fillId="109" borderId="0" xfId="0" applyNumberFormat="1" applyFont="1" applyFill="1" applyAlignment="1">
      <alignment horizontal="center"/>
    </xf>
    <xf numFmtId="164" fontId="2" fillId="110" borderId="0" xfId="0" applyNumberFormat="1" applyFont="1" applyFill="1" applyAlignment="1">
      <alignment horizontal="center"/>
    </xf>
    <xf numFmtId="164" fontId="2" fillId="111" borderId="0" xfId="0" applyNumberFormat="1" applyFont="1" applyFill="1" applyAlignment="1">
      <alignment horizontal="center"/>
    </xf>
    <xf numFmtId="164" fontId="2" fillId="112" borderId="0" xfId="0" applyNumberFormat="1" applyFont="1" applyFill="1" applyAlignment="1">
      <alignment horizontal="center"/>
    </xf>
    <xf numFmtId="164" fontId="2" fillId="113" borderId="0" xfId="0" applyNumberFormat="1" applyFont="1" applyFill="1" applyAlignment="1">
      <alignment horizontal="center"/>
    </xf>
    <xf numFmtId="164" fontId="2" fillId="114" borderId="0" xfId="0" applyNumberFormat="1" applyFont="1" applyFill="1" applyAlignment="1">
      <alignment horizontal="center"/>
    </xf>
    <xf numFmtId="164" fontId="2" fillId="115" borderId="0" xfId="0" applyNumberFormat="1" applyFont="1" applyFill="1" applyAlignment="1">
      <alignment horizontal="center"/>
    </xf>
    <xf numFmtId="164" fontId="2" fillId="116" borderId="0" xfId="0" applyNumberFormat="1" applyFont="1" applyFill="1" applyAlignment="1">
      <alignment horizontal="center"/>
    </xf>
    <xf numFmtId="164" fontId="1" fillId="117" borderId="0" xfId="0" applyNumberFormat="1" applyFont="1" applyFill="1" applyAlignment="1">
      <alignment horizontal="center"/>
    </xf>
    <xf numFmtId="164" fontId="2" fillId="118" borderId="0" xfId="0" applyNumberFormat="1" applyFont="1" applyFill="1" applyAlignment="1">
      <alignment horizontal="center"/>
    </xf>
    <xf numFmtId="164" fontId="2" fillId="119" borderId="0" xfId="0" applyNumberFormat="1" applyFont="1" applyFill="1" applyAlignment="1">
      <alignment horizontal="center"/>
    </xf>
    <xf numFmtId="164" fontId="2" fillId="120" borderId="0" xfId="0" applyNumberFormat="1" applyFont="1" applyFill="1" applyAlignment="1">
      <alignment horizontal="center"/>
    </xf>
    <xf numFmtId="164" fontId="2" fillId="121" borderId="0" xfId="0" applyNumberFormat="1" applyFont="1" applyFill="1" applyAlignment="1">
      <alignment horizontal="center"/>
    </xf>
    <xf numFmtId="164" fontId="2" fillId="122" borderId="0" xfId="0" applyNumberFormat="1" applyFont="1" applyFill="1" applyAlignment="1">
      <alignment horizontal="center"/>
    </xf>
    <xf numFmtId="164" fontId="2" fillId="123" borderId="0" xfId="0" applyNumberFormat="1" applyFont="1" applyFill="1" applyAlignment="1">
      <alignment horizontal="center"/>
    </xf>
    <xf numFmtId="164" fontId="2" fillId="124" borderId="0" xfId="0" applyNumberFormat="1" applyFont="1" applyFill="1" applyAlignment="1">
      <alignment horizontal="center"/>
    </xf>
    <xf numFmtId="164" fontId="2" fillId="125" borderId="0" xfId="0" applyNumberFormat="1" applyFont="1" applyFill="1" applyAlignment="1">
      <alignment horizontal="center"/>
    </xf>
    <xf numFmtId="164" fontId="2" fillId="126" borderId="0" xfId="0" applyNumberFormat="1" applyFont="1" applyFill="1" applyAlignment="1">
      <alignment horizontal="center"/>
    </xf>
    <xf numFmtId="164" fontId="2" fillId="127" borderId="0" xfId="0" applyNumberFormat="1" applyFont="1" applyFill="1" applyAlignment="1">
      <alignment horizontal="center"/>
    </xf>
    <xf numFmtId="164" fontId="2" fillId="128" borderId="0" xfId="0" applyNumberFormat="1" applyFont="1" applyFill="1" applyAlignment="1">
      <alignment horizontal="center"/>
    </xf>
    <xf numFmtId="164" fontId="2" fillId="129" borderId="0" xfId="0" applyNumberFormat="1" applyFont="1" applyFill="1" applyAlignment="1">
      <alignment horizontal="center"/>
    </xf>
    <xf numFmtId="164" fontId="2" fillId="130" borderId="0" xfId="0" applyNumberFormat="1" applyFont="1" applyFill="1" applyAlignment="1">
      <alignment horizontal="center"/>
    </xf>
    <xf numFmtId="165" fontId="10" fillId="0" borderId="0" xfId="0" applyNumberFormat="1" applyFont="1" applyFill="1" applyAlignment="1">
      <alignment horizontal="right"/>
    </xf>
    <xf numFmtId="165" fontId="1" fillId="18" borderId="0" xfId="0" applyNumberFormat="1" applyFont="1" applyFill="1" applyAlignment="1"/>
    <xf numFmtId="165" fontId="1" fillId="65" borderId="0" xfId="0" applyNumberFormat="1" applyFont="1" applyFill="1" applyAlignment="1"/>
    <xf numFmtId="165" fontId="1" fillId="63" borderId="0" xfId="0" applyNumberFormat="1" applyFont="1" applyFill="1" applyAlignment="1"/>
    <xf numFmtId="165" fontId="1" fillId="21" borderId="0" xfId="0" applyNumberFormat="1" applyFont="1" applyFill="1" applyAlignment="1"/>
    <xf numFmtId="165" fontId="1" fillId="53" borderId="0" xfId="0" applyNumberFormat="1" applyFont="1" applyFill="1" applyAlignment="1"/>
    <xf numFmtId="165" fontId="1" fillId="131" borderId="0" xfId="0" applyNumberFormat="1" applyFont="1" applyFill="1" applyAlignment="1"/>
    <xf numFmtId="165" fontId="1" fillId="132" borderId="0" xfId="0" applyNumberFormat="1" applyFont="1" applyFill="1" applyAlignment="1"/>
    <xf numFmtId="164" fontId="2" fillId="133" borderId="0" xfId="0" applyNumberFormat="1" applyFont="1" applyFill="1" applyAlignment="1">
      <alignment horizontal="center"/>
    </xf>
    <xf numFmtId="164" fontId="2" fillId="134" borderId="0" xfId="0" applyNumberFormat="1" applyFont="1" applyFill="1" applyAlignment="1">
      <alignment horizontal="center"/>
    </xf>
    <xf numFmtId="164" fontId="2" fillId="135" borderId="0" xfId="0" applyNumberFormat="1" applyFont="1" applyFill="1" applyAlignment="1">
      <alignment horizontal="center"/>
    </xf>
    <xf numFmtId="164" fontId="2" fillId="136" borderId="0" xfId="0" applyNumberFormat="1" applyFont="1" applyFill="1" applyAlignment="1">
      <alignment horizontal="center"/>
    </xf>
    <xf numFmtId="164" fontId="2" fillId="137" borderId="0" xfId="0" applyNumberFormat="1" applyFont="1" applyFill="1" applyAlignment="1">
      <alignment horizontal="center"/>
    </xf>
    <xf numFmtId="164" fontId="2" fillId="138" borderId="0" xfId="0" applyNumberFormat="1" applyFont="1" applyFill="1" applyAlignment="1">
      <alignment horizontal="center"/>
    </xf>
    <xf numFmtId="164" fontId="2" fillId="139" borderId="0" xfId="0" applyNumberFormat="1" applyFont="1" applyFill="1" applyAlignment="1">
      <alignment horizontal="center"/>
    </xf>
    <xf numFmtId="164" fontId="2" fillId="140" borderId="0" xfId="0" applyNumberFormat="1" applyFont="1" applyFill="1" applyAlignment="1">
      <alignment horizontal="center"/>
    </xf>
    <xf numFmtId="164" fontId="2" fillId="141" borderId="0" xfId="0" applyNumberFormat="1" applyFont="1" applyFill="1" applyAlignment="1">
      <alignment horizontal="center"/>
    </xf>
    <xf numFmtId="164" fontId="2" fillId="142" borderId="0" xfId="0" applyNumberFormat="1" applyFont="1" applyFill="1" applyAlignment="1">
      <alignment horizontal="center"/>
    </xf>
    <xf numFmtId="164" fontId="2" fillId="143" borderId="0" xfId="0" applyNumberFormat="1" applyFont="1" applyFill="1" applyAlignment="1">
      <alignment horizontal="center"/>
    </xf>
    <xf numFmtId="164" fontId="2" fillId="144" borderId="0" xfId="0" applyNumberFormat="1" applyFont="1" applyFill="1" applyAlignment="1">
      <alignment horizontal="center"/>
    </xf>
    <xf numFmtId="164" fontId="2" fillId="145" borderId="0" xfId="0" applyNumberFormat="1" applyFont="1" applyFill="1" applyAlignment="1">
      <alignment horizontal="center"/>
    </xf>
    <xf numFmtId="164" fontId="2" fillId="146" borderId="0" xfId="0" applyNumberFormat="1" applyFont="1" applyFill="1" applyAlignment="1">
      <alignment horizontal="center"/>
    </xf>
    <xf numFmtId="164" fontId="2" fillId="147" borderId="0" xfId="0" applyNumberFormat="1" applyFont="1" applyFill="1" applyAlignment="1">
      <alignment horizontal="center"/>
    </xf>
    <xf numFmtId="164" fontId="2" fillId="148" borderId="0" xfId="0" applyNumberFormat="1" applyFont="1" applyFill="1" applyAlignment="1">
      <alignment horizontal="center"/>
    </xf>
    <xf numFmtId="164" fontId="2" fillId="149" borderId="0" xfId="0" applyNumberFormat="1" applyFont="1" applyFill="1" applyAlignment="1">
      <alignment horizontal="center"/>
    </xf>
    <xf numFmtId="164" fontId="2" fillId="150" borderId="0" xfId="0" applyNumberFormat="1" applyFont="1" applyFill="1" applyAlignment="1">
      <alignment horizontal="center"/>
    </xf>
    <xf numFmtId="164" fontId="2" fillId="151" borderId="0" xfId="0" applyNumberFormat="1" applyFont="1" applyFill="1" applyAlignment="1">
      <alignment horizontal="center"/>
    </xf>
    <xf numFmtId="164" fontId="2" fillId="152" borderId="0" xfId="0" applyNumberFormat="1" applyFont="1" applyFill="1" applyAlignment="1">
      <alignment horizontal="center"/>
    </xf>
    <xf numFmtId="164" fontId="2" fillId="153" borderId="0" xfId="0" applyNumberFormat="1" applyFont="1" applyFill="1" applyAlignment="1">
      <alignment horizontal="center"/>
    </xf>
    <xf numFmtId="164" fontId="2" fillId="154" borderId="0" xfId="0" applyNumberFormat="1" applyFont="1" applyFill="1" applyAlignment="1">
      <alignment horizontal="center"/>
    </xf>
    <xf numFmtId="164" fontId="2" fillId="155" borderId="0" xfId="0" applyNumberFormat="1" applyFont="1" applyFill="1" applyAlignment="1">
      <alignment horizontal="center"/>
    </xf>
    <xf numFmtId="164" fontId="2" fillId="156" borderId="0" xfId="0" applyNumberFormat="1" applyFont="1" applyFill="1" applyAlignment="1">
      <alignment horizontal="center"/>
    </xf>
    <xf numFmtId="164" fontId="1" fillId="101" borderId="0" xfId="0" applyNumberFormat="1" applyFont="1" applyFill="1" applyAlignment="1">
      <alignment horizontal="center"/>
    </xf>
    <xf numFmtId="164" fontId="1" fillId="157" borderId="0" xfId="0" applyNumberFormat="1" applyFont="1" applyFill="1" applyAlignment="1">
      <alignment horizontal="center"/>
    </xf>
    <xf numFmtId="164" fontId="1" fillId="158" borderId="0" xfId="0" applyNumberFormat="1" applyFont="1" applyFill="1" applyAlignment="1">
      <alignment horizontal="center"/>
    </xf>
    <xf numFmtId="164" fontId="1" fillId="159" borderId="0" xfId="0" applyNumberFormat="1" applyFont="1" applyFill="1" applyAlignment="1">
      <alignment horizontal="center"/>
    </xf>
    <xf numFmtId="164" fontId="1" fillId="160" borderId="0" xfId="0" applyNumberFormat="1" applyFont="1" applyFill="1" applyAlignment="1">
      <alignment horizontal="center"/>
    </xf>
    <xf numFmtId="164" fontId="1" fillId="161" borderId="0" xfId="0" applyNumberFormat="1" applyFont="1" applyFill="1" applyAlignment="1">
      <alignment horizontal="center"/>
    </xf>
    <xf numFmtId="164" fontId="1" fillId="162" borderId="0" xfId="0" applyNumberFormat="1" applyFont="1" applyFill="1" applyAlignment="1">
      <alignment horizontal="center"/>
    </xf>
    <xf numFmtId="164" fontId="7" fillId="163" borderId="0" xfId="0" applyNumberFormat="1" applyFont="1" applyFill="1" applyAlignment="1">
      <alignment horizontal="center"/>
    </xf>
    <xf numFmtId="164" fontId="1" fillId="164" borderId="0" xfId="0" applyNumberFormat="1" applyFont="1" applyFill="1" applyAlignment="1">
      <alignment horizontal="center"/>
    </xf>
    <xf numFmtId="164" fontId="1" fillId="165" borderId="0" xfId="0" applyNumberFormat="1" applyFont="1" applyFill="1" applyAlignment="1">
      <alignment horizontal="center"/>
    </xf>
    <xf numFmtId="164" fontId="2" fillId="166" borderId="0" xfId="0" applyNumberFormat="1" applyFont="1" applyFill="1" applyAlignment="1">
      <alignment horizontal="center"/>
    </xf>
    <xf numFmtId="164" fontId="2" fillId="167" borderId="0" xfId="0" applyNumberFormat="1" applyFont="1" applyFill="1" applyAlignment="1">
      <alignment horizontal="center"/>
    </xf>
    <xf numFmtId="164" fontId="1" fillId="12" borderId="0" xfId="0" applyNumberFormat="1" applyFont="1" applyFill="1" applyAlignment="1">
      <alignment horizontal="center"/>
    </xf>
    <xf numFmtId="165" fontId="14" fillId="35" borderId="0" xfId="0" applyNumberFormat="1" applyFont="1" applyFill="1" applyAlignment="1"/>
    <xf numFmtId="165" fontId="14" fillId="63" borderId="0" xfId="0" applyNumberFormat="1" applyFont="1" applyFill="1" applyAlignment="1"/>
    <xf numFmtId="164" fontId="10" fillId="0" borderId="0" xfId="0" applyNumberFormat="1" applyFont="1" applyAlignment="1">
      <alignment horizontal="left"/>
    </xf>
    <xf numFmtId="165" fontId="10" fillId="0" borderId="0" xfId="0" applyNumberFormat="1" applyFont="1" applyAlignment="1"/>
    <xf numFmtId="167" fontId="10" fillId="0" borderId="0" xfId="0" applyNumberFormat="1" applyFont="1" applyAlignment="1"/>
    <xf numFmtId="165" fontId="10" fillId="6" borderId="0" xfId="0" applyNumberFormat="1" applyFont="1" applyFill="1" applyAlignment="1"/>
    <xf numFmtId="165" fontId="10" fillId="16" borderId="0" xfId="0" applyNumberFormat="1" applyFont="1" applyFill="1" applyAlignment="1"/>
    <xf numFmtId="165" fontId="10" fillId="13" borderId="0" xfId="0" applyNumberFormat="1" applyFont="1" applyFill="1" applyAlignment="1"/>
    <xf numFmtId="165" fontId="1" fillId="67" borderId="0" xfId="0" applyNumberFormat="1" applyFont="1" applyFill="1" applyAlignment="1"/>
    <xf numFmtId="165" fontId="1" fillId="52" borderId="0" xfId="0" applyNumberFormat="1" applyFont="1" applyFill="1" applyAlignment="1"/>
    <xf numFmtId="165" fontId="1" fillId="34" borderId="0" xfId="0" applyNumberFormat="1" applyFont="1" applyFill="1" applyAlignment="1"/>
    <xf numFmtId="165" fontId="1" fillId="168" borderId="0" xfId="0" applyNumberFormat="1" applyFont="1" applyFill="1" applyAlignment="1"/>
    <xf numFmtId="165" fontId="1" fillId="169" borderId="0" xfId="0" applyNumberFormat="1" applyFont="1" applyFill="1" applyAlignment="1"/>
    <xf numFmtId="165" fontId="1" fillId="170" borderId="0" xfId="0" applyNumberFormat="1" applyFont="1" applyFill="1" applyAlignment="1"/>
    <xf numFmtId="165" fontId="1" fillId="171" borderId="0" xfId="0" applyNumberFormat="1" applyFont="1" applyFill="1" applyAlignment="1"/>
    <xf numFmtId="165" fontId="1" fillId="172" borderId="0" xfId="0" applyNumberFormat="1" applyFont="1" applyFill="1" applyAlignment="1"/>
    <xf numFmtId="165" fontId="1" fillId="173" borderId="0" xfId="0" applyNumberFormat="1" applyFont="1" applyFill="1" applyAlignment="1"/>
    <xf numFmtId="165" fontId="1" fillId="174" borderId="0" xfId="0" applyNumberFormat="1" applyFont="1" applyFill="1" applyAlignment="1"/>
    <xf numFmtId="165" fontId="1" fillId="175" borderId="0" xfId="0" applyNumberFormat="1" applyFont="1" applyFill="1" applyAlignment="1"/>
    <xf numFmtId="165" fontId="1" fillId="176" borderId="0" xfId="0" applyNumberFormat="1" applyFont="1" applyFill="1" applyAlignment="1"/>
    <xf numFmtId="165" fontId="1" fillId="159" borderId="0" xfId="0" applyNumberFormat="1" applyFont="1" applyFill="1" applyAlignment="1"/>
    <xf numFmtId="165" fontId="1" fillId="177" borderId="0" xfId="0" applyNumberFormat="1" applyFont="1" applyFill="1" applyAlignment="1"/>
    <xf numFmtId="165" fontId="1" fillId="178" borderId="0" xfId="0" applyNumberFormat="1" applyFont="1" applyFill="1" applyAlignment="1"/>
    <xf numFmtId="165" fontId="1" fillId="59" borderId="0" xfId="0" applyNumberFormat="1" applyFont="1" applyFill="1" applyAlignment="1"/>
    <xf numFmtId="165" fontId="1" fillId="179" borderId="0" xfId="0" applyNumberFormat="1" applyFont="1" applyFill="1" applyAlignment="1"/>
    <xf numFmtId="165" fontId="1" fillId="180" borderId="0" xfId="0" applyNumberFormat="1" applyFont="1" applyFill="1" applyAlignment="1"/>
    <xf numFmtId="165" fontId="1" fillId="181" borderId="0" xfId="0" applyNumberFormat="1" applyFont="1" applyFill="1" applyAlignment="1"/>
    <xf numFmtId="165" fontId="1" fillId="138" borderId="0" xfId="0" applyNumberFormat="1" applyFont="1" applyFill="1" applyAlignment="1"/>
    <xf numFmtId="165" fontId="1" fillId="182" borderId="0" xfId="0" applyNumberFormat="1" applyFont="1" applyFill="1" applyAlignment="1"/>
    <xf numFmtId="165" fontId="1" fillId="183" borderId="0" xfId="0" applyNumberFormat="1" applyFont="1" applyFill="1" applyAlignment="1"/>
    <xf numFmtId="165" fontId="1" fillId="184" borderId="0" xfId="0" applyNumberFormat="1" applyFont="1" applyFill="1" applyAlignment="1"/>
    <xf numFmtId="165" fontId="1" fillId="185" borderId="0" xfId="0" applyNumberFormat="1" applyFont="1" applyFill="1" applyAlignment="1"/>
    <xf numFmtId="164" fontId="1" fillId="186" borderId="0" xfId="0" applyNumberFormat="1" applyFont="1" applyFill="1" applyAlignment="1">
      <alignment horizontal="center"/>
    </xf>
    <xf numFmtId="164" fontId="2" fillId="187" borderId="0" xfId="0" applyNumberFormat="1" applyFont="1" applyFill="1" applyAlignment="1">
      <alignment horizontal="center"/>
    </xf>
    <xf numFmtId="164" fontId="1" fillId="98" borderId="0" xfId="0" applyNumberFormat="1" applyFont="1" applyFill="1" applyAlignment="1">
      <alignment horizontal="center"/>
    </xf>
    <xf numFmtId="164" fontId="1" fillId="188" borderId="0" xfId="0" applyNumberFormat="1" applyFont="1" applyFill="1" applyAlignment="1">
      <alignment horizontal="center"/>
    </xf>
    <xf numFmtId="164" fontId="1" fillId="5" borderId="0" xfId="0" applyNumberFormat="1" applyFont="1" applyFill="1" applyAlignment="1">
      <alignment horizontal="center"/>
    </xf>
    <xf numFmtId="164" fontId="1" fillId="189" borderId="0" xfId="0" applyNumberFormat="1" applyFont="1" applyFill="1" applyAlignment="1">
      <alignment horizontal="center"/>
    </xf>
    <xf numFmtId="164" fontId="2" fillId="190" borderId="0" xfId="0" applyNumberFormat="1" applyFont="1" applyFill="1" applyAlignment="1">
      <alignment horizontal="center"/>
    </xf>
    <xf numFmtId="164" fontId="1" fillId="191" borderId="0" xfId="0" applyNumberFormat="1" applyFont="1" applyFill="1" applyAlignment="1">
      <alignment horizontal="center"/>
    </xf>
    <xf numFmtId="164" fontId="7" fillId="192" borderId="0" xfId="0" applyNumberFormat="1" applyFont="1" applyFill="1" applyAlignment="1">
      <alignment horizontal="center"/>
    </xf>
    <xf numFmtId="164" fontId="2" fillId="178" borderId="0" xfId="0" applyNumberFormat="1" applyFont="1" applyFill="1" applyAlignment="1">
      <alignment horizontal="center"/>
    </xf>
    <xf numFmtId="164" fontId="1" fillId="132" borderId="0" xfId="0" applyNumberFormat="1" applyFont="1" applyFill="1" applyAlignment="1">
      <alignment horizontal="center"/>
    </xf>
    <xf numFmtId="164" fontId="1" fillId="171" borderId="0" xfId="0" applyNumberFormat="1" applyFont="1" applyFill="1" applyAlignment="1">
      <alignment horizontal="center"/>
    </xf>
    <xf numFmtId="164" fontId="7" fillId="193" borderId="0" xfId="0" applyNumberFormat="1" applyFont="1" applyFill="1" applyAlignment="1">
      <alignment horizontal="center"/>
    </xf>
    <xf numFmtId="164" fontId="7" fillId="194" borderId="0" xfId="0" applyNumberFormat="1" applyFont="1" applyFill="1" applyAlignment="1">
      <alignment horizontal="center"/>
    </xf>
    <xf numFmtId="164" fontId="7" fillId="195" borderId="0" xfId="0" applyNumberFormat="1" applyFont="1" applyFill="1" applyAlignment="1">
      <alignment horizontal="center"/>
    </xf>
    <xf numFmtId="164" fontId="2" fillId="196" borderId="0" xfId="0" applyNumberFormat="1" applyFont="1" applyFill="1" applyAlignment="1">
      <alignment horizontal="center"/>
    </xf>
    <xf numFmtId="164" fontId="1" fillId="197" borderId="0" xfId="0" applyNumberFormat="1" applyFont="1" applyFill="1" applyAlignment="1">
      <alignment horizontal="center"/>
    </xf>
    <xf numFmtId="164" fontId="2" fillId="198" borderId="0" xfId="0" applyNumberFormat="1" applyFont="1" applyFill="1" applyAlignment="1">
      <alignment horizontal="center"/>
    </xf>
    <xf numFmtId="164" fontId="2" fillId="199" borderId="0" xfId="0" applyNumberFormat="1" applyFont="1" applyFill="1" applyAlignment="1">
      <alignment horizontal="center"/>
    </xf>
    <xf numFmtId="164" fontId="1" fillId="200" borderId="0" xfId="0" applyNumberFormat="1" applyFont="1" applyFill="1" applyAlignment="1">
      <alignment horizontal="center"/>
    </xf>
    <xf numFmtId="164" fontId="1" fillId="201" borderId="0" xfId="0" applyNumberFormat="1" applyFont="1" applyFill="1" applyAlignment="1">
      <alignment horizontal="center"/>
    </xf>
    <xf numFmtId="164" fontId="7" fillId="7" borderId="0" xfId="0" applyNumberFormat="1" applyFont="1" applyFill="1" applyAlignment="1">
      <alignment horizontal="center"/>
    </xf>
    <xf numFmtId="164" fontId="1" fillId="202" borderId="0" xfId="0" applyNumberFormat="1" applyFont="1" applyFill="1" applyAlignment="1">
      <alignment horizontal="center"/>
    </xf>
    <xf numFmtId="164" fontId="1" fillId="182" borderId="0" xfId="0" applyNumberFormat="1" applyFont="1" applyFill="1" applyAlignment="1">
      <alignment horizontal="center"/>
    </xf>
    <xf numFmtId="164" fontId="7" fillId="168" borderId="0" xfId="0" applyNumberFormat="1" applyFont="1" applyFill="1" applyAlignment="1">
      <alignment horizontal="center"/>
    </xf>
    <xf numFmtId="164" fontId="1" fillId="203" borderId="0" xfId="0" applyNumberFormat="1" applyFont="1" applyFill="1" applyAlignment="1">
      <alignment horizontal="center"/>
    </xf>
    <xf numFmtId="164" fontId="7" fillId="204" borderId="0" xfId="0" applyNumberFormat="1" applyFont="1" applyFill="1" applyAlignment="1">
      <alignment horizontal="center"/>
    </xf>
    <xf numFmtId="164" fontId="1" fillId="205" borderId="0" xfId="0" applyNumberFormat="1" applyFont="1" applyFill="1" applyAlignment="1">
      <alignment horizontal="center"/>
    </xf>
    <xf numFmtId="164" fontId="1" fillId="206" borderId="0" xfId="0" applyNumberFormat="1" applyFont="1" applyFill="1" applyAlignment="1">
      <alignment horizontal="center"/>
    </xf>
    <xf numFmtId="164" fontId="2" fillId="207" borderId="0" xfId="0" applyNumberFormat="1" applyFont="1" applyFill="1" applyAlignment="1">
      <alignment horizontal="center"/>
    </xf>
    <xf numFmtId="164" fontId="1" fillId="208" borderId="0" xfId="0" applyNumberFormat="1" applyFont="1" applyFill="1" applyAlignment="1">
      <alignment horizontal="center"/>
    </xf>
    <xf numFmtId="164" fontId="1" fillId="9" borderId="0" xfId="0" applyNumberFormat="1" applyFont="1" applyFill="1" applyAlignment="1">
      <alignment horizontal="center"/>
    </xf>
    <xf numFmtId="164" fontId="2" fillId="209" borderId="0" xfId="0" applyNumberFormat="1" applyFont="1" applyFill="1" applyAlignment="1">
      <alignment horizontal="center"/>
    </xf>
    <xf numFmtId="164" fontId="7" fillId="210" borderId="0" xfId="0" applyNumberFormat="1" applyFont="1" applyFill="1" applyAlignment="1">
      <alignment horizontal="center"/>
    </xf>
    <xf numFmtId="164" fontId="7" fillId="211" borderId="0" xfId="0" applyNumberFormat="1" applyFont="1" applyFill="1" applyAlignment="1">
      <alignment horizontal="center"/>
    </xf>
    <xf numFmtId="164" fontId="1" fillId="7" borderId="0" xfId="0" applyNumberFormat="1" applyFont="1" applyFill="1" applyAlignment="1">
      <alignment horizontal="center"/>
    </xf>
    <xf numFmtId="164" fontId="1" fillId="212" borderId="0" xfId="0" applyNumberFormat="1" applyFont="1" applyFill="1" applyAlignment="1">
      <alignment horizontal="center"/>
    </xf>
    <xf numFmtId="164" fontId="1" fillId="179" borderId="0" xfId="0" applyNumberFormat="1" applyFont="1" applyFill="1" applyAlignment="1">
      <alignment horizontal="center"/>
    </xf>
    <xf numFmtId="164" fontId="1" fillId="175" borderId="0" xfId="0" applyNumberFormat="1" applyFont="1" applyFill="1" applyAlignment="1">
      <alignment horizontal="center"/>
    </xf>
    <xf numFmtId="164" fontId="2" fillId="213" borderId="0" xfId="0" applyNumberFormat="1" applyFont="1" applyFill="1" applyAlignment="1">
      <alignment horizontal="center"/>
    </xf>
    <xf numFmtId="164" fontId="1" fillId="214" borderId="0" xfId="0" applyNumberFormat="1" applyFont="1" applyFill="1" applyAlignment="1">
      <alignment horizontal="center"/>
    </xf>
    <xf numFmtId="164" fontId="7" fillId="215" borderId="0" xfId="0" applyNumberFormat="1" applyFont="1" applyFill="1" applyAlignment="1">
      <alignment horizontal="center"/>
    </xf>
    <xf numFmtId="164" fontId="1" fillId="216" borderId="0" xfId="0" applyNumberFormat="1" applyFont="1" applyFill="1" applyAlignment="1">
      <alignment horizontal="center"/>
    </xf>
    <xf numFmtId="164" fontId="1" fillId="217" borderId="0" xfId="0" applyNumberFormat="1" applyFont="1" applyFill="1" applyAlignment="1">
      <alignment horizontal="center"/>
    </xf>
    <xf numFmtId="164" fontId="1" fillId="218" borderId="0" xfId="0" applyNumberFormat="1" applyFont="1" applyFill="1" applyAlignment="1">
      <alignment horizontal="center"/>
    </xf>
    <xf numFmtId="164" fontId="7" fillId="219" borderId="0" xfId="0" applyNumberFormat="1" applyFont="1" applyFill="1" applyAlignment="1">
      <alignment horizontal="center"/>
    </xf>
    <xf numFmtId="164" fontId="2" fillId="220" borderId="0" xfId="0" applyNumberFormat="1" applyFont="1" applyFill="1" applyAlignment="1">
      <alignment horizontal="center"/>
    </xf>
    <xf numFmtId="164" fontId="1" fillId="221" borderId="0" xfId="0" applyNumberFormat="1" applyFont="1" applyFill="1" applyAlignment="1">
      <alignment horizontal="center"/>
    </xf>
    <xf numFmtId="164" fontId="1" fillId="222" borderId="0" xfId="0" applyNumberFormat="1" applyFont="1" applyFill="1" applyAlignment="1">
      <alignment horizontal="center"/>
    </xf>
    <xf numFmtId="164" fontId="2" fillId="223" borderId="0" xfId="0" applyNumberFormat="1" applyFont="1" applyFill="1" applyAlignment="1">
      <alignment horizontal="center"/>
    </xf>
    <xf numFmtId="164" fontId="1" fillId="224" borderId="0" xfId="0" applyNumberFormat="1" applyFont="1" applyFill="1" applyAlignment="1">
      <alignment horizontal="center"/>
    </xf>
    <xf numFmtId="164" fontId="2" fillId="225" borderId="0" xfId="0" applyNumberFormat="1" applyFont="1" applyFill="1" applyAlignment="1">
      <alignment horizontal="center"/>
    </xf>
    <xf numFmtId="164" fontId="2" fillId="226" borderId="0" xfId="0" applyNumberFormat="1"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1'!$BB$101</c:f>
          <c:strCache>
            <c:ptCount val="1"/>
            <c:pt idx="0">
              <c:v>Logistic Regression Curve -vs- CARAT 
Model 1 for Vendor.Eq.EnchantedDiamonds    (18 variables, n=246)</c:v>
            </c:pt>
          </c:strCache>
        </c:strRef>
      </c:tx>
      <c:overlay val="0"/>
      <c:txPr>
        <a:bodyPr/>
        <a:lstStyle/>
        <a:p>
          <a:pPr>
            <a:defRPr sz="1000"/>
          </a:pPr>
          <a:endParaRPr lang="en-US"/>
        </a:p>
      </c:txPr>
    </c:title>
    <c:autoTitleDeleted val="0"/>
    <c:plotArea>
      <c:layout/>
      <c:scatterChart>
        <c:scatterStyle val="lineMarker"/>
        <c:varyColors val="0"/>
        <c:ser>
          <c:idx val="1"/>
          <c:order val="0"/>
          <c:tx>
            <c:strRef>
              <c:f>'Model 1'!$E$104</c:f>
              <c:strCache>
                <c:ptCount val="1"/>
                <c:pt idx="0">
                  <c:v>Upper 95%</c:v>
                </c:pt>
              </c:strCache>
            </c:strRef>
          </c:tx>
          <c:spPr>
            <a:ln w="12700">
              <a:solidFill>
                <a:srgbClr val="FF0000"/>
              </a:solidFill>
              <a:prstDash val="dash"/>
            </a:ln>
          </c:spPr>
          <c:marker>
            <c:symbol val="none"/>
          </c:marker>
          <c:xVal>
            <c:numRef>
              <c:f>'Model 1'!$B$105:$B$117</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1'!$E$105:$E$117</c:f>
              <c:numCache>
                <c:formatCode>#,##0.000</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yVal>
          <c:smooth val="1"/>
          <c:extLst>
            <c:ext xmlns:c16="http://schemas.microsoft.com/office/drawing/2014/chart" uri="{C3380CC4-5D6E-409C-BE32-E72D297353CC}">
              <c16:uniqueId val="{00000001-83B7-4063-880A-A089D35A6133}"/>
            </c:ext>
          </c:extLst>
        </c:ser>
        <c:ser>
          <c:idx val="2"/>
          <c:order val="1"/>
          <c:tx>
            <c:v>Forecast</c:v>
          </c:tx>
          <c:spPr>
            <a:ln w="19050">
              <a:solidFill>
                <a:srgbClr val="FF0000"/>
              </a:solidFill>
            </a:ln>
          </c:spPr>
          <c:marker>
            <c:symbol val="none"/>
          </c:marker>
          <c:xVal>
            <c:numRef>
              <c:f>'Model 1'!$B$105:$B$117</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1'!$C$105:$C$117</c:f>
              <c:numCache>
                <c:formatCode>#,##0.000</c:formatCode>
                <c:ptCount val="13"/>
                <c:pt idx="0">
                  <c:v>0</c:v>
                </c:pt>
                <c:pt idx="1">
                  <c:v>0</c:v>
                </c:pt>
                <c:pt idx="2">
                  <c:v>0</c:v>
                </c:pt>
                <c:pt idx="3">
                  <c:v>1.2678647919104335E-258</c:v>
                </c:pt>
                <c:pt idx="4">
                  <c:v>6.2335094213621858E-189</c:v>
                </c:pt>
                <c:pt idx="5">
                  <c:v>3.0647305575590193E-119</c:v>
                </c:pt>
                <c:pt idx="6">
                  <c:v>1.5067873898205312E-49</c:v>
                </c:pt>
                <c:pt idx="7">
                  <c:v>1</c:v>
                </c:pt>
                <c:pt idx="8">
                  <c:v>1</c:v>
                </c:pt>
                <c:pt idx="9">
                  <c:v>1</c:v>
                </c:pt>
                <c:pt idx="10">
                  <c:v>1</c:v>
                </c:pt>
                <c:pt idx="11">
                  <c:v>1</c:v>
                </c:pt>
                <c:pt idx="12">
                  <c:v>1</c:v>
                </c:pt>
              </c:numCache>
            </c:numRef>
          </c:yVal>
          <c:smooth val="1"/>
          <c:extLst>
            <c:ext xmlns:c16="http://schemas.microsoft.com/office/drawing/2014/chart" uri="{C3380CC4-5D6E-409C-BE32-E72D297353CC}">
              <c16:uniqueId val="{00000002-83B7-4063-880A-A089D35A6133}"/>
            </c:ext>
          </c:extLst>
        </c:ser>
        <c:ser>
          <c:idx val="3"/>
          <c:order val="2"/>
          <c:tx>
            <c:strRef>
              <c:f>'Model 1'!$D$104</c:f>
              <c:strCache>
                <c:ptCount val="1"/>
                <c:pt idx="0">
                  <c:v>Lower 95%</c:v>
                </c:pt>
              </c:strCache>
            </c:strRef>
          </c:tx>
          <c:spPr>
            <a:ln w="12700">
              <a:solidFill>
                <a:srgbClr val="FF0000"/>
              </a:solidFill>
              <a:prstDash val="dash"/>
            </a:ln>
          </c:spPr>
          <c:marker>
            <c:symbol val="none"/>
          </c:marker>
          <c:xVal>
            <c:numRef>
              <c:f>'Model 1'!$B$105:$B$117</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1'!$D$105:$D$117</c:f>
              <c:numCache>
                <c:formatCode>#,##0.000</c:formatCode>
                <c:ptCount val="13"/>
                <c:pt idx="0">
                  <c:v>0</c:v>
                </c:pt>
                <c:pt idx="1">
                  <c:v>0</c:v>
                </c:pt>
                <c:pt idx="2">
                  <c:v>0</c:v>
                </c:pt>
                <c:pt idx="3">
                  <c:v>0</c:v>
                </c:pt>
                <c:pt idx="4">
                  <c:v>0</c:v>
                </c:pt>
                <c:pt idx="5">
                  <c:v>0</c:v>
                </c:pt>
                <c:pt idx="6">
                  <c:v>3.0623199420674136E-249</c:v>
                </c:pt>
                <c:pt idx="7">
                  <c:v>3.7275075152727582E-172</c:v>
                </c:pt>
                <c:pt idx="8">
                  <c:v>1.7931928689205727E-133</c:v>
                </c:pt>
                <c:pt idx="9">
                  <c:v>1.0070931679343413E-120</c:v>
                </c:pt>
                <c:pt idx="10">
                  <c:v>1.7042988323904541E-121</c:v>
                </c:pt>
                <c:pt idx="11">
                  <c:v>3.6701050877518336E-129</c:v>
                </c:pt>
                <c:pt idx="12">
                  <c:v>1.3662563452972243E-140</c:v>
                </c:pt>
              </c:numCache>
            </c:numRef>
          </c:yVal>
          <c:smooth val="1"/>
          <c:extLst>
            <c:ext xmlns:c16="http://schemas.microsoft.com/office/drawing/2014/chart" uri="{C3380CC4-5D6E-409C-BE32-E72D297353CC}">
              <c16:uniqueId val="{00000003-83B7-4063-880A-A089D35A6133}"/>
            </c:ext>
          </c:extLst>
        </c:ser>
        <c:ser>
          <c:idx val="0"/>
          <c:order val="3"/>
          <c:tx>
            <c:v>Mean</c:v>
          </c:tx>
          <c:spPr>
            <a:solidFill>
              <a:srgbClr val="9999FF"/>
            </a:solidFill>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1'!$B$102</c:f>
              <c:numCache>
                <c:formatCode>#,##0.000</c:formatCode>
                <c:ptCount val="1"/>
                <c:pt idx="0">
                  <c:v>1.3162113821138195</c:v>
                </c:pt>
              </c:numCache>
            </c:numRef>
          </c:xVal>
          <c:yVal>
            <c:numRef>
              <c:f>'Model 1'!$C$102</c:f>
              <c:numCache>
                <c:formatCode>#,##0.000</c:formatCode>
                <c:ptCount val="1"/>
                <c:pt idx="0">
                  <c:v>1.1284349076926439E-233</c:v>
                </c:pt>
              </c:numCache>
            </c:numRef>
          </c:yVal>
          <c:smooth val="0"/>
          <c:extLst>
            <c:ext xmlns:c16="http://schemas.microsoft.com/office/drawing/2014/chart" uri="{C3380CC4-5D6E-409C-BE32-E72D297353CC}">
              <c16:uniqueId val="{00000000-83B7-4063-880A-A089D35A6133}"/>
            </c:ext>
          </c:extLst>
        </c:ser>
        <c:dLbls>
          <c:showLegendKey val="0"/>
          <c:showVal val="0"/>
          <c:showCatName val="0"/>
          <c:showSerName val="0"/>
          <c:showPercent val="0"/>
          <c:showBubbleSize val="0"/>
        </c:dLbls>
        <c:axId val="1546538160"/>
        <c:axId val="1021514240"/>
      </c:scatterChart>
      <c:valAx>
        <c:axId val="1546538160"/>
        <c:scaling>
          <c:orientation val="minMax"/>
        </c:scaling>
        <c:delete val="0"/>
        <c:axPos val="b"/>
        <c:majorGridlines>
          <c:spPr>
            <a:ln w="3175">
              <a:solidFill>
                <a:srgbClr val="C0C0C0"/>
              </a:solidFill>
              <a:prstDash val="solid"/>
            </a:ln>
          </c:spPr>
        </c:majorGridlines>
        <c:title>
          <c:tx>
            <c:strRef>
              <c:f>'Model 1'!$BB$102</c:f>
              <c:strCache>
                <c:ptCount val="1"/>
                <c:pt idx="0">
                  <c:v>CARAT (min to max) 
Other Variables = Means</c:v>
                </c:pt>
              </c:strCache>
            </c:strRef>
          </c:tx>
          <c:overlay val="0"/>
        </c:title>
        <c:numFmt formatCode="General" sourceLinked="0"/>
        <c:majorTickMark val="out"/>
        <c:minorTickMark val="none"/>
        <c:tickLblPos val="nextTo"/>
        <c:crossAx val="1021514240"/>
        <c:crosses val="autoZero"/>
        <c:crossBetween val="midCat"/>
      </c:valAx>
      <c:valAx>
        <c:axId val="1021514240"/>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546538160"/>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1'!$C$80</c:f>
          <c:strCache>
            <c:ptCount val="1"/>
            <c:pt idx="0">
              <c:v>ROC curve:  area under curve = 0.64 
Model 1 for Vendor.Eq.EnchantedDiamonds    (18 variables, n=246)</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1'!$BB$78:$EX$78</c:f>
              <c:numCache>
                <c:formatCode>#,##0.000</c:formatCode>
                <c:ptCount val="101"/>
                <c:pt idx="0">
                  <c:v>0.64473684210526316</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1'!$BB$77:$EX$77</c:f>
              <c:numCache>
                <c:formatCode>#,##0.000</c:formatCode>
                <c:ptCount val="1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0</c:v>
                </c:pt>
              </c:numCache>
            </c:numRef>
          </c:yVal>
          <c:smooth val="0"/>
          <c:extLst>
            <c:ext xmlns:c16="http://schemas.microsoft.com/office/drawing/2014/chart" uri="{C3380CC4-5D6E-409C-BE32-E72D297353CC}">
              <c16:uniqueId val="{00000000-BAF9-4235-9411-A5FD375739E5}"/>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1'!$D$81:$E$81</c:f>
              <c:numCache>
                <c:formatCode>#,##0.000</c:formatCode>
                <c:ptCount val="2"/>
                <c:pt idx="0">
                  <c:v>0</c:v>
                </c:pt>
                <c:pt idx="1">
                  <c:v>1</c:v>
                </c:pt>
              </c:numCache>
            </c:numRef>
          </c:xVal>
          <c:yVal>
            <c:numRef>
              <c:f>'Model 1'!$D$82:$E$82</c:f>
              <c:numCache>
                <c:formatCode>#,##0.000</c:formatCode>
                <c:ptCount val="2"/>
                <c:pt idx="0">
                  <c:v>0</c:v>
                </c:pt>
                <c:pt idx="1">
                  <c:v>1</c:v>
                </c:pt>
              </c:numCache>
            </c:numRef>
          </c:yVal>
          <c:smooth val="0"/>
          <c:extLst>
            <c:ext xmlns:c16="http://schemas.microsoft.com/office/drawing/2014/chart" uri="{C3380CC4-5D6E-409C-BE32-E72D297353CC}">
              <c16:uniqueId val="{00000001-BAF9-4235-9411-A5FD375739E5}"/>
            </c:ext>
          </c:extLst>
        </c:ser>
        <c:ser>
          <c:idx val="2"/>
          <c:order val="2"/>
          <c:tx>
            <c:strRef>
              <c:f>'Model 1'!$C$79</c:f>
              <c:strCache>
                <c:ptCount val="1"/>
                <c:pt idx="0">
                  <c:v>Cutoff = 0.50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a:extLst>
                <a:ext uri="{91240B29-F687-4F45-9708-019B960494DF}">
                  <a14:hiddenLine xmlns:a14="http://schemas.microsoft.com/office/drawing/2010/main" w="25400" cap="flat" cmpd="sng" algn="ctr">
                    <a:solidFill>
                      <a:srgbClr val="FF0000"/>
                    </a:solidFill>
                    <a:prstDash val="solid"/>
                    <a:round/>
                  </a14:hiddenLine>
                </a:ext>
              </a:extLst>
            </c:spPr>
          </c:marker>
          <c:xVal>
            <c:numRef>
              <c:f>'Model 1'!$D$83</c:f>
              <c:numCache>
                <c:formatCode>#,##0.000</c:formatCode>
                <c:ptCount val="1"/>
                <c:pt idx="0">
                  <c:v>0</c:v>
                </c:pt>
              </c:numCache>
            </c:numRef>
          </c:xVal>
          <c:yVal>
            <c:numRef>
              <c:f>'Model 1'!$E$83</c:f>
              <c:numCache>
                <c:formatCode>#,##0.000</c:formatCode>
                <c:ptCount val="1"/>
                <c:pt idx="0">
                  <c:v>1</c:v>
                </c:pt>
              </c:numCache>
            </c:numRef>
          </c:yVal>
          <c:smooth val="0"/>
          <c:extLst>
            <c:ext xmlns:c16="http://schemas.microsoft.com/office/drawing/2014/chart" uri="{C3380CC4-5D6E-409C-BE32-E72D297353CC}">
              <c16:uniqueId val="{00000002-BAF9-4235-9411-A5FD375739E5}"/>
            </c:ext>
          </c:extLst>
        </c:ser>
        <c:dLbls>
          <c:showLegendKey val="0"/>
          <c:showVal val="0"/>
          <c:showCatName val="0"/>
          <c:showSerName val="0"/>
          <c:showPercent val="0"/>
          <c:showBubbleSize val="0"/>
        </c:dLbls>
        <c:axId val="1546541488"/>
        <c:axId val="1458918400"/>
      </c:scatterChart>
      <c:valAx>
        <c:axId val="1546541488"/>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False Positive Rate (1 - Specificity)</a:t>
                </a:r>
              </a:p>
            </c:rich>
          </c:tx>
          <c:overlay val="0"/>
        </c:title>
        <c:numFmt formatCode="0%" sourceLinked="0"/>
        <c:majorTickMark val="out"/>
        <c:minorTickMark val="none"/>
        <c:tickLblPos val="nextTo"/>
        <c:crossAx val="1458918400"/>
        <c:crosses val="autoZero"/>
        <c:crossBetween val="midCat"/>
      </c:valAx>
      <c:valAx>
        <c:axId val="1458918400"/>
        <c:scaling>
          <c:orientation val="minMax"/>
          <c:max val="1"/>
          <c:min val="0"/>
        </c:scaling>
        <c:delete val="0"/>
        <c:axPos val="l"/>
        <c:majorGridlines>
          <c:spPr>
            <a:ln w="3175">
              <a:solidFill>
                <a:srgbClr val="C0C0C0"/>
              </a:solidFill>
              <a:prstDash val="solid"/>
            </a:ln>
          </c:spPr>
        </c:majorGridlines>
        <c:title>
          <c:tx>
            <c:rich>
              <a:bodyPr/>
              <a:lstStyle/>
              <a:p>
                <a:pPr>
                  <a:defRPr/>
                </a:pPr>
                <a:r>
                  <a:rPr lang="en-GB"/>
                  <a:t>True Positive Rate (Sensitivity)</a:t>
                </a:r>
              </a:p>
            </c:rich>
          </c:tx>
          <c:overlay val="0"/>
        </c:title>
        <c:numFmt formatCode="0%" sourceLinked="0"/>
        <c:majorTickMark val="out"/>
        <c:minorTickMark val="none"/>
        <c:tickLblPos val="nextTo"/>
        <c:crossAx val="1546541488"/>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Distribution of Outcomes -vs- Prediction Interval
</a:t>
            </a:r>
            <a:r>
              <a:rPr lang="en-GB" sz="1000"/>
              <a:t>Model 1 for Vendor.Eq.EnchantedDiamonds    (18 variables, n=246)</a:t>
            </a:r>
          </a:p>
        </c:rich>
      </c:tx>
      <c:overlay val="0"/>
    </c:title>
    <c:autoTitleDeleted val="0"/>
    <c:plotArea>
      <c:layout/>
      <c:barChart>
        <c:barDir val="col"/>
        <c:grouping val="clustered"/>
        <c:varyColors val="0"/>
        <c:ser>
          <c:idx val="0"/>
          <c:order val="0"/>
          <c:tx>
            <c:strRef>
              <c:f>'Model 1'!$I$2</c:f>
              <c:strCache>
                <c:ptCount val="1"/>
                <c:pt idx="0">
                  <c:v>1</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1'!$BB$125:$BU$125</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1'!$BB$126:$BU$126</c:f>
              <c:numCache>
                <c:formatCode>#,##0.000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18</c:v>
                </c:pt>
              </c:numCache>
            </c:numRef>
          </c:val>
          <c:extLst>
            <c:ext xmlns:c16="http://schemas.microsoft.com/office/drawing/2014/chart" uri="{C3380CC4-5D6E-409C-BE32-E72D297353CC}">
              <c16:uniqueId val="{00000000-EAD2-4BA7-B987-F7D3FCA0C3CF}"/>
            </c:ext>
          </c:extLst>
        </c:ser>
        <c:ser>
          <c:idx val="1"/>
          <c:order val="1"/>
          <c:tx>
            <c:strRef>
              <c:f>'Model 1'!$H$2</c:f>
              <c:strCache>
                <c:ptCount val="1"/>
                <c:pt idx="0">
                  <c:v>0</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1'!$BB$125:$BV$125</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1'!$BB$127:$BU$127</c:f>
              <c:numCache>
                <c:formatCode>#,##0.000</c:formatCode>
                <c:ptCount val="20"/>
                <c:pt idx="0">
                  <c:v>-228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EAD2-4BA7-B987-F7D3FCA0C3CF}"/>
            </c:ext>
          </c:extLst>
        </c:ser>
        <c:dLbls>
          <c:showLegendKey val="0"/>
          <c:showVal val="0"/>
          <c:showCatName val="0"/>
          <c:showSerName val="0"/>
          <c:showPercent val="0"/>
          <c:showBubbleSize val="0"/>
        </c:dLbls>
        <c:gapWidth val="0"/>
        <c:overlap val="100"/>
        <c:axId val="935181504"/>
        <c:axId val="932244224"/>
      </c:barChart>
      <c:catAx>
        <c:axId val="935181504"/>
        <c:scaling>
          <c:orientation val="minMax"/>
        </c:scaling>
        <c:delete val="0"/>
        <c:axPos val="b"/>
        <c:title>
          <c:tx>
            <c:rich>
              <a:bodyPr/>
              <a:lstStyle/>
              <a:p>
                <a:pPr>
                  <a:defRPr/>
                </a:pPr>
                <a:r>
                  <a:rPr lang="en-GB"/>
                  <a:t>Prediction</a:t>
                </a:r>
              </a:p>
            </c:rich>
          </c:tx>
          <c:overlay val="0"/>
        </c:title>
        <c:numFmt formatCode=".00" sourceLinked="0"/>
        <c:majorTickMark val="out"/>
        <c:minorTickMark val="none"/>
        <c:tickLblPos val="low"/>
        <c:crossAx val="932244224"/>
        <c:crosses val="autoZero"/>
        <c:auto val="1"/>
        <c:lblAlgn val="ctr"/>
        <c:lblOffset val="100"/>
        <c:tickLblSkip val="1"/>
        <c:noMultiLvlLbl val="0"/>
      </c:catAx>
      <c:valAx>
        <c:axId val="932244224"/>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935181504"/>
        <c:crosses val="autoZero"/>
        <c:crossBetween val="between"/>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Sensitivity and Specificity -vs- Cutoff Value
</a:t>
            </a:r>
            <a:r>
              <a:rPr lang="en-GB" sz="1000"/>
              <a:t>Model 1 for Vendor.Eq.EnchantedDiamonds    (18 variables, n=246)</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1'!$BB$165:$EX$165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1'!$BB$166:$EX$166</c:f>
              <c:numCache>
                <c:formatCode>#,##0.000</c:formatCode>
                <c:ptCount val="10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0.8</c:v>
                </c:pt>
                <c:pt idx="99">
                  <c:v>1</c:v>
                </c:pt>
                <c:pt idx="100">
                  <c:v>0</c:v>
                </c:pt>
              </c:numCache>
            </c:numRef>
          </c:yVal>
          <c:smooth val="0"/>
          <c:extLst>
            <c:ext xmlns:c16="http://schemas.microsoft.com/office/drawing/2014/chart" uri="{C3380CC4-5D6E-409C-BE32-E72D297353CC}">
              <c16:uniqueId val="{00000000-7A44-4B50-85E8-418EE149571B}"/>
            </c:ext>
          </c:extLst>
        </c:ser>
        <c:ser>
          <c:idx val="1"/>
          <c:order val="1"/>
          <c:tx>
            <c:v>Specificity</c:v>
          </c:tx>
          <c:spPr>
            <a:ln w="28575">
              <a:solidFill>
                <a:srgbClr val="FF0000"/>
              </a:solidFill>
            </a:ln>
          </c:spPr>
          <c:marker>
            <c:symbol val="none"/>
          </c:marker>
          <c:xVal>
            <c:numRef>
              <c:f>'Model 1'!$BB$165:$EX$165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1'!$BB$167:$EX$167</c:f>
              <c:numCache>
                <c:formatCode>#,##0.000</c:formatCode>
                <c:ptCount val="101"/>
                <c:pt idx="0">
                  <c:v>0.35526315789473684</c:v>
                </c:pt>
                <c:pt idx="1">
                  <c:v>1</c:v>
                </c:pt>
                <c:pt idx="2">
                  <c:v>0.8710526315789473</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7A44-4B50-85E8-418EE149571B}"/>
            </c:ext>
          </c:extLst>
        </c:ser>
        <c:ser>
          <c:idx val="2"/>
          <c:order val="2"/>
          <c:tx>
            <c:strRef>
              <c:f>'Model 1'!$BA$168</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1'!$BB$165:$EX$165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1'!$BB$168:$EX$168</c:f>
              <c:numCache>
                <c:formatCode>#,##0.000</c:formatCode>
                <c:ptCount val="101"/>
                <c:pt idx="0">
                  <c:v>0.67763157894736836</c:v>
                </c:pt>
                <c:pt idx="1">
                  <c:v>1</c:v>
                </c:pt>
                <c:pt idx="2">
                  <c:v>0.93552631578947365</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0.9</c:v>
                </c:pt>
                <c:pt idx="99">
                  <c:v>1</c:v>
                </c:pt>
                <c:pt idx="100">
                  <c:v>0.5</c:v>
                </c:pt>
              </c:numCache>
            </c:numRef>
          </c:yVal>
          <c:smooth val="0"/>
          <c:extLst>
            <c:ext xmlns:c16="http://schemas.microsoft.com/office/drawing/2014/chart" uri="{C3380CC4-5D6E-409C-BE32-E72D297353CC}">
              <c16:uniqueId val="{00000002-7A44-4B50-85E8-418EE149571B}"/>
            </c:ext>
          </c:extLst>
        </c:ser>
        <c:dLbls>
          <c:showLegendKey val="0"/>
          <c:showVal val="0"/>
          <c:showCatName val="0"/>
          <c:showSerName val="0"/>
          <c:showPercent val="0"/>
          <c:showBubbleSize val="0"/>
        </c:dLbls>
        <c:axId val="1400948096"/>
        <c:axId val="930029136"/>
      </c:scatterChart>
      <c:valAx>
        <c:axId val="1400948096"/>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930029136"/>
        <c:crosses val="autoZero"/>
        <c:crossBetween val="midCat"/>
      </c:valAx>
      <c:valAx>
        <c:axId val="930029136"/>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400948096"/>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Error Rates- vs- Cutoff Value
</a:t>
            </a:r>
            <a:r>
              <a:rPr lang="en-GB" sz="1000"/>
              <a:t>Model 1 for Vendor.Eq.EnchantedDiamonds    (18 variables, n=246)</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1'!$BB$188:$EX$188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1'!$BB$189:$EX$189</c:f>
              <c:numCache>
                <c:formatCode>#,##0.000</c:formatCode>
                <c:ptCount val="101"/>
                <c:pt idx="0">
                  <c:v>0.59756097560975607</c:v>
                </c:pt>
                <c:pt idx="1">
                  <c:v>0</c:v>
                </c:pt>
                <c:pt idx="2">
                  <c:v>0.11951219512195121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70D5-4AA4-A172-66E7B80B2608}"/>
            </c:ext>
          </c:extLst>
        </c:ser>
        <c:ser>
          <c:idx val="1"/>
          <c:order val="1"/>
          <c:tx>
            <c:v>% False Negative</c:v>
          </c:tx>
          <c:spPr>
            <a:ln w="28575">
              <a:solidFill>
                <a:srgbClr val="FF0000"/>
              </a:solidFill>
            </a:ln>
          </c:spPr>
          <c:marker>
            <c:symbol val="none"/>
          </c:marker>
          <c:xVal>
            <c:numRef>
              <c:f>'Model 1'!$BB$188:$EX$188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1'!$BB$190:$EX$190</c:f>
              <c:numCache>
                <c:formatCode>#,##0.000</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1.4634146341463415E-2</c:v>
                </c:pt>
                <c:pt idx="99">
                  <c:v>0</c:v>
                </c:pt>
                <c:pt idx="100">
                  <c:v>7.3170731707317069E-2</c:v>
                </c:pt>
              </c:numCache>
            </c:numRef>
          </c:yVal>
          <c:smooth val="0"/>
          <c:extLst>
            <c:ext xmlns:c16="http://schemas.microsoft.com/office/drawing/2014/chart" uri="{C3380CC4-5D6E-409C-BE32-E72D297353CC}">
              <c16:uniqueId val="{00000001-70D5-4AA4-A172-66E7B80B2608}"/>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1'!$BB$188:$EX$188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1'!$BB$191:$EX$191</c:f>
              <c:numCache>
                <c:formatCode>#,##0.000</c:formatCode>
                <c:ptCount val="101"/>
                <c:pt idx="0">
                  <c:v>0.59756097560975607</c:v>
                </c:pt>
                <c:pt idx="1">
                  <c:v>0</c:v>
                </c:pt>
                <c:pt idx="2">
                  <c:v>0.11951219512195121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1.4634146341463415E-2</c:v>
                </c:pt>
                <c:pt idx="99">
                  <c:v>0</c:v>
                </c:pt>
                <c:pt idx="100">
                  <c:v>7.3170731707317069E-2</c:v>
                </c:pt>
              </c:numCache>
            </c:numRef>
          </c:yVal>
          <c:smooth val="0"/>
          <c:extLst>
            <c:ext xmlns:c16="http://schemas.microsoft.com/office/drawing/2014/chart" uri="{C3380CC4-5D6E-409C-BE32-E72D297353CC}">
              <c16:uniqueId val="{00000002-70D5-4AA4-A172-66E7B80B2608}"/>
            </c:ext>
          </c:extLst>
        </c:ser>
        <c:ser>
          <c:idx val="3"/>
          <c:order val="3"/>
          <c:tx>
            <c:strRef>
              <c:f>'Model 1'!$BA$192</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1'!$BB$188:$EX$188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1'!$BB$192:$EX$192</c:f>
              <c:numCache>
                <c:formatCode>#,##0.000</c:formatCode>
                <c:ptCount val="101"/>
                <c:pt idx="0">
                  <c:v>0.29878048780487804</c:v>
                </c:pt>
                <c:pt idx="1">
                  <c:v>0</c:v>
                </c:pt>
                <c:pt idx="2">
                  <c:v>5.9756097560975607E-2</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7.3170731707317077E-3</c:v>
                </c:pt>
                <c:pt idx="99">
                  <c:v>0</c:v>
                </c:pt>
                <c:pt idx="100">
                  <c:v>3.6585365853658534E-2</c:v>
                </c:pt>
              </c:numCache>
            </c:numRef>
          </c:yVal>
          <c:smooth val="0"/>
          <c:extLst>
            <c:ext xmlns:c16="http://schemas.microsoft.com/office/drawing/2014/chart" uri="{C3380CC4-5D6E-409C-BE32-E72D297353CC}">
              <c16:uniqueId val="{00000003-70D5-4AA4-A172-66E7B80B2608}"/>
            </c:ext>
          </c:extLst>
        </c:ser>
        <c:dLbls>
          <c:showLegendKey val="0"/>
          <c:showVal val="0"/>
          <c:showCatName val="0"/>
          <c:showSerName val="0"/>
          <c:showPercent val="0"/>
          <c:showBubbleSize val="0"/>
        </c:dLbls>
        <c:axId val="1400946848"/>
        <c:axId val="929994576"/>
      </c:scatterChart>
      <c:valAx>
        <c:axId val="1400946848"/>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929994576"/>
        <c:crosses val="autoZero"/>
        <c:crossBetween val="midCat"/>
      </c:valAx>
      <c:valAx>
        <c:axId val="929994576"/>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400946848"/>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2'!$AW$91</c:f>
          <c:strCache>
            <c:ptCount val="1"/>
            <c:pt idx="0">
              <c:v>Logistic Regression Curve -vs- CLARITY.Eq.VS2 
Model 2 for Vendor.Eq.EnchantedDiamonds    (13 variables, n=246)</c:v>
            </c:pt>
          </c:strCache>
        </c:strRef>
      </c:tx>
      <c:overlay val="0"/>
      <c:txPr>
        <a:bodyPr/>
        <a:lstStyle/>
        <a:p>
          <a:pPr>
            <a:defRPr sz="1000"/>
          </a:pPr>
          <a:endParaRPr lang="en-US"/>
        </a:p>
      </c:txPr>
    </c:title>
    <c:autoTitleDeleted val="0"/>
    <c:plotArea>
      <c:layout/>
      <c:scatterChart>
        <c:scatterStyle val="lineMarker"/>
        <c:varyColors val="0"/>
        <c:ser>
          <c:idx val="1"/>
          <c:order val="0"/>
          <c:tx>
            <c:strRef>
              <c:f>'Model 2'!$E$94</c:f>
              <c:strCache>
                <c:ptCount val="1"/>
                <c:pt idx="0">
                  <c:v>Upper 95%</c:v>
                </c:pt>
              </c:strCache>
            </c:strRef>
          </c:tx>
          <c:spPr>
            <a:ln w="12700">
              <a:solidFill>
                <a:srgbClr val="FF0000"/>
              </a:solidFill>
              <a:prstDash val="dash"/>
            </a:ln>
          </c:spPr>
          <c:marker>
            <c:symbol val="none"/>
          </c:marker>
          <c:xVal>
            <c:numRef>
              <c:f>'Model 2'!$B$95:$B$107</c:f>
              <c:numCache>
                <c:formatCode>#,##0.000</c:formatCode>
                <c:ptCount val="13"/>
                <c:pt idx="0">
                  <c:v>0</c:v>
                </c:pt>
                <c:pt idx="1">
                  <c:v>8.3333333333333329E-2</c:v>
                </c:pt>
                <c:pt idx="2">
                  <c:v>0.16666666666666666</c:v>
                </c:pt>
                <c:pt idx="3">
                  <c:v>0.25</c:v>
                </c:pt>
                <c:pt idx="4">
                  <c:v>0.33333333333333331</c:v>
                </c:pt>
                <c:pt idx="5">
                  <c:v>0.41666666666666663</c:v>
                </c:pt>
                <c:pt idx="6">
                  <c:v>0.5</c:v>
                </c:pt>
                <c:pt idx="7">
                  <c:v>0.58333333333333326</c:v>
                </c:pt>
                <c:pt idx="8">
                  <c:v>0.66666666666666663</c:v>
                </c:pt>
                <c:pt idx="9">
                  <c:v>0.75</c:v>
                </c:pt>
                <c:pt idx="10">
                  <c:v>0.83333333333333326</c:v>
                </c:pt>
                <c:pt idx="11">
                  <c:v>0.91666666666666663</c:v>
                </c:pt>
                <c:pt idx="12">
                  <c:v>1</c:v>
                </c:pt>
              </c:numCache>
            </c:numRef>
          </c:xVal>
          <c:yVal>
            <c:numRef>
              <c:f>'Model 2'!$E$95:$E$107</c:f>
              <c:numCache>
                <c:formatCode>#,##0.000</c:formatCode>
                <c:ptCount val="13"/>
                <c:pt idx="0">
                  <c:v>0.98708635667146194</c:v>
                </c:pt>
                <c:pt idx="1">
                  <c:v>0.99095348848220022</c:v>
                </c:pt>
                <c:pt idx="2">
                  <c:v>0.99371936471287425</c:v>
                </c:pt>
                <c:pt idx="3">
                  <c:v>0.99567149177760228</c:v>
                </c:pt>
                <c:pt idx="4">
                  <c:v>0.99703482794223863</c:v>
                </c:pt>
                <c:pt idx="5">
                  <c:v>0.99797892482482664</c:v>
                </c:pt>
                <c:pt idx="6">
                  <c:v>0.99862821110302502</c:v>
                </c:pt>
                <c:pt idx="7">
                  <c:v>0.99907222085412029</c:v>
                </c:pt>
                <c:pt idx="8">
                  <c:v>0.99937442414856315</c:v>
                </c:pt>
                <c:pt idx="9">
                  <c:v>0.9995792960593356</c:v>
                </c:pt>
                <c:pt idx="10">
                  <c:v>0.99971771707103518</c:v>
                </c:pt>
                <c:pt idx="11">
                  <c:v>0.99981097102789174</c:v>
                </c:pt>
                <c:pt idx="12">
                  <c:v>0.99987363941321317</c:v>
                </c:pt>
              </c:numCache>
            </c:numRef>
          </c:yVal>
          <c:smooth val="1"/>
          <c:extLst>
            <c:ext xmlns:c16="http://schemas.microsoft.com/office/drawing/2014/chart" uri="{C3380CC4-5D6E-409C-BE32-E72D297353CC}">
              <c16:uniqueId val="{00000001-DA19-4F13-A9FF-CDB26600F316}"/>
            </c:ext>
          </c:extLst>
        </c:ser>
        <c:ser>
          <c:idx val="2"/>
          <c:order val="1"/>
          <c:tx>
            <c:v>Forecast</c:v>
          </c:tx>
          <c:spPr>
            <a:ln w="19050">
              <a:solidFill>
                <a:srgbClr val="FF0000"/>
              </a:solidFill>
            </a:ln>
          </c:spPr>
          <c:marker>
            <c:symbol val="none"/>
          </c:marker>
          <c:xVal>
            <c:numRef>
              <c:f>'Model 2'!$B$95:$B$107</c:f>
              <c:numCache>
                <c:formatCode>#,##0.000</c:formatCode>
                <c:ptCount val="13"/>
                <c:pt idx="0">
                  <c:v>0</c:v>
                </c:pt>
                <c:pt idx="1">
                  <c:v>8.3333333333333329E-2</c:v>
                </c:pt>
                <c:pt idx="2">
                  <c:v>0.16666666666666666</c:v>
                </c:pt>
                <c:pt idx="3">
                  <c:v>0.25</c:v>
                </c:pt>
                <c:pt idx="4">
                  <c:v>0.33333333333333331</c:v>
                </c:pt>
                <c:pt idx="5">
                  <c:v>0.41666666666666663</c:v>
                </c:pt>
                <c:pt idx="6">
                  <c:v>0.5</c:v>
                </c:pt>
                <c:pt idx="7">
                  <c:v>0.58333333333333326</c:v>
                </c:pt>
                <c:pt idx="8">
                  <c:v>0.66666666666666663</c:v>
                </c:pt>
                <c:pt idx="9">
                  <c:v>0.75</c:v>
                </c:pt>
                <c:pt idx="10">
                  <c:v>0.83333333333333326</c:v>
                </c:pt>
                <c:pt idx="11">
                  <c:v>0.91666666666666663</c:v>
                </c:pt>
                <c:pt idx="12">
                  <c:v>1</c:v>
                </c:pt>
              </c:numCache>
            </c:numRef>
          </c:xVal>
          <c:yVal>
            <c:numRef>
              <c:f>'Model 2'!$C$95:$C$107</c:f>
              <c:numCache>
                <c:formatCode>#,##0.000</c:formatCode>
                <c:ptCount val="13"/>
                <c:pt idx="0">
                  <c:v>2.2566235017247489E-11</c:v>
                </c:pt>
                <c:pt idx="1">
                  <c:v>4.3485680724203125E-12</c:v>
                </c:pt>
                <c:pt idx="2">
                  <c:v>8.3797958612689068E-13</c:v>
                </c:pt>
                <c:pt idx="3">
                  <c:v>1.6148069320036454E-13</c:v>
                </c:pt>
                <c:pt idx="4">
                  <c:v>3.1117720178577483E-14</c:v>
                </c:pt>
                <c:pt idx="5">
                  <c:v>5.9964599477576846E-15</c:v>
                </c:pt>
                <c:pt idx="6">
                  <c:v>1.155532336517868E-15</c:v>
                </c:pt>
                <c:pt idx="7">
                  <c:v>2.2267387631559908E-16</c:v>
                </c:pt>
                <c:pt idx="8">
                  <c:v>4.2909794582497138E-17</c:v>
                </c:pt>
                <c:pt idx="9">
                  <c:v>8.2688212087461965E-18</c:v>
                </c:pt>
                <c:pt idx="10">
                  <c:v>1.5934218480295032E-18</c:v>
                </c:pt>
                <c:pt idx="11">
                  <c:v>3.0705624437642734E-19</c:v>
                </c:pt>
                <c:pt idx="12">
                  <c:v>5.9170481016782538E-20</c:v>
                </c:pt>
              </c:numCache>
            </c:numRef>
          </c:yVal>
          <c:smooth val="1"/>
          <c:extLst>
            <c:ext xmlns:c16="http://schemas.microsoft.com/office/drawing/2014/chart" uri="{C3380CC4-5D6E-409C-BE32-E72D297353CC}">
              <c16:uniqueId val="{00000002-DA19-4F13-A9FF-CDB26600F316}"/>
            </c:ext>
          </c:extLst>
        </c:ser>
        <c:ser>
          <c:idx val="3"/>
          <c:order val="2"/>
          <c:tx>
            <c:strRef>
              <c:f>'Model 2'!$D$94</c:f>
              <c:strCache>
                <c:ptCount val="1"/>
                <c:pt idx="0">
                  <c:v>Lower 95%</c:v>
                </c:pt>
              </c:strCache>
            </c:strRef>
          </c:tx>
          <c:spPr>
            <a:ln w="12700">
              <a:solidFill>
                <a:srgbClr val="FF0000"/>
              </a:solidFill>
              <a:prstDash val="dash"/>
            </a:ln>
          </c:spPr>
          <c:marker>
            <c:symbol val="none"/>
          </c:marker>
          <c:xVal>
            <c:numRef>
              <c:f>'Model 2'!$B$95:$B$107</c:f>
              <c:numCache>
                <c:formatCode>#,##0.000</c:formatCode>
                <c:ptCount val="13"/>
                <c:pt idx="0">
                  <c:v>0</c:v>
                </c:pt>
                <c:pt idx="1">
                  <c:v>8.3333333333333329E-2</c:v>
                </c:pt>
                <c:pt idx="2">
                  <c:v>0.16666666666666666</c:v>
                </c:pt>
                <c:pt idx="3">
                  <c:v>0.25</c:v>
                </c:pt>
                <c:pt idx="4">
                  <c:v>0.33333333333333331</c:v>
                </c:pt>
                <c:pt idx="5">
                  <c:v>0.41666666666666663</c:v>
                </c:pt>
                <c:pt idx="6">
                  <c:v>0.5</c:v>
                </c:pt>
                <c:pt idx="7">
                  <c:v>0.58333333333333326</c:v>
                </c:pt>
                <c:pt idx="8">
                  <c:v>0.66666666666666663</c:v>
                </c:pt>
                <c:pt idx="9">
                  <c:v>0.75</c:v>
                </c:pt>
                <c:pt idx="10">
                  <c:v>0.83333333333333326</c:v>
                </c:pt>
                <c:pt idx="11">
                  <c:v>0.91666666666666663</c:v>
                </c:pt>
                <c:pt idx="12">
                  <c:v>1</c:v>
                </c:pt>
              </c:numCache>
            </c:numRef>
          </c:xVal>
          <c:yVal>
            <c:numRef>
              <c:f>'Model 2'!$D$95:$D$107</c:f>
              <c:numCache>
                <c:formatCode>#,##0.000</c:formatCode>
                <c:ptCount val="13"/>
                <c:pt idx="0">
                  <c:v>6.6621108037448682E-24</c:v>
                </c:pt>
                <c:pt idx="1">
                  <c:v>1.7263164757501679E-25</c:v>
                </c:pt>
                <c:pt idx="2">
                  <c:v>4.438198270399522E-27</c:v>
                </c:pt>
                <c:pt idx="3">
                  <c:v>1.1336092590297034E-28</c:v>
                </c:pt>
                <c:pt idx="4">
                  <c:v>2.8797521558262968E-30</c:v>
                </c:pt>
                <c:pt idx="5">
                  <c:v>7.2820049888910777E-32</c:v>
                </c:pt>
                <c:pt idx="6">
                  <c:v>1.8342040980239935E-33</c:v>
                </c:pt>
                <c:pt idx="7">
                  <c:v>4.6045401227965371E-35</c:v>
                </c:pt>
                <c:pt idx="8">
                  <c:v>1.152562846658502E-36</c:v>
                </c:pt>
                <c:pt idx="9">
                  <c:v>2.8777067201672985E-38</c:v>
                </c:pt>
                <c:pt idx="10">
                  <c:v>7.1691680647908736E-40</c:v>
                </c:pt>
                <c:pt idx="11">
                  <c:v>1.7825689697445019E-41</c:v>
                </c:pt>
                <c:pt idx="12">
                  <c:v>4.4246275056944655E-43</c:v>
                </c:pt>
              </c:numCache>
            </c:numRef>
          </c:yVal>
          <c:smooth val="1"/>
          <c:extLst>
            <c:ext xmlns:c16="http://schemas.microsoft.com/office/drawing/2014/chart" uri="{C3380CC4-5D6E-409C-BE32-E72D297353CC}">
              <c16:uniqueId val="{00000003-DA19-4F13-A9FF-CDB26600F316}"/>
            </c:ext>
          </c:extLst>
        </c:ser>
        <c:ser>
          <c:idx val="0"/>
          <c:order val="3"/>
          <c:tx>
            <c:v>Mean</c:v>
          </c:tx>
          <c:spPr>
            <a:solidFill>
              <a:srgbClr val="9999FF"/>
            </a:solidFill>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2'!$B$92</c:f>
              <c:numCache>
                <c:formatCode>#,##0.000</c:formatCode>
                <c:ptCount val="1"/>
                <c:pt idx="0">
                  <c:v>0.33739837398373984</c:v>
                </c:pt>
              </c:numCache>
            </c:numRef>
          </c:xVal>
          <c:yVal>
            <c:numRef>
              <c:f>'Model 2'!$C$92</c:f>
              <c:numCache>
                <c:formatCode>#,##0.000</c:formatCode>
                <c:ptCount val="1"/>
                <c:pt idx="0">
                  <c:v>2.8716018091972353E-14</c:v>
                </c:pt>
              </c:numCache>
            </c:numRef>
          </c:yVal>
          <c:smooth val="0"/>
          <c:extLst>
            <c:ext xmlns:c16="http://schemas.microsoft.com/office/drawing/2014/chart" uri="{C3380CC4-5D6E-409C-BE32-E72D297353CC}">
              <c16:uniqueId val="{00000000-DA19-4F13-A9FF-CDB26600F316}"/>
            </c:ext>
          </c:extLst>
        </c:ser>
        <c:dLbls>
          <c:showLegendKey val="0"/>
          <c:showVal val="0"/>
          <c:showCatName val="0"/>
          <c:showSerName val="0"/>
          <c:showPercent val="0"/>
          <c:showBubbleSize val="0"/>
        </c:dLbls>
        <c:axId val="1400960992"/>
        <c:axId val="674911952"/>
      </c:scatterChart>
      <c:valAx>
        <c:axId val="1400960992"/>
        <c:scaling>
          <c:orientation val="minMax"/>
        </c:scaling>
        <c:delete val="0"/>
        <c:axPos val="b"/>
        <c:majorGridlines>
          <c:spPr>
            <a:ln w="3175">
              <a:solidFill>
                <a:srgbClr val="C0C0C0"/>
              </a:solidFill>
              <a:prstDash val="solid"/>
            </a:ln>
          </c:spPr>
        </c:majorGridlines>
        <c:title>
          <c:tx>
            <c:strRef>
              <c:f>'Model 2'!$AW$92</c:f>
              <c:strCache>
                <c:ptCount val="1"/>
                <c:pt idx="0">
                  <c:v>CLARITY.Eq.VS2 (min to max) 
Other Variables = Means</c:v>
                </c:pt>
              </c:strCache>
            </c:strRef>
          </c:tx>
          <c:overlay val="0"/>
        </c:title>
        <c:numFmt formatCode="General" sourceLinked="0"/>
        <c:majorTickMark val="out"/>
        <c:minorTickMark val="none"/>
        <c:tickLblPos val="nextTo"/>
        <c:crossAx val="674911952"/>
        <c:crosses val="autoZero"/>
        <c:crossBetween val="midCat"/>
      </c:valAx>
      <c:valAx>
        <c:axId val="674911952"/>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400960992"/>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2'!$C$70</c:f>
          <c:strCache>
            <c:ptCount val="1"/>
            <c:pt idx="0">
              <c:v>ROC curve:  area under curve = 1.00 
Model 2 for Vendor.Eq.EnchantedDiamonds    (13 variables, n=246)</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2'!$AW$68:$ES$68</c:f>
              <c:numCache>
                <c:formatCode>#,##0.000</c:formatCode>
                <c:ptCount val="101"/>
                <c:pt idx="0">
                  <c:v>1</c:v>
                </c:pt>
                <c:pt idx="1">
                  <c:v>6.1403508771929821E-2</c:v>
                </c:pt>
                <c:pt idx="2">
                  <c:v>5.701754385964912E-2</c:v>
                </c:pt>
                <c:pt idx="3">
                  <c:v>5.2631578947368418E-2</c:v>
                </c:pt>
                <c:pt idx="4">
                  <c:v>4.3859649122807015E-2</c:v>
                </c:pt>
                <c:pt idx="5">
                  <c:v>4.3859649122807015E-2</c:v>
                </c:pt>
                <c:pt idx="6">
                  <c:v>4.3859649122807015E-2</c:v>
                </c:pt>
                <c:pt idx="7">
                  <c:v>4.3859649122807015E-2</c:v>
                </c:pt>
                <c:pt idx="8">
                  <c:v>4.3859649122807015E-2</c:v>
                </c:pt>
                <c:pt idx="9">
                  <c:v>3.9473684210526314E-2</c:v>
                </c:pt>
                <c:pt idx="10">
                  <c:v>3.9473684210526314E-2</c:v>
                </c:pt>
                <c:pt idx="11">
                  <c:v>3.9473684210526314E-2</c:v>
                </c:pt>
                <c:pt idx="12">
                  <c:v>3.9473684210526314E-2</c:v>
                </c:pt>
                <c:pt idx="13">
                  <c:v>3.9473684210526314E-2</c:v>
                </c:pt>
                <c:pt idx="14">
                  <c:v>3.5087719298245612E-2</c:v>
                </c:pt>
                <c:pt idx="15">
                  <c:v>3.5087719298245612E-2</c:v>
                </c:pt>
                <c:pt idx="16">
                  <c:v>3.5087719298245612E-2</c:v>
                </c:pt>
                <c:pt idx="17">
                  <c:v>3.0701754385964911E-2</c:v>
                </c:pt>
                <c:pt idx="18">
                  <c:v>3.0701754385964911E-2</c:v>
                </c:pt>
                <c:pt idx="19">
                  <c:v>3.0701754385964911E-2</c:v>
                </c:pt>
                <c:pt idx="20">
                  <c:v>3.0701754385964911E-2</c:v>
                </c:pt>
                <c:pt idx="21">
                  <c:v>3.0701754385964911E-2</c:v>
                </c:pt>
                <c:pt idx="22">
                  <c:v>3.0701754385964911E-2</c:v>
                </c:pt>
                <c:pt idx="23">
                  <c:v>3.0701754385964911E-2</c:v>
                </c:pt>
                <c:pt idx="24">
                  <c:v>3.0701754385964911E-2</c:v>
                </c:pt>
                <c:pt idx="25">
                  <c:v>3.0701754385964911E-2</c:v>
                </c:pt>
                <c:pt idx="26">
                  <c:v>3.0701754385964911E-2</c:v>
                </c:pt>
                <c:pt idx="27">
                  <c:v>2.6315789473684209E-2</c:v>
                </c:pt>
                <c:pt idx="28">
                  <c:v>2.1929824561403508E-2</c:v>
                </c:pt>
                <c:pt idx="29">
                  <c:v>2.1929824561403508E-2</c:v>
                </c:pt>
                <c:pt idx="30">
                  <c:v>1.7543859649122806E-2</c:v>
                </c:pt>
                <c:pt idx="31">
                  <c:v>1.3157894736842105E-2</c:v>
                </c:pt>
                <c:pt idx="32">
                  <c:v>1.3157894736842105E-2</c:v>
                </c:pt>
                <c:pt idx="33">
                  <c:v>1.3157894736842105E-2</c:v>
                </c:pt>
                <c:pt idx="34">
                  <c:v>1.3157894736842105E-2</c:v>
                </c:pt>
                <c:pt idx="35">
                  <c:v>1.3157894736842105E-2</c:v>
                </c:pt>
                <c:pt idx="36">
                  <c:v>1.3157894736842105E-2</c:v>
                </c:pt>
                <c:pt idx="37">
                  <c:v>8.771929824561403E-3</c:v>
                </c:pt>
                <c:pt idx="38">
                  <c:v>8.771929824561403E-3</c:v>
                </c:pt>
                <c:pt idx="39">
                  <c:v>8.771929824561403E-3</c:v>
                </c:pt>
                <c:pt idx="40">
                  <c:v>8.771929824561403E-3</c:v>
                </c:pt>
                <c:pt idx="41">
                  <c:v>8.771929824561403E-3</c:v>
                </c:pt>
                <c:pt idx="42">
                  <c:v>8.771929824561403E-3</c:v>
                </c:pt>
                <c:pt idx="43">
                  <c:v>8.771929824561403E-3</c:v>
                </c:pt>
                <c:pt idx="44">
                  <c:v>4.3859649122807015E-3</c:v>
                </c:pt>
                <c:pt idx="45">
                  <c:v>4.3859649122807015E-3</c:v>
                </c:pt>
                <c:pt idx="46">
                  <c:v>4.3859649122807015E-3</c:v>
                </c:pt>
                <c:pt idx="47">
                  <c:v>4.3859649122807015E-3</c:v>
                </c:pt>
                <c:pt idx="48">
                  <c:v>4.3859649122807015E-3</c:v>
                </c:pt>
                <c:pt idx="49">
                  <c:v>4.3859649122807015E-3</c:v>
                </c:pt>
                <c:pt idx="50">
                  <c:v>4.3859649122807015E-3</c:v>
                </c:pt>
                <c:pt idx="51">
                  <c:v>4.3859649122807015E-3</c:v>
                </c:pt>
                <c:pt idx="52">
                  <c:v>4.3859649122807015E-3</c:v>
                </c:pt>
                <c:pt idx="53">
                  <c:v>4.3859649122807015E-3</c:v>
                </c:pt>
                <c:pt idx="54">
                  <c:v>4.3859649122807015E-3</c:v>
                </c:pt>
                <c:pt idx="55">
                  <c:v>4.3859649122807015E-3</c:v>
                </c:pt>
                <c:pt idx="56">
                  <c:v>4.3859649122807015E-3</c:v>
                </c:pt>
                <c:pt idx="57">
                  <c:v>4.3859649122807015E-3</c:v>
                </c:pt>
                <c:pt idx="58">
                  <c:v>4.3859649122807015E-3</c:v>
                </c:pt>
                <c:pt idx="59">
                  <c:v>4.3859649122807015E-3</c:v>
                </c:pt>
                <c:pt idx="60">
                  <c:v>4.3859649122807015E-3</c:v>
                </c:pt>
                <c:pt idx="61">
                  <c:v>4.3859649122807015E-3</c:v>
                </c:pt>
                <c:pt idx="62">
                  <c:v>4.3859649122807015E-3</c:v>
                </c:pt>
                <c:pt idx="63">
                  <c:v>4.3859649122807015E-3</c:v>
                </c:pt>
                <c:pt idx="64">
                  <c:v>4.3859649122807015E-3</c:v>
                </c:pt>
                <c:pt idx="65">
                  <c:v>4.3859649122807015E-3</c:v>
                </c:pt>
                <c:pt idx="66">
                  <c:v>4.3859649122807015E-3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2'!$AW$67:$ES$67</c:f>
              <c:numCache>
                <c:formatCode>#,##0.000</c:formatCode>
                <c:ptCount val="101"/>
                <c:pt idx="0">
                  <c:v>1</c:v>
                </c:pt>
                <c:pt idx="1">
                  <c:v>1</c:v>
                </c:pt>
                <c:pt idx="2">
                  <c:v>1</c:v>
                </c:pt>
                <c:pt idx="3">
                  <c:v>1</c:v>
                </c:pt>
                <c:pt idx="4">
                  <c:v>1</c:v>
                </c:pt>
                <c:pt idx="5">
                  <c:v>0.94444444444444442</c:v>
                </c:pt>
                <c:pt idx="6">
                  <c:v>0.94444444444444442</c:v>
                </c:pt>
                <c:pt idx="7">
                  <c:v>0.94444444444444442</c:v>
                </c:pt>
                <c:pt idx="8">
                  <c:v>0.94444444444444442</c:v>
                </c:pt>
                <c:pt idx="9">
                  <c:v>0.94444444444444442</c:v>
                </c:pt>
                <c:pt idx="10">
                  <c:v>0.94444444444444442</c:v>
                </c:pt>
                <c:pt idx="11">
                  <c:v>0.94444444444444442</c:v>
                </c:pt>
                <c:pt idx="12">
                  <c:v>0.94444444444444442</c:v>
                </c:pt>
                <c:pt idx="13">
                  <c:v>0.94444444444444442</c:v>
                </c:pt>
                <c:pt idx="14">
                  <c:v>0.94444444444444442</c:v>
                </c:pt>
                <c:pt idx="15">
                  <c:v>0.94444444444444442</c:v>
                </c:pt>
                <c:pt idx="16">
                  <c:v>0.94444444444444442</c:v>
                </c:pt>
                <c:pt idx="17">
                  <c:v>0.94444444444444442</c:v>
                </c:pt>
                <c:pt idx="18">
                  <c:v>0.94444444444444442</c:v>
                </c:pt>
                <c:pt idx="19">
                  <c:v>0.94444444444444442</c:v>
                </c:pt>
                <c:pt idx="20">
                  <c:v>0.94444444444444442</c:v>
                </c:pt>
                <c:pt idx="21">
                  <c:v>0.94444444444444442</c:v>
                </c:pt>
                <c:pt idx="22">
                  <c:v>0.94444444444444442</c:v>
                </c:pt>
                <c:pt idx="23">
                  <c:v>0.94444444444444442</c:v>
                </c:pt>
                <c:pt idx="24">
                  <c:v>0.94444444444444442</c:v>
                </c:pt>
                <c:pt idx="25">
                  <c:v>0.94444444444444442</c:v>
                </c:pt>
                <c:pt idx="26">
                  <c:v>0.94444444444444442</c:v>
                </c:pt>
                <c:pt idx="27">
                  <c:v>0.94444444444444442</c:v>
                </c:pt>
                <c:pt idx="28">
                  <c:v>0.94444444444444442</c:v>
                </c:pt>
                <c:pt idx="29">
                  <c:v>0.94444444444444442</c:v>
                </c:pt>
                <c:pt idx="30">
                  <c:v>0.94444444444444442</c:v>
                </c:pt>
                <c:pt idx="31">
                  <c:v>0.94444444444444442</c:v>
                </c:pt>
                <c:pt idx="32">
                  <c:v>0.94444444444444442</c:v>
                </c:pt>
                <c:pt idx="33">
                  <c:v>0.94444444444444442</c:v>
                </c:pt>
                <c:pt idx="34">
                  <c:v>0.94444444444444442</c:v>
                </c:pt>
                <c:pt idx="35">
                  <c:v>0.94444444444444442</c:v>
                </c:pt>
                <c:pt idx="36">
                  <c:v>0.94444444444444442</c:v>
                </c:pt>
                <c:pt idx="37">
                  <c:v>0.94444444444444442</c:v>
                </c:pt>
                <c:pt idx="38">
                  <c:v>0.94444444444444442</c:v>
                </c:pt>
                <c:pt idx="39">
                  <c:v>0.94444444444444442</c:v>
                </c:pt>
                <c:pt idx="40">
                  <c:v>0.94444444444444442</c:v>
                </c:pt>
                <c:pt idx="41">
                  <c:v>0.94444444444444442</c:v>
                </c:pt>
                <c:pt idx="42">
                  <c:v>0.94444444444444442</c:v>
                </c:pt>
                <c:pt idx="43">
                  <c:v>0.94444444444444442</c:v>
                </c:pt>
                <c:pt idx="44">
                  <c:v>0.94444444444444442</c:v>
                </c:pt>
                <c:pt idx="45">
                  <c:v>0.88888888888888884</c:v>
                </c:pt>
                <c:pt idx="46">
                  <c:v>0.88888888888888884</c:v>
                </c:pt>
                <c:pt idx="47">
                  <c:v>0.88888888888888884</c:v>
                </c:pt>
                <c:pt idx="48">
                  <c:v>0.88888888888888884</c:v>
                </c:pt>
                <c:pt idx="49">
                  <c:v>0.83333333333333337</c:v>
                </c:pt>
                <c:pt idx="50">
                  <c:v>0.83333333333333337</c:v>
                </c:pt>
                <c:pt idx="51">
                  <c:v>0.83333333333333337</c:v>
                </c:pt>
                <c:pt idx="52">
                  <c:v>0.83333333333333337</c:v>
                </c:pt>
                <c:pt idx="53">
                  <c:v>0.83333333333333337</c:v>
                </c:pt>
                <c:pt idx="54">
                  <c:v>0.77777777777777779</c:v>
                </c:pt>
                <c:pt idx="55">
                  <c:v>0.77777777777777779</c:v>
                </c:pt>
                <c:pt idx="56">
                  <c:v>0.77777777777777779</c:v>
                </c:pt>
                <c:pt idx="57">
                  <c:v>0.77777777777777779</c:v>
                </c:pt>
                <c:pt idx="58">
                  <c:v>0.77777777777777779</c:v>
                </c:pt>
                <c:pt idx="59">
                  <c:v>0.77777777777777779</c:v>
                </c:pt>
                <c:pt idx="60">
                  <c:v>0.77777777777777779</c:v>
                </c:pt>
                <c:pt idx="61">
                  <c:v>0.77777777777777779</c:v>
                </c:pt>
                <c:pt idx="62">
                  <c:v>0.77777777777777779</c:v>
                </c:pt>
                <c:pt idx="63">
                  <c:v>0.77777777777777779</c:v>
                </c:pt>
                <c:pt idx="64">
                  <c:v>0.77777777777777779</c:v>
                </c:pt>
                <c:pt idx="65">
                  <c:v>0.77777777777777779</c:v>
                </c:pt>
                <c:pt idx="66">
                  <c:v>0.77777777777777779</c:v>
                </c:pt>
                <c:pt idx="67">
                  <c:v>0.77777777777777779</c:v>
                </c:pt>
                <c:pt idx="68">
                  <c:v>0.77777777777777779</c:v>
                </c:pt>
                <c:pt idx="69">
                  <c:v>0.77777777777777779</c:v>
                </c:pt>
                <c:pt idx="70">
                  <c:v>0.77777777777777779</c:v>
                </c:pt>
                <c:pt idx="71">
                  <c:v>0.72222222222222221</c:v>
                </c:pt>
                <c:pt idx="72">
                  <c:v>0.72222222222222221</c:v>
                </c:pt>
                <c:pt idx="73">
                  <c:v>0.72222222222222221</c:v>
                </c:pt>
                <c:pt idx="74">
                  <c:v>0.72222222222222221</c:v>
                </c:pt>
                <c:pt idx="75">
                  <c:v>0.72222222222222221</c:v>
                </c:pt>
                <c:pt idx="76">
                  <c:v>0.72222222222222221</c:v>
                </c:pt>
                <c:pt idx="77">
                  <c:v>0.72222222222222221</c:v>
                </c:pt>
                <c:pt idx="78">
                  <c:v>0.72222222222222221</c:v>
                </c:pt>
                <c:pt idx="79">
                  <c:v>0.72222222222222221</c:v>
                </c:pt>
                <c:pt idx="80">
                  <c:v>0.72222222222222221</c:v>
                </c:pt>
                <c:pt idx="81">
                  <c:v>0.72222222222222221</c:v>
                </c:pt>
                <c:pt idx="82">
                  <c:v>0.72222222222222221</c:v>
                </c:pt>
                <c:pt idx="83">
                  <c:v>0.72222222222222221</c:v>
                </c:pt>
                <c:pt idx="84">
                  <c:v>0.66666666666666663</c:v>
                </c:pt>
                <c:pt idx="85">
                  <c:v>0.66666666666666663</c:v>
                </c:pt>
                <c:pt idx="86">
                  <c:v>0.66666666666666663</c:v>
                </c:pt>
                <c:pt idx="87">
                  <c:v>0.61111111111111116</c:v>
                </c:pt>
                <c:pt idx="88">
                  <c:v>0.61111111111111116</c:v>
                </c:pt>
                <c:pt idx="89">
                  <c:v>0.61111111111111116</c:v>
                </c:pt>
                <c:pt idx="90">
                  <c:v>0.61111111111111116</c:v>
                </c:pt>
                <c:pt idx="91">
                  <c:v>0.61111111111111116</c:v>
                </c:pt>
                <c:pt idx="92">
                  <c:v>0.61111111111111116</c:v>
                </c:pt>
                <c:pt idx="93">
                  <c:v>0.61111111111111116</c:v>
                </c:pt>
                <c:pt idx="94">
                  <c:v>0.61111111111111116</c:v>
                </c:pt>
                <c:pt idx="95">
                  <c:v>0.61111111111111116</c:v>
                </c:pt>
                <c:pt idx="96">
                  <c:v>0.61111111111111116</c:v>
                </c:pt>
                <c:pt idx="97">
                  <c:v>0.61111111111111116</c:v>
                </c:pt>
                <c:pt idx="98">
                  <c:v>0.61111111111111116</c:v>
                </c:pt>
                <c:pt idx="99">
                  <c:v>0.55555555555555558</c:v>
                </c:pt>
                <c:pt idx="100">
                  <c:v>0</c:v>
                </c:pt>
              </c:numCache>
            </c:numRef>
          </c:yVal>
          <c:smooth val="0"/>
          <c:extLst>
            <c:ext xmlns:c16="http://schemas.microsoft.com/office/drawing/2014/chart" uri="{C3380CC4-5D6E-409C-BE32-E72D297353CC}">
              <c16:uniqueId val="{00000000-8089-48C0-89A0-5B01A63C2928}"/>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2'!$D$71:$E$71</c:f>
              <c:numCache>
                <c:formatCode>#,##0.000</c:formatCode>
                <c:ptCount val="2"/>
                <c:pt idx="0">
                  <c:v>0</c:v>
                </c:pt>
                <c:pt idx="1">
                  <c:v>1</c:v>
                </c:pt>
              </c:numCache>
            </c:numRef>
          </c:xVal>
          <c:yVal>
            <c:numRef>
              <c:f>'Model 2'!$D$72:$E$72</c:f>
              <c:numCache>
                <c:formatCode>#,##0.000</c:formatCode>
                <c:ptCount val="2"/>
                <c:pt idx="0">
                  <c:v>0</c:v>
                </c:pt>
                <c:pt idx="1">
                  <c:v>1</c:v>
                </c:pt>
              </c:numCache>
            </c:numRef>
          </c:yVal>
          <c:smooth val="0"/>
          <c:extLst>
            <c:ext xmlns:c16="http://schemas.microsoft.com/office/drawing/2014/chart" uri="{C3380CC4-5D6E-409C-BE32-E72D297353CC}">
              <c16:uniqueId val="{00000001-8089-48C0-89A0-5B01A63C2928}"/>
            </c:ext>
          </c:extLst>
        </c:ser>
        <c:ser>
          <c:idx val="2"/>
          <c:order val="2"/>
          <c:tx>
            <c:strRef>
              <c:f>'Model 2'!$C$69</c:f>
              <c:strCache>
                <c:ptCount val="1"/>
                <c:pt idx="0">
                  <c:v>Cutoff = 0.40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a:extLst>
                <a:ext uri="{91240B29-F687-4F45-9708-019B960494DF}">
                  <a14:hiddenLine xmlns:a14="http://schemas.microsoft.com/office/drawing/2010/main" w="25400" cap="flat" cmpd="sng" algn="ctr">
                    <a:solidFill>
                      <a:srgbClr val="FF0000"/>
                    </a:solidFill>
                    <a:prstDash val="solid"/>
                    <a:round/>
                  </a14:hiddenLine>
                </a:ext>
              </a:extLst>
            </c:spPr>
          </c:marker>
          <c:xVal>
            <c:numRef>
              <c:f>'Model 2'!$D$73</c:f>
              <c:numCache>
                <c:formatCode>#,##0.000</c:formatCode>
                <c:ptCount val="1"/>
                <c:pt idx="0">
                  <c:v>8.7719298245614308E-3</c:v>
                </c:pt>
              </c:numCache>
            </c:numRef>
          </c:xVal>
          <c:yVal>
            <c:numRef>
              <c:f>'Model 2'!$E$73</c:f>
              <c:numCache>
                <c:formatCode>#,##0.000</c:formatCode>
                <c:ptCount val="1"/>
                <c:pt idx="0">
                  <c:v>0.94444444444444453</c:v>
                </c:pt>
              </c:numCache>
            </c:numRef>
          </c:yVal>
          <c:smooth val="0"/>
          <c:extLst>
            <c:ext xmlns:c16="http://schemas.microsoft.com/office/drawing/2014/chart" uri="{C3380CC4-5D6E-409C-BE32-E72D297353CC}">
              <c16:uniqueId val="{00000002-8089-48C0-89A0-5B01A63C2928}"/>
            </c:ext>
          </c:extLst>
        </c:ser>
        <c:dLbls>
          <c:showLegendKey val="0"/>
          <c:showVal val="0"/>
          <c:showCatName val="0"/>
          <c:showSerName val="0"/>
          <c:showPercent val="0"/>
          <c:showBubbleSize val="0"/>
        </c:dLbls>
        <c:axId val="1400953088"/>
        <c:axId val="929984208"/>
      </c:scatterChart>
      <c:valAx>
        <c:axId val="1400953088"/>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False Positive Rate (1 - Specificity)</a:t>
                </a:r>
              </a:p>
            </c:rich>
          </c:tx>
          <c:overlay val="0"/>
        </c:title>
        <c:numFmt formatCode="0%" sourceLinked="0"/>
        <c:majorTickMark val="out"/>
        <c:minorTickMark val="none"/>
        <c:tickLblPos val="nextTo"/>
        <c:crossAx val="929984208"/>
        <c:crosses val="autoZero"/>
        <c:crossBetween val="midCat"/>
      </c:valAx>
      <c:valAx>
        <c:axId val="929984208"/>
        <c:scaling>
          <c:orientation val="minMax"/>
          <c:max val="1"/>
          <c:min val="0"/>
        </c:scaling>
        <c:delete val="0"/>
        <c:axPos val="l"/>
        <c:majorGridlines>
          <c:spPr>
            <a:ln w="3175">
              <a:solidFill>
                <a:srgbClr val="C0C0C0"/>
              </a:solidFill>
              <a:prstDash val="solid"/>
            </a:ln>
          </c:spPr>
        </c:majorGridlines>
        <c:title>
          <c:tx>
            <c:rich>
              <a:bodyPr/>
              <a:lstStyle/>
              <a:p>
                <a:pPr>
                  <a:defRPr/>
                </a:pPr>
                <a:r>
                  <a:rPr lang="en-GB"/>
                  <a:t>True Positive Rate (Sensitivity)</a:t>
                </a:r>
              </a:p>
            </c:rich>
          </c:tx>
          <c:overlay val="0"/>
        </c:title>
        <c:numFmt formatCode="0%" sourceLinked="0"/>
        <c:majorTickMark val="out"/>
        <c:minorTickMark val="none"/>
        <c:tickLblPos val="nextTo"/>
        <c:crossAx val="1400953088"/>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Distribution of Outcomes -vs- Prediction Interval
</a:t>
            </a:r>
            <a:r>
              <a:rPr lang="en-GB" sz="1000"/>
              <a:t>Model 2 for Vendor.Eq.EnchantedDiamonds    (13 variables, n=246)</a:t>
            </a:r>
          </a:p>
        </c:rich>
      </c:tx>
      <c:overlay val="0"/>
    </c:title>
    <c:autoTitleDeleted val="0"/>
    <c:plotArea>
      <c:layout/>
      <c:barChart>
        <c:barDir val="col"/>
        <c:grouping val="clustered"/>
        <c:varyColors val="0"/>
        <c:ser>
          <c:idx val="0"/>
          <c:order val="0"/>
          <c:tx>
            <c:strRef>
              <c:f>'Model 2'!$I$2</c:f>
              <c:strCache>
                <c:ptCount val="1"/>
                <c:pt idx="0">
                  <c:v>1</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2'!$AW$115:$BP$115</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2'!$AW$116:$BP$116</c:f>
              <c:numCache>
                <c:formatCode>#,##0.000</c:formatCode>
                <c:ptCount val="20"/>
                <c:pt idx="0">
                  <c:v>1</c:v>
                </c:pt>
                <c:pt idx="1">
                  <c:v>0</c:v>
                </c:pt>
                <c:pt idx="2">
                  <c:v>0</c:v>
                </c:pt>
                <c:pt idx="3">
                  <c:v>0</c:v>
                </c:pt>
                <c:pt idx="4">
                  <c:v>0</c:v>
                </c:pt>
                <c:pt idx="5">
                  <c:v>0</c:v>
                </c:pt>
                <c:pt idx="6">
                  <c:v>0</c:v>
                </c:pt>
                <c:pt idx="7">
                  <c:v>0</c:v>
                </c:pt>
                <c:pt idx="8">
                  <c:v>1</c:v>
                </c:pt>
                <c:pt idx="9">
                  <c:v>1</c:v>
                </c:pt>
                <c:pt idx="10">
                  <c:v>1</c:v>
                </c:pt>
                <c:pt idx="11">
                  <c:v>0</c:v>
                </c:pt>
                <c:pt idx="12">
                  <c:v>0</c:v>
                </c:pt>
                <c:pt idx="13">
                  <c:v>0</c:v>
                </c:pt>
                <c:pt idx="14">
                  <c:v>1</c:v>
                </c:pt>
                <c:pt idx="15">
                  <c:v>0</c:v>
                </c:pt>
                <c:pt idx="16">
                  <c:v>1</c:v>
                </c:pt>
                <c:pt idx="17">
                  <c:v>1</c:v>
                </c:pt>
                <c:pt idx="18">
                  <c:v>0</c:v>
                </c:pt>
                <c:pt idx="19">
                  <c:v>11</c:v>
                </c:pt>
              </c:numCache>
            </c:numRef>
          </c:val>
          <c:extLst>
            <c:ext xmlns:c16="http://schemas.microsoft.com/office/drawing/2014/chart" uri="{C3380CC4-5D6E-409C-BE32-E72D297353CC}">
              <c16:uniqueId val="{00000000-57D9-41C2-9D9A-699382D6B2D3}"/>
            </c:ext>
          </c:extLst>
        </c:ser>
        <c:ser>
          <c:idx val="1"/>
          <c:order val="1"/>
          <c:tx>
            <c:strRef>
              <c:f>'Model 2'!$H$2</c:f>
              <c:strCache>
                <c:ptCount val="1"/>
                <c:pt idx="0">
                  <c:v>0</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2'!$AW$115:$BQ$115</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2'!$AW$117:$BP$117</c:f>
              <c:numCache>
                <c:formatCode>#,##0.000</c:formatCode>
                <c:ptCount val="20"/>
                <c:pt idx="0">
                  <c:v>-218</c:v>
                </c:pt>
                <c:pt idx="1">
                  <c:v>-1</c:v>
                </c:pt>
                <c:pt idx="2">
                  <c:v>-1</c:v>
                </c:pt>
                <c:pt idx="3">
                  <c:v>-1</c:v>
                </c:pt>
                <c:pt idx="4">
                  <c:v>0</c:v>
                </c:pt>
                <c:pt idx="5">
                  <c:v>-3</c:v>
                </c:pt>
                <c:pt idx="6">
                  <c:v>-1</c:v>
                </c:pt>
                <c:pt idx="7">
                  <c:v>-1</c:v>
                </c:pt>
                <c:pt idx="8">
                  <c:v>-1</c:v>
                </c:pt>
                <c:pt idx="9">
                  <c:v>0</c:v>
                </c:pt>
                <c:pt idx="10">
                  <c:v>0</c:v>
                </c:pt>
                <c:pt idx="11">
                  <c:v>0</c:v>
                </c:pt>
                <c:pt idx="12">
                  <c:v>0</c:v>
                </c:pt>
                <c:pt idx="13">
                  <c:v>-1</c:v>
                </c:pt>
                <c:pt idx="14">
                  <c:v>0</c:v>
                </c:pt>
                <c:pt idx="15">
                  <c:v>0</c:v>
                </c:pt>
                <c:pt idx="16">
                  <c:v>0</c:v>
                </c:pt>
                <c:pt idx="17">
                  <c:v>0</c:v>
                </c:pt>
                <c:pt idx="18">
                  <c:v>0</c:v>
                </c:pt>
                <c:pt idx="19">
                  <c:v>0</c:v>
                </c:pt>
              </c:numCache>
            </c:numRef>
          </c:val>
          <c:extLst>
            <c:ext xmlns:c16="http://schemas.microsoft.com/office/drawing/2014/chart" uri="{C3380CC4-5D6E-409C-BE32-E72D297353CC}">
              <c16:uniqueId val="{00000001-57D9-41C2-9D9A-699382D6B2D3}"/>
            </c:ext>
          </c:extLst>
        </c:ser>
        <c:dLbls>
          <c:showLegendKey val="0"/>
          <c:showVal val="0"/>
          <c:showCatName val="0"/>
          <c:showSerName val="0"/>
          <c:showPercent val="0"/>
          <c:showBubbleSize val="0"/>
        </c:dLbls>
        <c:gapWidth val="0"/>
        <c:overlap val="100"/>
        <c:axId val="1400956000"/>
        <c:axId val="1386514400"/>
      </c:barChart>
      <c:catAx>
        <c:axId val="1400956000"/>
        <c:scaling>
          <c:orientation val="minMax"/>
        </c:scaling>
        <c:delete val="0"/>
        <c:axPos val="b"/>
        <c:title>
          <c:tx>
            <c:rich>
              <a:bodyPr/>
              <a:lstStyle/>
              <a:p>
                <a:pPr>
                  <a:defRPr/>
                </a:pPr>
                <a:r>
                  <a:rPr lang="en-GB"/>
                  <a:t>Prediction</a:t>
                </a:r>
              </a:p>
            </c:rich>
          </c:tx>
          <c:overlay val="0"/>
        </c:title>
        <c:numFmt formatCode=".00" sourceLinked="0"/>
        <c:majorTickMark val="out"/>
        <c:minorTickMark val="none"/>
        <c:tickLblPos val="low"/>
        <c:crossAx val="1386514400"/>
        <c:crosses val="autoZero"/>
        <c:auto val="1"/>
        <c:lblAlgn val="ctr"/>
        <c:lblOffset val="100"/>
        <c:tickLblSkip val="1"/>
        <c:noMultiLvlLbl val="0"/>
      </c:catAx>
      <c:valAx>
        <c:axId val="1386514400"/>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1400956000"/>
        <c:crosses val="autoZero"/>
        <c:crossBetween val="between"/>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Sensitivity and Specificity -vs- Cutoff Value
</a:t>
            </a:r>
            <a:r>
              <a:rPr lang="en-GB" sz="1000"/>
              <a:t>Model 2 for Vendor.Eq.EnchantedDiamonds    (13 variables, n=246)</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2'!$AW$155:$ES$155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2'!$AW$156:$ES$156</c:f>
              <c:numCache>
                <c:formatCode>#,##0.000</c:formatCode>
                <c:ptCount val="101"/>
                <c:pt idx="0">
                  <c:v>1</c:v>
                </c:pt>
                <c:pt idx="1">
                  <c:v>1</c:v>
                </c:pt>
                <c:pt idx="2">
                  <c:v>1</c:v>
                </c:pt>
                <c:pt idx="3">
                  <c:v>0.98888888888888893</c:v>
                </c:pt>
                <c:pt idx="4">
                  <c:v>0.97777777777777786</c:v>
                </c:pt>
                <c:pt idx="5">
                  <c:v>0.96666666666666656</c:v>
                </c:pt>
                <c:pt idx="6">
                  <c:v>0.95555555555555549</c:v>
                </c:pt>
                <c:pt idx="7">
                  <c:v>0.94444444444444442</c:v>
                </c:pt>
                <c:pt idx="8">
                  <c:v>0.94444444444444442</c:v>
                </c:pt>
                <c:pt idx="9">
                  <c:v>0.94444444444444442</c:v>
                </c:pt>
                <c:pt idx="10">
                  <c:v>0.94444444444444442</c:v>
                </c:pt>
                <c:pt idx="11">
                  <c:v>0.94444444444444442</c:v>
                </c:pt>
                <c:pt idx="12">
                  <c:v>0.94444444444444442</c:v>
                </c:pt>
                <c:pt idx="13">
                  <c:v>0.94444444444444442</c:v>
                </c:pt>
                <c:pt idx="14">
                  <c:v>0.94444444444444442</c:v>
                </c:pt>
                <c:pt idx="15">
                  <c:v>0.94444444444444442</c:v>
                </c:pt>
                <c:pt idx="16">
                  <c:v>0.94444444444444442</c:v>
                </c:pt>
                <c:pt idx="17">
                  <c:v>0.94444444444444442</c:v>
                </c:pt>
                <c:pt idx="18">
                  <c:v>0.94444444444444442</c:v>
                </c:pt>
                <c:pt idx="19">
                  <c:v>0.94444444444444442</c:v>
                </c:pt>
                <c:pt idx="20">
                  <c:v>0.94444444444444442</c:v>
                </c:pt>
                <c:pt idx="21">
                  <c:v>0.94444444444444442</c:v>
                </c:pt>
                <c:pt idx="22">
                  <c:v>0.94444444444444442</c:v>
                </c:pt>
                <c:pt idx="23">
                  <c:v>0.94444444444444442</c:v>
                </c:pt>
                <c:pt idx="24">
                  <c:v>0.94444444444444442</c:v>
                </c:pt>
                <c:pt idx="25">
                  <c:v>0.94444444444444442</c:v>
                </c:pt>
                <c:pt idx="26">
                  <c:v>0.94444444444444442</c:v>
                </c:pt>
                <c:pt idx="27">
                  <c:v>0.94444444444444442</c:v>
                </c:pt>
                <c:pt idx="28">
                  <c:v>0.94444444444444442</c:v>
                </c:pt>
                <c:pt idx="29">
                  <c:v>0.94444444444444442</c:v>
                </c:pt>
                <c:pt idx="30">
                  <c:v>0.94444444444444442</c:v>
                </c:pt>
                <c:pt idx="31">
                  <c:v>0.94444444444444442</c:v>
                </c:pt>
                <c:pt idx="32">
                  <c:v>0.94444444444444442</c:v>
                </c:pt>
                <c:pt idx="33">
                  <c:v>0.94444444444444442</c:v>
                </c:pt>
                <c:pt idx="34">
                  <c:v>0.94444444444444442</c:v>
                </c:pt>
                <c:pt idx="35">
                  <c:v>0.94444444444444442</c:v>
                </c:pt>
                <c:pt idx="36">
                  <c:v>0.94444444444444442</c:v>
                </c:pt>
                <c:pt idx="37">
                  <c:v>0.94444444444444442</c:v>
                </c:pt>
                <c:pt idx="38">
                  <c:v>0.94444444444444442</c:v>
                </c:pt>
                <c:pt idx="39">
                  <c:v>0.94444444444444442</c:v>
                </c:pt>
                <c:pt idx="40">
                  <c:v>0.94444444444444442</c:v>
                </c:pt>
                <c:pt idx="41">
                  <c:v>0.94444444444444442</c:v>
                </c:pt>
                <c:pt idx="42">
                  <c:v>0.94444444444444442</c:v>
                </c:pt>
                <c:pt idx="43">
                  <c:v>0.93333333333333335</c:v>
                </c:pt>
                <c:pt idx="44">
                  <c:v>0.92222222222222228</c:v>
                </c:pt>
                <c:pt idx="45">
                  <c:v>0.91111111111111098</c:v>
                </c:pt>
                <c:pt idx="46">
                  <c:v>0.89999999999999991</c:v>
                </c:pt>
                <c:pt idx="47">
                  <c:v>0.87777777777777777</c:v>
                </c:pt>
                <c:pt idx="48">
                  <c:v>0.8666666666666667</c:v>
                </c:pt>
                <c:pt idx="49">
                  <c:v>0.85555555555555562</c:v>
                </c:pt>
                <c:pt idx="50">
                  <c:v>0.84444444444444444</c:v>
                </c:pt>
                <c:pt idx="51">
                  <c:v>0.83333333333333337</c:v>
                </c:pt>
                <c:pt idx="52">
                  <c:v>0.8222222222222223</c:v>
                </c:pt>
                <c:pt idx="53">
                  <c:v>0.81111111111111112</c:v>
                </c:pt>
                <c:pt idx="54">
                  <c:v>0.8</c:v>
                </c:pt>
                <c:pt idx="55">
                  <c:v>0.78888888888888886</c:v>
                </c:pt>
                <c:pt idx="56">
                  <c:v>0.77777777777777779</c:v>
                </c:pt>
                <c:pt idx="57">
                  <c:v>0.77777777777777779</c:v>
                </c:pt>
                <c:pt idx="58">
                  <c:v>0.77777777777777779</c:v>
                </c:pt>
                <c:pt idx="59">
                  <c:v>0.77777777777777779</c:v>
                </c:pt>
                <c:pt idx="60">
                  <c:v>0.77777777777777779</c:v>
                </c:pt>
                <c:pt idx="61">
                  <c:v>0.77777777777777779</c:v>
                </c:pt>
                <c:pt idx="62">
                  <c:v>0.77777777777777779</c:v>
                </c:pt>
                <c:pt idx="63">
                  <c:v>0.77777777777777779</c:v>
                </c:pt>
                <c:pt idx="64">
                  <c:v>0.77777777777777779</c:v>
                </c:pt>
                <c:pt idx="65">
                  <c:v>0.77777777777777779</c:v>
                </c:pt>
                <c:pt idx="66">
                  <c:v>0.77777777777777779</c:v>
                </c:pt>
                <c:pt idx="67">
                  <c:v>0.77777777777777779</c:v>
                </c:pt>
                <c:pt idx="68">
                  <c:v>0.77777777777777779</c:v>
                </c:pt>
                <c:pt idx="69">
                  <c:v>0.76666666666666672</c:v>
                </c:pt>
                <c:pt idx="70">
                  <c:v>0.75555555555555554</c:v>
                </c:pt>
                <c:pt idx="71">
                  <c:v>0.74444444444444446</c:v>
                </c:pt>
                <c:pt idx="72">
                  <c:v>0.73333333333333328</c:v>
                </c:pt>
                <c:pt idx="73">
                  <c:v>0.72222222222222221</c:v>
                </c:pt>
                <c:pt idx="74">
                  <c:v>0.72222222222222221</c:v>
                </c:pt>
                <c:pt idx="75">
                  <c:v>0.72222222222222221</c:v>
                </c:pt>
                <c:pt idx="76">
                  <c:v>0.72222222222222221</c:v>
                </c:pt>
                <c:pt idx="77">
                  <c:v>0.72222222222222221</c:v>
                </c:pt>
                <c:pt idx="78">
                  <c:v>0.72222222222222221</c:v>
                </c:pt>
                <c:pt idx="79">
                  <c:v>0.72222222222222221</c:v>
                </c:pt>
                <c:pt idx="80">
                  <c:v>0.72222222222222221</c:v>
                </c:pt>
                <c:pt idx="81">
                  <c:v>0.72222222222222221</c:v>
                </c:pt>
                <c:pt idx="82">
                  <c:v>0.71111111111111114</c:v>
                </c:pt>
                <c:pt idx="83">
                  <c:v>0.7</c:v>
                </c:pt>
                <c:pt idx="84">
                  <c:v>0.68888888888888888</c:v>
                </c:pt>
                <c:pt idx="85">
                  <c:v>0.66666666666666663</c:v>
                </c:pt>
                <c:pt idx="86">
                  <c:v>0.64444444444444438</c:v>
                </c:pt>
                <c:pt idx="87">
                  <c:v>0.6333333333333333</c:v>
                </c:pt>
                <c:pt idx="88">
                  <c:v>0.62222222222222223</c:v>
                </c:pt>
                <c:pt idx="89">
                  <c:v>0.61111111111111116</c:v>
                </c:pt>
                <c:pt idx="90">
                  <c:v>0.61111111111111116</c:v>
                </c:pt>
                <c:pt idx="91">
                  <c:v>0.61111111111111116</c:v>
                </c:pt>
                <c:pt idx="92">
                  <c:v>0.61111111111111116</c:v>
                </c:pt>
                <c:pt idx="93">
                  <c:v>0.61111111111111116</c:v>
                </c:pt>
                <c:pt idx="94">
                  <c:v>0.61111111111111116</c:v>
                </c:pt>
                <c:pt idx="95">
                  <c:v>0.61111111111111116</c:v>
                </c:pt>
                <c:pt idx="96">
                  <c:v>0.61111111111111116</c:v>
                </c:pt>
                <c:pt idx="97">
                  <c:v>0.60000000000000009</c:v>
                </c:pt>
                <c:pt idx="98">
                  <c:v>0.47777777777777775</c:v>
                </c:pt>
                <c:pt idx="99">
                  <c:v>0.55555555555555558</c:v>
                </c:pt>
                <c:pt idx="100">
                  <c:v>0</c:v>
                </c:pt>
              </c:numCache>
            </c:numRef>
          </c:yVal>
          <c:smooth val="0"/>
          <c:extLst>
            <c:ext xmlns:c16="http://schemas.microsoft.com/office/drawing/2014/chart" uri="{C3380CC4-5D6E-409C-BE32-E72D297353CC}">
              <c16:uniqueId val="{00000000-1A89-4505-81EC-6E107C123A4D}"/>
            </c:ext>
          </c:extLst>
        </c:ser>
        <c:ser>
          <c:idx val="1"/>
          <c:order val="1"/>
          <c:tx>
            <c:v>Specificity</c:v>
          </c:tx>
          <c:spPr>
            <a:ln w="28575">
              <a:solidFill>
                <a:srgbClr val="FF0000"/>
              </a:solidFill>
            </a:ln>
          </c:spPr>
          <c:marker>
            <c:symbol val="none"/>
          </c:marker>
          <c:xVal>
            <c:numRef>
              <c:f>'Model 2'!$AW$155:$ES$155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2'!$AW$157:$ES$157</c:f>
              <c:numCache>
                <c:formatCode>#,##0.000</c:formatCode>
                <c:ptCount val="101"/>
                <c:pt idx="0">
                  <c:v>0</c:v>
                </c:pt>
                <c:pt idx="1">
                  <c:v>0.93859649122807021</c:v>
                </c:pt>
                <c:pt idx="2">
                  <c:v>0.75701754385964914</c:v>
                </c:pt>
                <c:pt idx="3">
                  <c:v>0.94824561403508767</c:v>
                </c:pt>
                <c:pt idx="4">
                  <c:v>0.95175438596491224</c:v>
                </c:pt>
                <c:pt idx="5">
                  <c:v>0.95438596491228067</c:v>
                </c:pt>
                <c:pt idx="6">
                  <c:v>0.95614035087719296</c:v>
                </c:pt>
                <c:pt idx="7">
                  <c:v>0.9570175438596491</c:v>
                </c:pt>
                <c:pt idx="8">
                  <c:v>0.95789473684210524</c:v>
                </c:pt>
                <c:pt idx="9">
                  <c:v>0.95877192982456139</c:v>
                </c:pt>
                <c:pt idx="10">
                  <c:v>0.95964912280701764</c:v>
                </c:pt>
                <c:pt idx="11">
                  <c:v>0.96052631578947367</c:v>
                </c:pt>
                <c:pt idx="12">
                  <c:v>0.96140350877192982</c:v>
                </c:pt>
                <c:pt idx="13">
                  <c:v>0.96228070175438596</c:v>
                </c:pt>
                <c:pt idx="14">
                  <c:v>0.9631578947368421</c:v>
                </c:pt>
                <c:pt idx="15">
                  <c:v>0.96491228070175439</c:v>
                </c:pt>
                <c:pt idx="16">
                  <c:v>0.96666666666666667</c:v>
                </c:pt>
                <c:pt idx="17">
                  <c:v>0.96754385964912282</c:v>
                </c:pt>
                <c:pt idx="18">
                  <c:v>0.96842105263157896</c:v>
                </c:pt>
                <c:pt idx="19">
                  <c:v>0.9692982456140351</c:v>
                </c:pt>
                <c:pt idx="20">
                  <c:v>0.9692982456140351</c:v>
                </c:pt>
                <c:pt idx="21">
                  <c:v>0.9692982456140351</c:v>
                </c:pt>
                <c:pt idx="22">
                  <c:v>0.9692982456140351</c:v>
                </c:pt>
                <c:pt idx="23">
                  <c:v>0.9692982456140351</c:v>
                </c:pt>
                <c:pt idx="24">
                  <c:v>0.9692982456140351</c:v>
                </c:pt>
                <c:pt idx="25">
                  <c:v>0.97017543859649114</c:v>
                </c:pt>
                <c:pt idx="26">
                  <c:v>0.97192982456140353</c:v>
                </c:pt>
                <c:pt idx="27">
                  <c:v>0.97368421052631582</c:v>
                </c:pt>
                <c:pt idx="28">
                  <c:v>0.97631578947368414</c:v>
                </c:pt>
                <c:pt idx="29">
                  <c:v>0.97982456140350882</c:v>
                </c:pt>
                <c:pt idx="30">
                  <c:v>0.98245614035087714</c:v>
                </c:pt>
                <c:pt idx="31">
                  <c:v>0.98421052631578954</c:v>
                </c:pt>
                <c:pt idx="32">
                  <c:v>0.98596491228070182</c:v>
                </c:pt>
                <c:pt idx="33">
                  <c:v>0.98684210526315785</c:v>
                </c:pt>
                <c:pt idx="34">
                  <c:v>0.98684210526315785</c:v>
                </c:pt>
                <c:pt idx="35">
                  <c:v>0.987719298245614</c:v>
                </c:pt>
                <c:pt idx="36">
                  <c:v>0.98859649122807025</c:v>
                </c:pt>
                <c:pt idx="37">
                  <c:v>0.98947368421052628</c:v>
                </c:pt>
                <c:pt idx="38">
                  <c:v>0.99035087719298254</c:v>
                </c:pt>
                <c:pt idx="39">
                  <c:v>0.99122807017543857</c:v>
                </c:pt>
                <c:pt idx="40">
                  <c:v>0.99122807017543857</c:v>
                </c:pt>
                <c:pt idx="41">
                  <c:v>0.99122807017543857</c:v>
                </c:pt>
                <c:pt idx="42">
                  <c:v>0.99210526315789471</c:v>
                </c:pt>
                <c:pt idx="43">
                  <c:v>0.99298245614035086</c:v>
                </c:pt>
                <c:pt idx="44">
                  <c:v>0.993859649122807</c:v>
                </c:pt>
                <c:pt idx="45">
                  <c:v>0.99473684210526325</c:v>
                </c:pt>
                <c:pt idx="46">
                  <c:v>0.99561403508771928</c:v>
                </c:pt>
                <c:pt idx="47">
                  <c:v>0.99561403508771928</c:v>
                </c:pt>
                <c:pt idx="48">
                  <c:v>0.99561403508771928</c:v>
                </c:pt>
                <c:pt idx="49">
                  <c:v>0.99561403508771928</c:v>
                </c:pt>
                <c:pt idx="50">
                  <c:v>0.99561403508771928</c:v>
                </c:pt>
                <c:pt idx="51">
                  <c:v>0.99561403508771928</c:v>
                </c:pt>
                <c:pt idx="52">
                  <c:v>0.99561403508771928</c:v>
                </c:pt>
                <c:pt idx="53">
                  <c:v>0.99561403508771928</c:v>
                </c:pt>
                <c:pt idx="54">
                  <c:v>0.99561403508771928</c:v>
                </c:pt>
                <c:pt idx="55">
                  <c:v>0.99561403508771928</c:v>
                </c:pt>
                <c:pt idx="56">
                  <c:v>0.99561403508771928</c:v>
                </c:pt>
                <c:pt idx="57">
                  <c:v>0.99561403508771928</c:v>
                </c:pt>
                <c:pt idx="58">
                  <c:v>0.99561403508771928</c:v>
                </c:pt>
                <c:pt idx="59">
                  <c:v>0.99561403508771928</c:v>
                </c:pt>
                <c:pt idx="60">
                  <c:v>0.99561403508771928</c:v>
                </c:pt>
                <c:pt idx="61">
                  <c:v>0.99561403508771928</c:v>
                </c:pt>
                <c:pt idx="62">
                  <c:v>0.99561403508771928</c:v>
                </c:pt>
                <c:pt idx="63">
                  <c:v>0.99561403508771928</c:v>
                </c:pt>
                <c:pt idx="64">
                  <c:v>0.99561403508771928</c:v>
                </c:pt>
                <c:pt idx="65">
                  <c:v>0.99649122807017543</c:v>
                </c:pt>
                <c:pt idx="66">
                  <c:v>0.99736842105263157</c:v>
                </c:pt>
                <c:pt idx="67">
                  <c:v>0.99824561403508771</c:v>
                </c:pt>
                <c:pt idx="68">
                  <c:v>0.99912280701754386</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1A89-4505-81EC-6E107C123A4D}"/>
            </c:ext>
          </c:extLst>
        </c:ser>
        <c:ser>
          <c:idx val="2"/>
          <c:order val="2"/>
          <c:tx>
            <c:strRef>
              <c:f>'Model 2'!$AV$158</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2'!$AW$155:$ES$155</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2'!$AW$158:$ES$158</c:f>
              <c:numCache>
                <c:formatCode>#,##0.000</c:formatCode>
                <c:ptCount val="101"/>
                <c:pt idx="0">
                  <c:v>0.5</c:v>
                </c:pt>
                <c:pt idx="1">
                  <c:v>0.9692982456140351</c:v>
                </c:pt>
                <c:pt idx="2">
                  <c:v>0.87850877192982457</c:v>
                </c:pt>
                <c:pt idx="3">
                  <c:v>0.9685672514619883</c:v>
                </c:pt>
                <c:pt idx="4">
                  <c:v>0.96476608187134505</c:v>
                </c:pt>
                <c:pt idx="5">
                  <c:v>0.96052631578947367</c:v>
                </c:pt>
                <c:pt idx="6">
                  <c:v>0.95584795321637417</c:v>
                </c:pt>
                <c:pt idx="7">
                  <c:v>0.95073099415204676</c:v>
                </c:pt>
                <c:pt idx="8">
                  <c:v>0.95116959064327489</c:v>
                </c:pt>
                <c:pt idx="9">
                  <c:v>0.9516081871345029</c:v>
                </c:pt>
                <c:pt idx="10">
                  <c:v>0.95204678362573103</c:v>
                </c:pt>
                <c:pt idx="11">
                  <c:v>0.95248538011695905</c:v>
                </c:pt>
                <c:pt idx="12">
                  <c:v>0.95292397660818717</c:v>
                </c:pt>
                <c:pt idx="13">
                  <c:v>0.95336257309941519</c:v>
                </c:pt>
                <c:pt idx="14">
                  <c:v>0.95380116959064321</c:v>
                </c:pt>
                <c:pt idx="15">
                  <c:v>0.95467836257309946</c:v>
                </c:pt>
                <c:pt idx="16">
                  <c:v>0.95555555555555549</c:v>
                </c:pt>
                <c:pt idx="17">
                  <c:v>0.95599415204678362</c:v>
                </c:pt>
                <c:pt idx="18">
                  <c:v>0.95643274853801175</c:v>
                </c:pt>
                <c:pt idx="19">
                  <c:v>0.95687134502923976</c:v>
                </c:pt>
                <c:pt idx="20">
                  <c:v>0.95687134502923976</c:v>
                </c:pt>
                <c:pt idx="21">
                  <c:v>0.95687134502923976</c:v>
                </c:pt>
                <c:pt idx="22">
                  <c:v>0.95687134502923976</c:v>
                </c:pt>
                <c:pt idx="23">
                  <c:v>0.95687134502923976</c:v>
                </c:pt>
                <c:pt idx="24">
                  <c:v>0.95687134502923976</c:v>
                </c:pt>
                <c:pt idx="25">
                  <c:v>0.95730994152046778</c:v>
                </c:pt>
                <c:pt idx="26">
                  <c:v>0.95818713450292403</c:v>
                </c:pt>
                <c:pt idx="27">
                  <c:v>0.95906432748538006</c:v>
                </c:pt>
                <c:pt idx="28">
                  <c:v>0.96038011695906422</c:v>
                </c:pt>
                <c:pt idx="29">
                  <c:v>0.96213450292397662</c:v>
                </c:pt>
                <c:pt idx="30">
                  <c:v>0.96345029239766078</c:v>
                </c:pt>
                <c:pt idx="31">
                  <c:v>0.96432748538011692</c:v>
                </c:pt>
                <c:pt idx="32">
                  <c:v>0.96520467836257318</c:v>
                </c:pt>
                <c:pt idx="33">
                  <c:v>0.96564327485380108</c:v>
                </c:pt>
                <c:pt idx="34">
                  <c:v>0.96564327485380108</c:v>
                </c:pt>
                <c:pt idx="35">
                  <c:v>0.96608187134502921</c:v>
                </c:pt>
                <c:pt idx="36">
                  <c:v>0.96652046783625734</c:v>
                </c:pt>
                <c:pt idx="37">
                  <c:v>0.96695906432748535</c:v>
                </c:pt>
                <c:pt idx="38">
                  <c:v>0.96739766081871348</c:v>
                </c:pt>
                <c:pt idx="39">
                  <c:v>0.96783625730994149</c:v>
                </c:pt>
                <c:pt idx="40">
                  <c:v>0.96783625730994149</c:v>
                </c:pt>
                <c:pt idx="41">
                  <c:v>0.96783625730994149</c:v>
                </c:pt>
                <c:pt idx="42">
                  <c:v>0.96827485380116962</c:v>
                </c:pt>
                <c:pt idx="43">
                  <c:v>0.9631578947368421</c:v>
                </c:pt>
                <c:pt idx="44">
                  <c:v>0.95804093567251458</c:v>
                </c:pt>
                <c:pt idx="45">
                  <c:v>0.95292397660818717</c:v>
                </c:pt>
                <c:pt idx="46">
                  <c:v>0.94780701754385954</c:v>
                </c:pt>
                <c:pt idx="47">
                  <c:v>0.93669590643274847</c:v>
                </c:pt>
                <c:pt idx="48">
                  <c:v>0.93114035087719293</c:v>
                </c:pt>
                <c:pt idx="49">
                  <c:v>0.9255847953216374</c:v>
                </c:pt>
                <c:pt idx="50">
                  <c:v>0.92002923976608186</c:v>
                </c:pt>
                <c:pt idx="51">
                  <c:v>0.91447368421052633</c:v>
                </c:pt>
                <c:pt idx="52">
                  <c:v>0.90891812865497079</c:v>
                </c:pt>
                <c:pt idx="53">
                  <c:v>0.90336257309941526</c:v>
                </c:pt>
                <c:pt idx="54">
                  <c:v>0.89780701754385972</c:v>
                </c:pt>
                <c:pt idx="55">
                  <c:v>0.89225146198830407</c:v>
                </c:pt>
                <c:pt idx="56">
                  <c:v>0.88669590643274854</c:v>
                </c:pt>
                <c:pt idx="57">
                  <c:v>0.88669590643274854</c:v>
                </c:pt>
                <c:pt idx="58">
                  <c:v>0.88669590643274854</c:v>
                </c:pt>
                <c:pt idx="59">
                  <c:v>0.88669590643274854</c:v>
                </c:pt>
                <c:pt idx="60">
                  <c:v>0.88669590643274854</c:v>
                </c:pt>
                <c:pt idx="61">
                  <c:v>0.88669590643274854</c:v>
                </c:pt>
                <c:pt idx="62">
                  <c:v>0.88669590643274854</c:v>
                </c:pt>
                <c:pt idx="63">
                  <c:v>0.88669590643274854</c:v>
                </c:pt>
                <c:pt idx="64">
                  <c:v>0.88669590643274854</c:v>
                </c:pt>
                <c:pt idx="65">
                  <c:v>0.88713450292397655</c:v>
                </c:pt>
                <c:pt idx="66">
                  <c:v>0.88757309941520468</c:v>
                </c:pt>
                <c:pt idx="67">
                  <c:v>0.88801169590643281</c:v>
                </c:pt>
                <c:pt idx="68">
                  <c:v>0.88845029239766082</c:v>
                </c:pt>
                <c:pt idx="69">
                  <c:v>0.8833333333333333</c:v>
                </c:pt>
                <c:pt idx="70">
                  <c:v>0.87777777777777777</c:v>
                </c:pt>
                <c:pt idx="71">
                  <c:v>0.87222222222222223</c:v>
                </c:pt>
                <c:pt idx="72">
                  <c:v>0.8666666666666667</c:v>
                </c:pt>
                <c:pt idx="73">
                  <c:v>0.86111111111111116</c:v>
                </c:pt>
                <c:pt idx="74">
                  <c:v>0.86111111111111116</c:v>
                </c:pt>
                <c:pt idx="75">
                  <c:v>0.86111111111111116</c:v>
                </c:pt>
                <c:pt idx="76">
                  <c:v>0.86111111111111116</c:v>
                </c:pt>
                <c:pt idx="77">
                  <c:v>0.86111111111111116</c:v>
                </c:pt>
                <c:pt idx="78">
                  <c:v>0.86111111111111116</c:v>
                </c:pt>
                <c:pt idx="79">
                  <c:v>0.86111111111111116</c:v>
                </c:pt>
                <c:pt idx="80">
                  <c:v>0.86111111111111116</c:v>
                </c:pt>
                <c:pt idx="81">
                  <c:v>0.86111111111111116</c:v>
                </c:pt>
                <c:pt idx="82">
                  <c:v>0.85555555555555562</c:v>
                </c:pt>
                <c:pt idx="83">
                  <c:v>0.85</c:v>
                </c:pt>
                <c:pt idx="84">
                  <c:v>0.84444444444444444</c:v>
                </c:pt>
                <c:pt idx="85">
                  <c:v>0.83333333333333326</c:v>
                </c:pt>
                <c:pt idx="86">
                  <c:v>0.82222222222222219</c:v>
                </c:pt>
                <c:pt idx="87">
                  <c:v>0.81666666666666665</c:v>
                </c:pt>
                <c:pt idx="88">
                  <c:v>0.81111111111111112</c:v>
                </c:pt>
                <c:pt idx="89">
                  <c:v>0.80555555555555558</c:v>
                </c:pt>
                <c:pt idx="90">
                  <c:v>0.80555555555555558</c:v>
                </c:pt>
                <c:pt idx="91">
                  <c:v>0.80555555555555558</c:v>
                </c:pt>
                <c:pt idx="92">
                  <c:v>0.80555555555555558</c:v>
                </c:pt>
                <c:pt idx="93">
                  <c:v>0.80555555555555558</c:v>
                </c:pt>
                <c:pt idx="94">
                  <c:v>0.80555555555555558</c:v>
                </c:pt>
                <c:pt idx="95">
                  <c:v>0.80555555555555558</c:v>
                </c:pt>
                <c:pt idx="96">
                  <c:v>0.80555555555555558</c:v>
                </c:pt>
                <c:pt idx="97">
                  <c:v>0.8</c:v>
                </c:pt>
                <c:pt idx="98">
                  <c:v>0.73888888888888893</c:v>
                </c:pt>
                <c:pt idx="99">
                  <c:v>0.77777777777777779</c:v>
                </c:pt>
                <c:pt idx="100">
                  <c:v>0.5</c:v>
                </c:pt>
              </c:numCache>
            </c:numRef>
          </c:yVal>
          <c:smooth val="0"/>
          <c:extLst>
            <c:ext xmlns:c16="http://schemas.microsoft.com/office/drawing/2014/chart" uri="{C3380CC4-5D6E-409C-BE32-E72D297353CC}">
              <c16:uniqueId val="{00000002-1A89-4505-81EC-6E107C123A4D}"/>
            </c:ext>
          </c:extLst>
        </c:ser>
        <c:dLbls>
          <c:showLegendKey val="0"/>
          <c:showVal val="0"/>
          <c:showCatName val="0"/>
          <c:showSerName val="0"/>
          <c:showPercent val="0"/>
          <c:showBubbleSize val="0"/>
        </c:dLbls>
        <c:axId val="1400947680"/>
        <c:axId val="1386560624"/>
      </c:scatterChart>
      <c:valAx>
        <c:axId val="1400947680"/>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386560624"/>
        <c:crosses val="autoZero"/>
        <c:crossBetween val="midCat"/>
      </c:valAx>
      <c:valAx>
        <c:axId val="1386560624"/>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400947680"/>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Error Rates- vs- Cutoff Value
</a:t>
            </a:r>
            <a:r>
              <a:rPr lang="en-GB" sz="1000"/>
              <a:t>Model 2 for Vendor.Eq.EnchantedDiamonds    (13 variables, n=246)</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2'!$AW$178:$ES$178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2'!$AW$179:$ES$179</c:f>
              <c:numCache>
                <c:formatCode>#,##0.000</c:formatCode>
                <c:ptCount val="101"/>
                <c:pt idx="0">
                  <c:v>0.92682926829268297</c:v>
                </c:pt>
                <c:pt idx="1">
                  <c:v>5.6910569105691054E-2</c:v>
                </c:pt>
                <c:pt idx="2">
                  <c:v>0.22520325203252031</c:v>
                </c:pt>
                <c:pt idx="3">
                  <c:v>4.7967479674796754E-2</c:v>
                </c:pt>
                <c:pt idx="4">
                  <c:v>4.4715447154471545E-2</c:v>
                </c:pt>
                <c:pt idx="5">
                  <c:v>4.2276422764227641E-2</c:v>
                </c:pt>
                <c:pt idx="6">
                  <c:v>4.065040650406504E-2</c:v>
                </c:pt>
                <c:pt idx="7">
                  <c:v>3.9837398373983743E-2</c:v>
                </c:pt>
                <c:pt idx="8">
                  <c:v>3.9024390243902439E-2</c:v>
                </c:pt>
                <c:pt idx="9">
                  <c:v>3.8211382113821142E-2</c:v>
                </c:pt>
                <c:pt idx="10">
                  <c:v>3.7398373983739831E-2</c:v>
                </c:pt>
                <c:pt idx="11">
                  <c:v>3.6585365853658534E-2</c:v>
                </c:pt>
                <c:pt idx="12">
                  <c:v>3.5772357723577237E-2</c:v>
                </c:pt>
                <c:pt idx="13">
                  <c:v>3.4959349593495934E-2</c:v>
                </c:pt>
                <c:pt idx="14">
                  <c:v>3.4146341463414637E-2</c:v>
                </c:pt>
                <c:pt idx="15">
                  <c:v>3.2520325203252036E-2</c:v>
                </c:pt>
                <c:pt idx="16">
                  <c:v>3.0894308943089428E-2</c:v>
                </c:pt>
                <c:pt idx="17">
                  <c:v>3.0081300813008131E-2</c:v>
                </c:pt>
                <c:pt idx="18">
                  <c:v>2.9268292682926831E-2</c:v>
                </c:pt>
                <c:pt idx="19">
                  <c:v>2.8455284552845527E-2</c:v>
                </c:pt>
                <c:pt idx="20">
                  <c:v>2.8455284552845527E-2</c:v>
                </c:pt>
                <c:pt idx="21">
                  <c:v>2.8455284552845527E-2</c:v>
                </c:pt>
                <c:pt idx="22">
                  <c:v>2.8455284552845527E-2</c:v>
                </c:pt>
                <c:pt idx="23">
                  <c:v>2.8455284552845527E-2</c:v>
                </c:pt>
                <c:pt idx="24">
                  <c:v>2.8455284552845527E-2</c:v>
                </c:pt>
                <c:pt idx="25">
                  <c:v>2.7642276422764227E-2</c:v>
                </c:pt>
                <c:pt idx="26">
                  <c:v>2.6016260162601626E-2</c:v>
                </c:pt>
                <c:pt idx="27">
                  <c:v>2.4390243902439025E-2</c:v>
                </c:pt>
                <c:pt idx="28">
                  <c:v>2.1951219512195124E-2</c:v>
                </c:pt>
                <c:pt idx="29">
                  <c:v>1.8699186991869916E-2</c:v>
                </c:pt>
                <c:pt idx="30">
                  <c:v>1.6260162601626018E-2</c:v>
                </c:pt>
                <c:pt idx="31">
                  <c:v>1.4634146341463415E-2</c:v>
                </c:pt>
                <c:pt idx="32">
                  <c:v>1.3008130081300813E-2</c:v>
                </c:pt>
                <c:pt idx="33">
                  <c:v>1.2195121951219513E-2</c:v>
                </c:pt>
                <c:pt idx="34">
                  <c:v>1.2195121951219513E-2</c:v>
                </c:pt>
                <c:pt idx="35">
                  <c:v>1.1382113821138211E-2</c:v>
                </c:pt>
                <c:pt idx="36">
                  <c:v>1.056910569105691E-2</c:v>
                </c:pt>
                <c:pt idx="37">
                  <c:v>9.7560975609756097E-3</c:v>
                </c:pt>
                <c:pt idx="38">
                  <c:v>8.9430894308943094E-3</c:v>
                </c:pt>
                <c:pt idx="39">
                  <c:v>8.130081300813009E-3</c:v>
                </c:pt>
                <c:pt idx="40">
                  <c:v>8.130081300813009E-3</c:v>
                </c:pt>
                <c:pt idx="41">
                  <c:v>8.130081300813009E-3</c:v>
                </c:pt>
                <c:pt idx="42">
                  <c:v>7.3170731707317077E-3</c:v>
                </c:pt>
                <c:pt idx="43">
                  <c:v>6.5040650406504065E-3</c:v>
                </c:pt>
                <c:pt idx="44">
                  <c:v>5.6910569105691053E-3</c:v>
                </c:pt>
                <c:pt idx="45">
                  <c:v>4.8780487804878049E-3</c:v>
                </c:pt>
                <c:pt idx="46">
                  <c:v>4.0650406504065045E-3</c:v>
                </c:pt>
                <c:pt idx="47">
                  <c:v>4.0650406504065045E-3</c:v>
                </c:pt>
                <c:pt idx="48">
                  <c:v>4.0650406504065045E-3</c:v>
                </c:pt>
                <c:pt idx="49">
                  <c:v>4.0650406504065045E-3</c:v>
                </c:pt>
                <c:pt idx="50">
                  <c:v>4.0650406504065045E-3</c:v>
                </c:pt>
                <c:pt idx="51">
                  <c:v>4.0650406504065045E-3</c:v>
                </c:pt>
                <c:pt idx="52">
                  <c:v>4.0650406504065045E-3</c:v>
                </c:pt>
                <c:pt idx="53">
                  <c:v>4.0650406504065045E-3</c:v>
                </c:pt>
                <c:pt idx="54">
                  <c:v>4.0650406504065045E-3</c:v>
                </c:pt>
                <c:pt idx="55">
                  <c:v>4.0650406504065045E-3</c:v>
                </c:pt>
                <c:pt idx="56">
                  <c:v>4.0650406504065045E-3</c:v>
                </c:pt>
                <c:pt idx="57">
                  <c:v>4.0650406504065045E-3</c:v>
                </c:pt>
                <c:pt idx="58">
                  <c:v>4.0650406504065045E-3</c:v>
                </c:pt>
                <c:pt idx="59">
                  <c:v>4.0650406504065045E-3</c:v>
                </c:pt>
                <c:pt idx="60">
                  <c:v>4.0650406504065045E-3</c:v>
                </c:pt>
                <c:pt idx="61">
                  <c:v>4.0650406504065045E-3</c:v>
                </c:pt>
                <c:pt idx="62">
                  <c:v>4.0650406504065045E-3</c:v>
                </c:pt>
                <c:pt idx="63">
                  <c:v>4.0650406504065045E-3</c:v>
                </c:pt>
                <c:pt idx="64">
                  <c:v>4.0650406504065045E-3</c:v>
                </c:pt>
                <c:pt idx="65">
                  <c:v>3.2520325203252032E-3</c:v>
                </c:pt>
                <c:pt idx="66">
                  <c:v>2.4390243902439024E-3</c:v>
                </c:pt>
                <c:pt idx="67">
                  <c:v>1.6260162601626016E-3</c:v>
                </c:pt>
                <c:pt idx="68">
                  <c:v>8.1300813008130081E-4</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0312-42FE-8FC4-AEB5EAC22C94}"/>
            </c:ext>
          </c:extLst>
        </c:ser>
        <c:ser>
          <c:idx val="1"/>
          <c:order val="1"/>
          <c:tx>
            <c:v>% False Negative</c:v>
          </c:tx>
          <c:spPr>
            <a:ln w="28575">
              <a:solidFill>
                <a:srgbClr val="FF0000"/>
              </a:solidFill>
            </a:ln>
          </c:spPr>
          <c:marker>
            <c:symbol val="none"/>
          </c:marker>
          <c:xVal>
            <c:numRef>
              <c:f>'Model 2'!$AW$178:$ES$178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2'!$AW$180:$ES$180</c:f>
              <c:numCache>
                <c:formatCode>#,##0.000</c:formatCode>
                <c:ptCount val="101"/>
                <c:pt idx="0">
                  <c:v>0</c:v>
                </c:pt>
                <c:pt idx="1">
                  <c:v>0</c:v>
                </c:pt>
                <c:pt idx="2">
                  <c:v>0</c:v>
                </c:pt>
                <c:pt idx="3">
                  <c:v>8.1300813008130081E-4</c:v>
                </c:pt>
                <c:pt idx="4">
                  <c:v>1.6260162601626016E-3</c:v>
                </c:pt>
                <c:pt idx="5">
                  <c:v>2.4390243902439024E-3</c:v>
                </c:pt>
                <c:pt idx="6">
                  <c:v>3.2520325203252032E-3</c:v>
                </c:pt>
                <c:pt idx="7">
                  <c:v>4.0650406504065045E-3</c:v>
                </c:pt>
                <c:pt idx="8">
                  <c:v>4.0650406504065045E-3</c:v>
                </c:pt>
                <c:pt idx="9">
                  <c:v>4.0650406504065045E-3</c:v>
                </c:pt>
                <c:pt idx="10">
                  <c:v>4.0650406504065045E-3</c:v>
                </c:pt>
                <c:pt idx="11">
                  <c:v>4.0650406504065045E-3</c:v>
                </c:pt>
                <c:pt idx="12">
                  <c:v>4.0650406504065045E-3</c:v>
                </c:pt>
                <c:pt idx="13">
                  <c:v>4.0650406504065045E-3</c:v>
                </c:pt>
                <c:pt idx="14">
                  <c:v>4.0650406504065045E-3</c:v>
                </c:pt>
                <c:pt idx="15">
                  <c:v>4.0650406504065045E-3</c:v>
                </c:pt>
                <c:pt idx="16">
                  <c:v>4.0650406504065045E-3</c:v>
                </c:pt>
                <c:pt idx="17">
                  <c:v>4.0650406504065045E-3</c:v>
                </c:pt>
                <c:pt idx="18">
                  <c:v>4.0650406504065045E-3</c:v>
                </c:pt>
                <c:pt idx="19">
                  <c:v>4.0650406504065045E-3</c:v>
                </c:pt>
                <c:pt idx="20">
                  <c:v>4.0650406504065045E-3</c:v>
                </c:pt>
                <c:pt idx="21">
                  <c:v>4.0650406504065045E-3</c:v>
                </c:pt>
                <c:pt idx="22">
                  <c:v>4.0650406504065045E-3</c:v>
                </c:pt>
                <c:pt idx="23">
                  <c:v>4.0650406504065045E-3</c:v>
                </c:pt>
                <c:pt idx="24">
                  <c:v>4.0650406504065045E-3</c:v>
                </c:pt>
                <c:pt idx="25">
                  <c:v>4.0650406504065045E-3</c:v>
                </c:pt>
                <c:pt idx="26">
                  <c:v>4.0650406504065045E-3</c:v>
                </c:pt>
                <c:pt idx="27">
                  <c:v>4.0650406504065045E-3</c:v>
                </c:pt>
                <c:pt idx="28">
                  <c:v>4.0650406504065045E-3</c:v>
                </c:pt>
                <c:pt idx="29">
                  <c:v>4.0650406504065045E-3</c:v>
                </c:pt>
                <c:pt idx="30">
                  <c:v>4.0650406504065045E-3</c:v>
                </c:pt>
                <c:pt idx="31">
                  <c:v>4.0650406504065045E-3</c:v>
                </c:pt>
                <c:pt idx="32">
                  <c:v>4.0650406504065045E-3</c:v>
                </c:pt>
                <c:pt idx="33">
                  <c:v>4.0650406504065045E-3</c:v>
                </c:pt>
                <c:pt idx="34">
                  <c:v>4.0650406504065045E-3</c:v>
                </c:pt>
                <c:pt idx="35">
                  <c:v>4.0650406504065045E-3</c:v>
                </c:pt>
                <c:pt idx="36">
                  <c:v>4.0650406504065045E-3</c:v>
                </c:pt>
                <c:pt idx="37">
                  <c:v>4.0650406504065045E-3</c:v>
                </c:pt>
                <c:pt idx="38">
                  <c:v>4.0650406504065045E-3</c:v>
                </c:pt>
                <c:pt idx="39">
                  <c:v>4.0650406504065045E-3</c:v>
                </c:pt>
                <c:pt idx="40">
                  <c:v>4.0650406504065045E-3</c:v>
                </c:pt>
                <c:pt idx="41">
                  <c:v>4.0650406504065045E-3</c:v>
                </c:pt>
                <c:pt idx="42">
                  <c:v>4.0650406504065045E-3</c:v>
                </c:pt>
                <c:pt idx="43">
                  <c:v>4.8780487804878049E-3</c:v>
                </c:pt>
                <c:pt idx="44">
                  <c:v>5.6910569105691053E-3</c:v>
                </c:pt>
                <c:pt idx="45">
                  <c:v>6.5040650406504065E-3</c:v>
                </c:pt>
                <c:pt idx="46">
                  <c:v>7.3170731707317077E-3</c:v>
                </c:pt>
                <c:pt idx="47">
                  <c:v>8.9430894308943094E-3</c:v>
                </c:pt>
                <c:pt idx="48">
                  <c:v>9.7560975609756097E-3</c:v>
                </c:pt>
                <c:pt idx="49">
                  <c:v>1.056910569105691E-2</c:v>
                </c:pt>
                <c:pt idx="50">
                  <c:v>1.1382113821138211E-2</c:v>
                </c:pt>
                <c:pt idx="51">
                  <c:v>1.2195121951219513E-2</c:v>
                </c:pt>
                <c:pt idx="52">
                  <c:v>1.3008130081300813E-2</c:v>
                </c:pt>
                <c:pt idx="53">
                  <c:v>1.3821138211382113E-2</c:v>
                </c:pt>
                <c:pt idx="54">
                  <c:v>1.4634146341463415E-2</c:v>
                </c:pt>
                <c:pt idx="55">
                  <c:v>1.5447154471544714E-2</c:v>
                </c:pt>
                <c:pt idx="56">
                  <c:v>1.6260162601626018E-2</c:v>
                </c:pt>
                <c:pt idx="57">
                  <c:v>1.6260162601626018E-2</c:v>
                </c:pt>
                <c:pt idx="58">
                  <c:v>1.6260162601626018E-2</c:v>
                </c:pt>
                <c:pt idx="59">
                  <c:v>1.6260162601626018E-2</c:v>
                </c:pt>
                <c:pt idx="60">
                  <c:v>1.6260162601626018E-2</c:v>
                </c:pt>
                <c:pt idx="61">
                  <c:v>1.6260162601626018E-2</c:v>
                </c:pt>
                <c:pt idx="62">
                  <c:v>1.6260162601626018E-2</c:v>
                </c:pt>
                <c:pt idx="63">
                  <c:v>1.6260162601626018E-2</c:v>
                </c:pt>
                <c:pt idx="64">
                  <c:v>1.6260162601626018E-2</c:v>
                </c:pt>
                <c:pt idx="65">
                  <c:v>1.6260162601626018E-2</c:v>
                </c:pt>
                <c:pt idx="66">
                  <c:v>1.6260162601626018E-2</c:v>
                </c:pt>
                <c:pt idx="67">
                  <c:v>1.6260162601626018E-2</c:v>
                </c:pt>
                <c:pt idx="68">
                  <c:v>1.6260162601626018E-2</c:v>
                </c:pt>
                <c:pt idx="69">
                  <c:v>1.7073170731707318E-2</c:v>
                </c:pt>
                <c:pt idx="70">
                  <c:v>1.7886178861788619E-2</c:v>
                </c:pt>
                <c:pt idx="71">
                  <c:v>1.8699186991869916E-2</c:v>
                </c:pt>
                <c:pt idx="72">
                  <c:v>1.9512195121951219E-2</c:v>
                </c:pt>
                <c:pt idx="73">
                  <c:v>2.032520325203252E-2</c:v>
                </c:pt>
                <c:pt idx="74">
                  <c:v>2.032520325203252E-2</c:v>
                </c:pt>
                <c:pt idx="75">
                  <c:v>2.032520325203252E-2</c:v>
                </c:pt>
                <c:pt idx="76">
                  <c:v>2.032520325203252E-2</c:v>
                </c:pt>
                <c:pt idx="77">
                  <c:v>2.032520325203252E-2</c:v>
                </c:pt>
                <c:pt idx="78">
                  <c:v>2.032520325203252E-2</c:v>
                </c:pt>
                <c:pt idx="79">
                  <c:v>2.032520325203252E-2</c:v>
                </c:pt>
                <c:pt idx="80">
                  <c:v>2.032520325203252E-2</c:v>
                </c:pt>
                <c:pt idx="81">
                  <c:v>2.032520325203252E-2</c:v>
                </c:pt>
                <c:pt idx="82">
                  <c:v>2.113821138211382E-2</c:v>
                </c:pt>
                <c:pt idx="83">
                  <c:v>2.1951219512195124E-2</c:v>
                </c:pt>
                <c:pt idx="84">
                  <c:v>2.2764227642276421E-2</c:v>
                </c:pt>
                <c:pt idx="85">
                  <c:v>2.4390243902439025E-2</c:v>
                </c:pt>
                <c:pt idx="86">
                  <c:v>2.6016260162601626E-2</c:v>
                </c:pt>
                <c:pt idx="87">
                  <c:v>2.6829268292682926E-2</c:v>
                </c:pt>
                <c:pt idx="88">
                  <c:v>2.7642276422764227E-2</c:v>
                </c:pt>
                <c:pt idx="89">
                  <c:v>2.8455284552845527E-2</c:v>
                </c:pt>
                <c:pt idx="90">
                  <c:v>2.8455284552845527E-2</c:v>
                </c:pt>
                <c:pt idx="91">
                  <c:v>2.8455284552845527E-2</c:v>
                </c:pt>
                <c:pt idx="92">
                  <c:v>2.8455284552845527E-2</c:v>
                </c:pt>
                <c:pt idx="93">
                  <c:v>2.8455284552845527E-2</c:v>
                </c:pt>
                <c:pt idx="94">
                  <c:v>2.8455284552845527E-2</c:v>
                </c:pt>
                <c:pt idx="95">
                  <c:v>2.8455284552845527E-2</c:v>
                </c:pt>
                <c:pt idx="96">
                  <c:v>2.8455284552845527E-2</c:v>
                </c:pt>
                <c:pt idx="97">
                  <c:v>2.9268292682926831E-2</c:v>
                </c:pt>
                <c:pt idx="98">
                  <c:v>3.8211382113821142E-2</c:v>
                </c:pt>
                <c:pt idx="99">
                  <c:v>3.2520325203252036E-2</c:v>
                </c:pt>
                <c:pt idx="100">
                  <c:v>7.3170731707317069E-2</c:v>
                </c:pt>
              </c:numCache>
            </c:numRef>
          </c:yVal>
          <c:smooth val="0"/>
          <c:extLst>
            <c:ext xmlns:c16="http://schemas.microsoft.com/office/drawing/2014/chart" uri="{C3380CC4-5D6E-409C-BE32-E72D297353CC}">
              <c16:uniqueId val="{00000001-0312-42FE-8FC4-AEB5EAC22C94}"/>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2'!$AW$178:$ES$178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2'!$AW$181:$ES$181</c:f>
              <c:numCache>
                <c:formatCode>#,##0.000</c:formatCode>
                <c:ptCount val="101"/>
                <c:pt idx="0">
                  <c:v>0.92682926829268297</c:v>
                </c:pt>
                <c:pt idx="1">
                  <c:v>5.6910569105691054E-2</c:v>
                </c:pt>
                <c:pt idx="2">
                  <c:v>0.22520325203252031</c:v>
                </c:pt>
                <c:pt idx="3">
                  <c:v>4.8780487804878057E-2</c:v>
                </c:pt>
                <c:pt idx="4">
                  <c:v>4.6341463414634146E-2</c:v>
                </c:pt>
                <c:pt idx="5">
                  <c:v>4.4715447154471545E-2</c:v>
                </c:pt>
                <c:pt idx="6">
                  <c:v>4.3902439024390241E-2</c:v>
                </c:pt>
                <c:pt idx="7">
                  <c:v>4.3902439024390248E-2</c:v>
                </c:pt>
                <c:pt idx="8">
                  <c:v>4.3089430894308944E-2</c:v>
                </c:pt>
                <c:pt idx="9">
                  <c:v>4.2276422764227647E-2</c:v>
                </c:pt>
                <c:pt idx="10">
                  <c:v>4.1463414634146337E-2</c:v>
                </c:pt>
                <c:pt idx="11">
                  <c:v>4.065040650406504E-2</c:v>
                </c:pt>
                <c:pt idx="12">
                  <c:v>3.9837398373983743E-2</c:v>
                </c:pt>
                <c:pt idx="13">
                  <c:v>3.9024390243902439E-2</c:v>
                </c:pt>
                <c:pt idx="14">
                  <c:v>3.8211382113821142E-2</c:v>
                </c:pt>
                <c:pt idx="15">
                  <c:v>3.6585365853658541E-2</c:v>
                </c:pt>
                <c:pt idx="16">
                  <c:v>3.4959349593495934E-2</c:v>
                </c:pt>
                <c:pt idx="17">
                  <c:v>3.4146341463414637E-2</c:v>
                </c:pt>
                <c:pt idx="18">
                  <c:v>3.3333333333333333E-2</c:v>
                </c:pt>
                <c:pt idx="19">
                  <c:v>3.2520325203252029E-2</c:v>
                </c:pt>
                <c:pt idx="20">
                  <c:v>3.2520325203252029E-2</c:v>
                </c:pt>
                <c:pt idx="21">
                  <c:v>3.2520325203252029E-2</c:v>
                </c:pt>
                <c:pt idx="22">
                  <c:v>3.2520325203252029E-2</c:v>
                </c:pt>
                <c:pt idx="23">
                  <c:v>3.2520325203252029E-2</c:v>
                </c:pt>
                <c:pt idx="24">
                  <c:v>3.2520325203252029E-2</c:v>
                </c:pt>
                <c:pt idx="25">
                  <c:v>3.1707317073170732E-2</c:v>
                </c:pt>
                <c:pt idx="26">
                  <c:v>3.0081300813008131E-2</c:v>
                </c:pt>
                <c:pt idx="27">
                  <c:v>2.8455284552845531E-2</c:v>
                </c:pt>
                <c:pt idx="28">
                  <c:v>2.6016260162601629E-2</c:v>
                </c:pt>
                <c:pt idx="29">
                  <c:v>2.2764227642276421E-2</c:v>
                </c:pt>
                <c:pt idx="30">
                  <c:v>2.0325203252032523E-2</c:v>
                </c:pt>
                <c:pt idx="31">
                  <c:v>1.8699186991869919E-2</c:v>
                </c:pt>
                <c:pt idx="32">
                  <c:v>1.7073170731707318E-2</c:v>
                </c:pt>
                <c:pt idx="33">
                  <c:v>1.6260162601626018E-2</c:v>
                </c:pt>
                <c:pt idx="34">
                  <c:v>1.6260162601626018E-2</c:v>
                </c:pt>
                <c:pt idx="35">
                  <c:v>1.5447154471544714E-2</c:v>
                </c:pt>
                <c:pt idx="36">
                  <c:v>1.4634146341463414E-2</c:v>
                </c:pt>
                <c:pt idx="37">
                  <c:v>1.3821138211382113E-2</c:v>
                </c:pt>
                <c:pt idx="38">
                  <c:v>1.3008130081300813E-2</c:v>
                </c:pt>
                <c:pt idx="39">
                  <c:v>1.2195121951219513E-2</c:v>
                </c:pt>
                <c:pt idx="40">
                  <c:v>1.2195121951219513E-2</c:v>
                </c:pt>
                <c:pt idx="41">
                  <c:v>1.2195121951219513E-2</c:v>
                </c:pt>
                <c:pt idx="42">
                  <c:v>1.1382113821138212E-2</c:v>
                </c:pt>
                <c:pt idx="43">
                  <c:v>1.1382113821138212E-2</c:v>
                </c:pt>
                <c:pt idx="44">
                  <c:v>1.1382113821138211E-2</c:v>
                </c:pt>
                <c:pt idx="45">
                  <c:v>1.1382113821138212E-2</c:v>
                </c:pt>
                <c:pt idx="46">
                  <c:v>1.1382113821138212E-2</c:v>
                </c:pt>
                <c:pt idx="47">
                  <c:v>1.3008130081300813E-2</c:v>
                </c:pt>
                <c:pt idx="48">
                  <c:v>1.3821138211382113E-2</c:v>
                </c:pt>
                <c:pt idx="49">
                  <c:v>1.4634146341463414E-2</c:v>
                </c:pt>
                <c:pt idx="50">
                  <c:v>1.5447154471544714E-2</c:v>
                </c:pt>
                <c:pt idx="51">
                  <c:v>1.6260162601626018E-2</c:v>
                </c:pt>
                <c:pt idx="52">
                  <c:v>1.7073170731707318E-2</c:v>
                </c:pt>
                <c:pt idx="53">
                  <c:v>1.7886178861788619E-2</c:v>
                </c:pt>
                <c:pt idx="54">
                  <c:v>1.8699186991869919E-2</c:v>
                </c:pt>
                <c:pt idx="55">
                  <c:v>1.9512195121951219E-2</c:v>
                </c:pt>
                <c:pt idx="56">
                  <c:v>2.0325203252032523E-2</c:v>
                </c:pt>
                <c:pt idx="57">
                  <c:v>2.0325203252032523E-2</c:v>
                </c:pt>
                <c:pt idx="58">
                  <c:v>2.0325203252032523E-2</c:v>
                </c:pt>
                <c:pt idx="59">
                  <c:v>2.0325203252032523E-2</c:v>
                </c:pt>
                <c:pt idx="60">
                  <c:v>2.0325203252032523E-2</c:v>
                </c:pt>
                <c:pt idx="61">
                  <c:v>2.0325203252032523E-2</c:v>
                </c:pt>
                <c:pt idx="62">
                  <c:v>2.0325203252032523E-2</c:v>
                </c:pt>
                <c:pt idx="63">
                  <c:v>2.0325203252032523E-2</c:v>
                </c:pt>
                <c:pt idx="64">
                  <c:v>2.0325203252032523E-2</c:v>
                </c:pt>
                <c:pt idx="65">
                  <c:v>1.9512195121951223E-2</c:v>
                </c:pt>
                <c:pt idx="66">
                  <c:v>1.8699186991869919E-2</c:v>
                </c:pt>
                <c:pt idx="67">
                  <c:v>1.7886178861788619E-2</c:v>
                </c:pt>
                <c:pt idx="68">
                  <c:v>1.7073170731707318E-2</c:v>
                </c:pt>
                <c:pt idx="69">
                  <c:v>1.7073170731707318E-2</c:v>
                </c:pt>
                <c:pt idx="70">
                  <c:v>1.7886178861788619E-2</c:v>
                </c:pt>
                <c:pt idx="71">
                  <c:v>1.8699186991869916E-2</c:v>
                </c:pt>
                <c:pt idx="72">
                  <c:v>1.9512195121951219E-2</c:v>
                </c:pt>
                <c:pt idx="73">
                  <c:v>2.032520325203252E-2</c:v>
                </c:pt>
                <c:pt idx="74">
                  <c:v>2.032520325203252E-2</c:v>
                </c:pt>
                <c:pt idx="75">
                  <c:v>2.032520325203252E-2</c:v>
                </c:pt>
                <c:pt idx="76">
                  <c:v>2.032520325203252E-2</c:v>
                </c:pt>
                <c:pt idx="77">
                  <c:v>2.032520325203252E-2</c:v>
                </c:pt>
                <c:pt idx="78">
                  <c:v>2.032520325203252E-2</c:v>
                </c:pt>
                <c:pt idx="79">
                  <c:v>2.032520325203252E-2</c:v>
                </c:pt>
                <c:pt idx="80">
                  <c:v>2.032520325203252E-2</c:v>
                </c:pt>
                <c:pt idx="81">
                  <c:v>2.032520325203252E-2</c:v>
                </c:pt>
                <c:pt idx="82">
                  <c:v>2.113821138211382E-2</c:v>
                </c:pt>
                <c:pt idx="83">
                  <c:v>2.1951219512195124E-2</c:v>
                </c:pt>
                <c:pt idx="84">
                  <c:v>2.2764227642276421E-2</c:v>
                </c:pt>
                <c:pt idx="85">
                  <c:v>2.4390243902439025E-2</c:v>
                </c:pt>
                <c:pt idx="86">
                  <c:v>2.6016260162601626E-2</c:v>
                </c:pt>
                <c:pt idx="87">
                  <c:v>2.6829268292682926E-2</c:v>
                </c:pt>
                <c:pt idx="88">
                  <c:v>2.7642276422764227E-2</c:v>
                </c:pt>
                <c:pt idx="89">
                  <c:v>2.8455284552845527E-2</c:v>
                </c:pt>
                <c:pt idx="90">
                  <c:v>2.8455284552845527E-2</c:v>
                </c:pt>
                <c:pt idx="91">
                  <c:v>2.8455284552845527E-2</c:v>
                </c:pt>
                <c:pt idx="92">
                  <c:v>2.8455284552845527E-2</c:v>
                </c:pt>
                <c:pt idx="93">
                  <c:v>2.8455284552845527E-2</c:v>
                </c:pt>
                <c:pt idx="94">
                  <c:v>2.8455284552845527E-2</c:v>
                </c:pt>
                <c:pt idx="95">
                  <c:v>2.8455284552845527E-2</c:v>
                </c:pt>
                <c:pt idx="96">
                  <c:v>2.8455284552845527E-2</c:v>
                </c:pt>
                <c:pt idx="97">
                  <c:v>2.9268292682926831E-2</c:v>
                </c:pt>
                <c:pt idx="98">
                  <c:v>3.8211382113821142E-2</c:v>
                </c:pt>
                <c:pt idx="99">
                  <c:v>3.2520325203252036E-2</c:v>
                </c:pt>
                <c:pt idx="100">
                  <c:v>7.3170731707317069E-2</c:v>
                </c:pt>
              </c:numCache>
            </c:numRef>
          </c:yVal>
          <c:smooth val="0"/>
          <c:extLst>
            <c:ext xmlns:c16="http://schemas.microsoft.com/office/drawing/2014/chart" uri="{C3380CC4-5D6E-409C-BE32-E72D297353CC}">
              <c16:uniqueId val="{00000002-0312-42FE-8FC4-AEB5EAC22C94}"/>
            </c:ext>
          </c:extLst>
        </c:ser>
        <c:ser>
          <c:idx val="3"/>
          <c:order val="3"/>
          <c:tx>
            <c:strRef>
              <c:f>'Model 2'!$AV$182</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2'!$AW$178:$ES$178</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2'!$AW$182:$ES$182</c:f>
              <c:numCache>
                <c:formatCode>#,##0.000</c:formatCode>
                <c:ptCount val="101"/>
                <c:pt idx="0">
                  <c:v>0.46341463414634149</c:v>
                </c:pt>
                <c:pt idx="1">
                  <c:v>2.8455284552845527E-2</c:v>
                </c:pt>
                <c:pt idx="2">
                  <c:v>0.11260162601626016</c:v>
                </c:pt>
                <c:pt idx="3">
                  <c:v>2.4390243902439029E-2</c:v>
                </c:pt>
                <c:pt idx="4">
                  <c:v>2.3170731707317073E-2</c:v>
                </c:pt>
                <c:pt idx="5">
                  <c:v>2.2357723577235773E-2</c:v>
                </c:pt>
                <c:pt idx="6">
                  <c:v>2.1951219512195121E-2</c:v>
                </c:pt>
                <c:pt idx="7">
                  <c:v>2.1951219512195124E-2</c:v>
                </c:pt>
                <c:pt idx="8">
                  <c:v>2.1544715447154472E-2</c:v>
                </c:pt>
                <c:pt idx="9">
                  <c:v>2.1138211382113824E-2</c:v>
                </c:pt>
                <c:pt idx="10">
                  <c:v>2.0731707317073168E-2</c:v>
                </c:pt>
                <c:pt idx="11">
                  <c:v>2.032520325203252E-2</c:v>
                </c:pt>
                <c:pt idx="12">
                  <c:v>1.9918699186991871E-2</c:v>
                </c:pt>
                <c:pt idx="13">
                  <c:v>1.9512195121951219E-2</c:v>
                </c:pt>
                <c:pt idx="14">
                  <c:v>1.9105691056910571E-2</c:v>
                </c:pt>
                <c:pt idx="15">
                  <c:v>1.8292682926829271E-2</c:v>
                </c:pt>
                <c:pt idx="16">
                  <c:v>1.7479674796747967E-2</c:v>
                </c:pt>
                <c:pt idx="17">
                  <c:v>1.7073170731707318E-2</c:v>
                </c:pt>
                <c:pt idx="18">
                  <c:v>1.6666666666666666E-2</c:v>
                </c:pt>
                <c:pt idx="19">
                  <c:v>1.6260162601626015E-2</c:v>
                </c:pt>
                <c:pt idx="20">
                  <c:v>1.6260162601626015E-2</c:v>
                </c:pt>
                <c:pt idx="21">
                  <c:v>1.6260162601626015E-2</c:v>
                </c:pt>
                <c:pt idx="22">
                  <c:v>1.6260162601626015E-2</c:v>
                </c:pt>
                <c:pt idx="23">
                  <c:v>1.6260162601626015E-2</c:v>
                </c:pt>
                <c:pt idx="24">
                  <c:v>1.6260162601626015E-2</c:v>
                </c:pt>
                <c:pt idx="25">
                  <c:v>1.5853658536585366E-2</c:v>
                </c:pt>
                <c:pt idx="26">
                  <c:v>1.5040650406504066E-2</c:v>
                </c:pt>
                <c:pt idx="27">
                  <c:v>1.4227642276422765E-2</c:v>
                </c:pt>
                <c:pt idx="28">
                  <c:v>1.3008130081300815E-2</c:v>
                </c:pt>
                <c:pt idx="29">
                  <c:v>1.1382113821138211E-2</c:v>
                </c:pt>
                <c:pt idx="30">
                  <c:v>1.0162601626016262E-2</c:v>
                </c:pt>
                <c:pt idx="31">
                  <c:v>9.3495934959349596E-3</c:v>
                </c:pt>
                <c:pt idx="32">
                  <c:v>8.5365853658536592E-3</c:v>
                </c:pt>
                <c:pt idx="33">
                  <c:v>8.130081300813009E-3</c:v>
                </c:pt>
                <c:pt idx="34">
                  <c:v>8.130081300813009E-3</c:v>
                </c:pt>
                <c:pt idx="35">
                  <c:v>7.7235772357723571E-3</c:v>
                </c:pt>
                <c:pt idx="36">
                  <c:v>7.3170731707317069E-3</c:v>
                </c:pt>
                <c:pt idx="37">
                  <c:v>6.9105691056910567E-3</c:v>
                </c:pt>
                <c:pt idx="38">
                  <c:v>6.5040650406504065E-3</c:v>
                </c:pt>
                <c:pt idx="39">
                  <c:v>6.0975609756097563E-3</c:v>
                </c:pt>
                <c:pt idx="40">
                  <c:v>6.0975609756097563E-3</c:v>
                </c:pt>
                <c:pt idx="41">
                  <c:v>6.0975609756097563E-3</c:v>
                </c:pt>
                <c:pt idx="42">
                  <c:v>5.6910569105691061E-3</c:v>
                </c:pt>
                <c:pt idx="43">
                  <c:v>5.6910569105691061E-3</c:v>
                </c:pt>
                <c:pt idx="44">
                  <c:v>5.6910569105691053E-3</c:v>
                </c:pt>
                <c:pt idx="45">
                  <c:v>5.6910569105691061E-3</c:v>
                </c:pt>
                <c:pt idx="46">
                  <c:v>5.6910569105691061E-3</c:v>
                </c:pt>
                <c:pt idx="47">
                  <c:v>6.5040650406504065E-3</c:v>
                </c:pt>
                <c:pt idx="48">
                  <c:v>6.9105691056910567E-3</c:v>
                </c:pt>
                <c:pt idx="49">
                  <c:v>7.3170731707317069E-3</c:v>
                </c:pt>
                <c:pt idx="50">
                  <c:v>7.7235772357723571E-3</c:v>
                </c:pt>
                <c:pt idx="51">
                  <c:v>8.130081300813009E-3</c:v>
                </c:pt>
                <c:pt idx="52">
                  <c:v>8.5365853658536592E-3</c:v>
                </c:pt>
                <c:pt idx="53">
                  <c:v>8.9430894308943094E-3</c:v>
                </c:pt>
                <c:pt idx="54">
                  <c:v>9.3495934959349596E-3</c:v>
                </c:pt>
                <c:pt idx="55">
                  <c:v>9.7560975609756097E-3</c:v>
                </c:pt>
                <c:pt idx="56">
                  <c:v>1.0162601626016262E-2</c:v>
                </c:pt>
                <c:pt idx="57">
                  <c:v>1.0162601626016262E-2</c:v>
                </c:pt>
                <c:pt idx="58">
                  <c:v>1.0162601626016262E-2</c:v>
                </c:pt>
                <c:pt idx="59">
                  <c:v>1.0162601626016262E-2</c:v>
                </c:pt>
                <c:pt idx="60">
                  <c:v>1.0162601626016262E-2</c:v>
                </c:pt>
                <c:pt idx="61">
                  <c:v>1.0162601626016262E-2</c:v>
                </c:pt>
                <c:pt idx="62">
                  <c:v>1.0162601626016262E-2</c:v>
                </c:pt>
                <c:pt idx="63">
                  <c:v>1.0162601626016262E-2</c:v>
                </c:pt>
                <c:pt idx="64">
                  <c:v>1.0162601626016262E-2</c:v>
                </c:pt>
                <c:pt idx="65">
                  <c:v>9.7560975609756115E-3</c:v>
                </c:pt>
                <c:pt idx="66">
                  <c:v>9.3495934959349596E-3</c:v>
                </c:pt>
                <c:pt idx="67">
                  <c:v>8.9430894308943094E-3</c:v>
                </c:pt>
                <c:pt idx="68">
                  <c:v>8.5365853658536592E-3</c:v>
                </c:pt>
                <c:pt idx="69">
                  <c:v>8.5365853658536592E-3</c:v>
                </c:pt>
                <c:pt idx="70">
                  <c:v>8.9430894308943094E-3</c:v>
                </c:pt>
                <c:pt idx="71">
                  <c:v>9.3495934959349578E-3</c:v>
                </c:pt>
                <c:pt idx="72">
                  <c:v>9.7560975609756097E-3</c:v>
                </c:pt>
                <c:pt idx="73">
                  <c:v>1.016260162601626E-2</c:v>
                </c:pt>
                <c:pt idx="74">
                  <c:v>1.016260162601626E-2</c:v>
                </c:pt>
                <c:pt idx="75">
                  <c:v>1.016260162601626E-2</c:v>
                </c:pt>
                <c:pt idx="76">
                  <c:v>1.016260162601626E-2</c:v>
                </c:pt>
                <c:pt idx="77">
                  <c:v>1.016260162601626E-2</c:v>
                </c:pt>
                <c:pt idx="78">
                  <c:v>1.016260162601626E-2</c:v>
                </c:pt>
                <c:pt idx="79">
                  <c:v>1.016260162601626E-2</c:v>
                </c:pt>
                <c:pt idx="80">
                  <c:v>1.016260162601626E-2</c:v>
                </c:pt>
                <c:pt idx="81">
                  <c:v>1.016260162601626E-2</c:v>
                </c:pt>
                <c:pt idx="82">
                  <c:v>1.056910569105691E-2</c:v>
                </c:pt>
                <c:pt idx="83">
                  <c:v>1.0975609756097562E-2</c:v>
                </c:pt>
                <c:pt idx="84">
                  <c:v>1.1382113821138211E-2</c:v>
                </c:pt>
                <c:pt idx="85">
                  <c:v>1.2195121951219513E-2</c:v>
                </c:pt>
                <c:pt idx="86">
                  <c:v>1.3008130081300813E-2</c:v>
                </c:pt>
                <c:pt idx="87">
                  <c:v>1.3414634146341463E-2</c:v>
                </c:pt>
                <c:pt idx="88">
                  <c:v>1.3821138211382113E-2</c:v>
                </c:pt>
                <c:pt idx="89">
                  <c:v>1.4227642276422764E-2</c:v>
                </c:pt>
                <c:pt idx="90">
                  <c:v>1.4227642276422764E-2</c:v>
                </c:pt>
                <c:pt idx="91">
                  <c:v>1.4227642276422764E-2</c:v>
                </c:pt>
                <c:pt idx="92">
                  <c:v>1.4227642276422764E-2</c:v>
                </c:pt>
                <c:pt idx="93">
                  <c:v>1.4227642276422764E-2</c:v>
                </c:pt>
                <c:pt idx="94">
                  <c:v>1.4227642276422764E-2</c:v>
                </c:pt>
                <c:pt idx="95">
                  <c:v>1.4227642276422764E-2</c:v>
                </c:pt>
                <c:pt idx="96">
                  <c:v>1.4227642276422764E-2</c:v>
                </c:pt>
                <c:pt idx="97">
                  <c:v>1.4634146341463415E-2</c:v>
                </c:pt>
                <c:pt idx="98">
                  <c:v>1.9105691056910571E-2</c:v>
                </c:pt>
                <c:pt idx="99">
                  <c:v>1.6260162601626018E-2</c:v>
                </c:pt>
                <c:pt idx="100">
                  <c:v>3.6585365853658534E-2</c:v>
                </c:pt>
              </c:numCache>
            </c:numRef>
          </c:yVal>
          <c:smooth val="0"/>
          <c:extLst>
            <c:ext xmlns:c16="http://schemas.microsoft.com/office/drawing/2014/chart" uri="{C3380CC4-5D6E-409C-BE32-E72D297353CC}">
              <c16:uniqueId val="{00000003-0312-42FE-8FC4-AEB5EAC22C94}"/>
            </c:ext>
          </c:extLst>
        </c:ser>
        <c:dLbls>
          <c:showLegendKey val="0"/>
          <c:showVal val="0"/>
          <c:showCatName val="0"/>
          <c:showSerName val="0"/>
          <c:showPercent val="0"/>
          <c:showBubbleSize val="0"/>
        </c:dLbls>
        <c:axId val="1150005552"/>
        <c:axId val="1150370048"/>
      </c:scatterChart>
      <c:valAx>
        <c:axId val="1150005552"/>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150370048"/>
        <c:crosses val="autoZero"/>
        <c:crossBetween val="midCat"/>
      </c:valAx>
      <c:valAx>
        <c:axId val="1150370048"/>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150005552"/>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3'!$AX$93</c:f>
          <c:strCache>
            <c:ptCount val="1"/>
            <c:pt idx="0">
              <c:v>Logistic Regression Curve -vs- CARAT 
Model 3 for Vendor.Eq.EnchantedDiamonds    (14 variables, n=246)</c:v>
            </c:pt>
          </c:strCache>
        </c:strRef>
      </c:tx>
      <c:overlay val="0"/>
      <c:txPr>
        <a:bodyPr/>
        <a:lstStyle/>
        <a:p>
          <a:pPr>
            <a:defRPr sz="1000"/>
          </a:pPr>
          <a:endParaRPr lang="en-US"/>
        </a:p>
      </c:txPr>
    </c:title>
    <c:autoTitleDeleted val="0"/>
    <c:plotArea>
      <c:layout/>
      <c:scatterChart>
        <c:scatterStyle val="lineMarker"/>
        <c:varyColors val="0"/>
        <c:ser>
          <c:idx val="1"/>
          <c:order val="0"/>
          <c:tx>
            <c:strRef>
              <c:f>'Model 3'!$E$96</c:f>
              <c:strCache>
                <c:ptCount val="1"/>
                <c:pt idx="0">
                  <c:v>Upper 95%</c:v>
                </c:pt>
              </c:strCache>
            </c:strRef>
          </c:tx>
          <c:spPr>
            <a:ln w="12700">
              <a:solidFill>
                <a:srgbClr val="FF0000"/>
              </a:solidFill>
              <a:prstDash val="dash"/>
            </a:ln>
          </c:spPr>
          <c:marker>
            <c:symbol val="none"/>
          </c:marker>
          <c:xVal>
            <c:numRef>
              <c:f>'Model 3'!$B$97:$B$109</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3'!$E$97:$E$109</c:f>
              <c:numCache>
                <c:formatCode>#,##0.000</c:formatCode>
                <c:ptCount val="13"/>
                <c:pt idx="0">
                  <c:v>0.99999999168241704</c:v>
                </c:pt>
                <c:pt idx="1">
                  <c:v>0.99999985951183445</c:v>
                </c:pt>
                <c:pt idx="2">
                  <c:v>0.99999763603284186</c:v>
                </c:pt>
                <c:pt idx="3">
                  <c:v>0.99996048640039847</c:v>
                </c:pt>
                <c:pt idx="4">
                  <c:v>0.99934866121765697</c:v>
                </c:pt>
                <c:pt idx="5">
                  <c:v>0.98971235374702193</c:v>
                </c:pt>
                <c:pt idx="6">
                  <c:v>0.87358306836526367</c:v>
                </c:pt>
                <c:pt idx="7">
                  <c:v>0.90751125420525536</c:v>
                </c:pt>
                <c:pt idx="8">
                  <c:v>0.9999999981014116</c:v>
                </c:pt>
                <c:pt idx="9">
                  <c:v>1</c:v>
                </c:pt>
                <c:pt idx="10">
                  <c:v>1</c:v>
                </c:pt>
                <c:pt idx="11">
                  <c:v>1</c:v>
                </c:pt>
                <c:pt idx="12">
                  <c:v>1</c:v>
                </c:pt>
              </c:numCache>
            </c:numRef>
          </c:yVal>
          <c:smooth val="1"/>
          <c:extLst>
            <c:ext xmlns:c16="http://schemas.microsoft.com/office/drawing/2014/chart" uri="{C3380CC4-5D6E-409C-BE32-E72D297353CC}">
              <c16:uniqueId val="{00000001-1D9C-44D6-A038-A740372914C6}"/>
            </c:ext>
          </c:extLst>
        </c:ser>
        <c:ser>
          <c:idx val="2"/>
          <c:order val="1"/>
          <c:tx>
            <c:v>Forecast</c:v>
          </c:tx>
          <c:spPr>
            <a:ln w="19050">
              <a:solidFill>
                <a:srgbClr val="FF0000"/>
              </a:solidFill>
            </a:ln>
          </c:spPr>
          <c:marker>
            <c:symbol val="none"/>
          </c:marker>
          <c:xVal>
            <c:numRef>
              <c:f>'Model 3'!$B$97:$B$109</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3'!$C$97:$C$109</c:f>
              <c:numCache>
                <c:formatCode>#,##0.000</c:formatCode>
                <c:ptCount val="13"/>
                <c:pt idx="0">
                  <c:v>5.6942468262012067E-27</c:v>
                </c:pt>
                <c:pt idx="1">
                  <c:v>2.8764896816640478E-23</c:v>
                </c:pt>
                <c:pt idx="2">
                  <c:v>1.4530794223121951E-19</c:v>
                </c:pt>
                <c:pt idx="3">
                  <c:v>7.3403350653623904E-16</c:v>
                </c:pt>
                <c:pt idx="4">
                  <c:v>3.7080229782520415E-12</c:v>
                </c:pt>
                <c:pt idx="5">
                  <c:v>1.8731344042702638E-8</c:v>
                </c:pt>
                <c:pt idx="6">
                  <c:v>9.4613778918726187E-5</c:v>
                </c:pt>
                <c:pt idx="7">
                  <c:v>0.32340704914087304</c:v>
                </c:pt>
                <c:pt idx="8">
                  <c:v>0.99958602736700142</c:v>
                </c:pt>
                <c:pt idx="9">
                  <c:v>0.99999991801679611</c:v>
                </c:pt>
                <c:pt idx="10">
                  <c:v>0.99999999998377076</c:v>
                </c:pt>
                <c:pt idx="11">
                  <c:v>0.99999999999999689</c:v>
                </c:pt>
                <c:pt idx="12">
                  <c:v>1</c:v>
                </c:pt>
              </c:numCache>
            </c:numRef>
          </c:yVal>
          <c:smooth val="1"/>
          <c:extLst>
            <c:ext xmlns:c16="http://schemas.microsoft.com/office/drawing/2014/chart" uri="{C3380CC4-5D6E-409C-BE32-E72D297353CC}">
              <c16:uniqueId val="{00000002-1D9C-44D6-A038-A740372914C6}"/>
            </c:ext>
          </c:extLst>
        </c:ser>
        <c:ser>
          <c:idx val="3"/>
          <c:order val="2"/>
          <c:tx>
            <c:strRef>
              <c:f>'Model 3'!$D$96</c:f>
              <c:strCache>
                <c:ptCount val="1"/>
                <c:pt idx="0">
                  <c:v>Lower 95%</c:v>
                </c:pt>
              </c:strCache>
            </c:strRef>
          </c:tx>
          <c:spPr>
            <a:ln w="12700">
              <a:solidFill>
                <a:srgbClr val="FF0000"/>
              </a:solidFill>
              <a:prstDash val="dash"/>
            </a:ln>
          </c:spPr>
          <c:marker>
            <c:symbol val="none"/>
          </c:marker>
          <c:xVal>
            <c:numRef>
              <c:f>'Model 3'!$B$97:$B$109</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3'!$D$97:$D$109</c:f>
              <c:numCache>
                <c:formatCode>#,##0.000</c:formatCode>
                <c:ptCount val="13"/>
                <c:pt idx="0">
                  <c:v>2.696930302339217E-61</c:v>
                </c:pt>
                <c:pt idx="1">
                  <c:v>1.1624263433875986E-52</c:v>
                </c:pt>
                <c:pt idx="2">
                  <c:v>4.9913861608734E-44</c:v>
                </c:pt>
                <c:pt idx="3">
                  <c:v>2.1290973773219023E-35</c:v>
                </c:pt>
                <c:pt idx="4">
                  <c:v>8.9613767570123319E-27</c:v>
                </c:pt>
                <c:pt idx="5">
                  <c:v>3.6470769684619659E-18</c:v>
                </c:pt>
                <c:pt idx="6">
                  <c:v>1.2956628252699724E-9</c:v>
                </c:pt>
                <c:pt idx="7">
                  <c:v>2.275538474156975E-2</c:v>
                </c:pt>
                <c:pt idx="8">
                  <c:v>1.0948305127740634E-2</c:v>
                </c:pt>
                <c:pt idx="9">
                  <c:v>7.7313438513460571E-4</c:v>
                </c:pt>
                <c:pt idx="10">
                  <c:v>4.8257581315220789E-5</c:v>
                </c:pt>
                <c:pt idx="11">
                  <c:v>2.9204600981968735E-6</c:v>
                </c:pt>
                <c:pt idx="12">
                  <c:v>1.7456452203079874E-7</c:v>
                </c:pt>
              </c:numCache>
            </c:numRef>
          </c:yVal>
          <c:smooth val="1"/>
          <c:extLst>
            <c:ext xmlns:c16="http://schemas.microsoft.com/office/drawing/2014/chart" uri="{C3380CC4-5D6E-409C-BE32-E72D297353CC}">
              <c16:uniqueId val="{00000003-1D9C-44D6-A038-A740372914C6}"/>
            </c:ext>
          </c:extLst>
        </c:ser>
        <c:ser>
          <c:idx val="0"/>
          <c:order val="3"/>
          <c:tx>
            <c:v>Mean</c:v>
          </c:tx>
          <c:spPr>
            <a:solidFill>
              <a:srgbClr val="9999FF"/>
            </a:solidFill>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3'!$B$94</c:f>
              <c:numCache>
                <c:formatCode>#,##0.000</c:formatCode>
                <c:ptCount val="1"/>
                <c:pt idx="0">
                  <c:v>1.3162113821138195</c:v>
                </c:pt>
              </c:numCache>
            </c:numRef>
          </c:xVal>
          <c:yVal>
            <c:numRef>
              <c:f>'Model 3'!$C$94</c:f>
              <c:numCache>
                <c:formatCode>#,##0.000</c:formatCode>
                <c:ptCount val="1"/>
                <c:pt idx="0">
                  <c:v>1.5542876354210681E-14</c:v>
                </c:pt>
              </c:numCache>
            </c:numRef>
          </c:yVal>
          <c:smooth val="0"/>
          <c:extLst>
            <c:ext xmlns:c16="http://schemas.microsoft.com/office/drawing/2014/chart" uri="{C3380CC4-5D6E-409C-BE32-E72D297353CC}">
              <c16:uniqueId val="{00000000-1D9C-44D6-A038-A740372914C6}"/>
            </c:ext>
          </c:extLst>
        </c:ser>
        <c:dLbls>
          <c:showLegendKey val="0"/>
          <c:showVal val="0"/>
          <c:showCatName val="0"/>
          <c:showSerName val="0"/>
          <c:showPercent val="0"/>
          <c:showBubbleSize val="0"/>
        </c:dLbls>
        <c:axId val="1445964576"/>
        <c:axId val="932248544"/>
      </c:scatterChart>
      <c:valAx>
        <c:axId val="1445964576"/>
        <c:scaling>
          <c:orientation val="minMax"/>
        </c:scaling>
        <c:delete val="0"/>
        <c:axPos val="b"/>
        <c:majorGridlines>
          <c:spPr>
            <a:ln w="3175">
              <a:solidFill>
                <a:srgbClr val="C0C0C0"/>
              </a:solidFill>
              <a:prstDash val="solid"/>
            </a:ln>
          </c:spPr>
        </c:majorGridlines>
        <c:title>
          <c:tx>
            <c:strRef>
              <c:f>'Model 3'!$AX$94</c:f>
              <c:strCache>
                <c:ptCount val="1"/>
                <c:pt idx="0">
                  <c:v>CARAT (min to max) 
Other Variables = Means</c:v>
                </c:pt>
              </c:strCache>
            </c:strRef>
          </c:tx>
          <c:overlay val="0"/>
        </c:title>
        <c:numFmt formatCode="General" sourceLinked="0"/>
        <c:majorTickMark val="out"/>
        <c:minorTickMark val="none"/>
        <c:tickLblPos val="nextTo"/>
        <c:crossAx val="932248544"/>
        <c:crosses val="autoZero"/>
        <c:crossBetween val="midCat"/>
      </c:valAx>
      <c:valAx>
        <c:axId val="932248544"/>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445964576"/>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3'!$C$72</c:f>
          <c:strCache>
            <c:ptCount val="1"/>
            <c:pt idx="0">
              <c:v>ROC curve:  area under curve = 1.00 
Model 3 for Vendor.Eq.EnchantedDiamonds    (14 variables, n=246)</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3'!$AX$70:$ET$70</c:f>
              <c:numCache>
                <c:formatCode>#,##0.000</c:formatCode>
                <c:ptCount val="101"/>
                <c:pt idx="0">
                  <c:v>1</c:v>
                </c:pt>
                <c:pt idx="1">
                  <c:v>6.1403508771929821E-2</c:v>
                </c:pt>
                <c:pt idx="2">
                  <c:v>5.701754385964912E-2</c:v>
                </c:pt>
                <c:pt idx="3">
                  <c:v>5.2631578947368418E-2</c:v>
                </c:pt>
                <c:pt idx="4">
                  <c:v>4.8245614035087717E-2</c:v>
                </c:pt>
                <c:pt idx="5">
                  <c:v>4.8245614035087717E-2</c:v>
                </c:pt>
                <c:pt idx="6">
                  <c:v>4.3859649122807015E-2</c:v>
                </c:pt>
                <c:pt idx="7">
                  <c:v>4.3859649122807015E-2</c:v>
                </c:pt>
                <c:pt idx="8">
                  <c:v>4.3859649122807015E-2</c:v>
                </c:pt>
                <c:pt idx="9">
                  <c:v>3.9473684210526314E-2</c:v>
                </c:pt>
                <c:pt idx="10">
                  <c:v>3.9473684210526314E-2</c:v>
                </c:pt>
                <c:pt idx="11">
                  <c:v>3.9473684210526314E-2</c:v>
                </c:pt>
                <c:pt idx="12">
                  <c:v>3.9473684210526314E-2</c:v>
                </c:pt>
                <c:pt idx="13">
                  <c:v>3.5087719298245612E-2</c:v>
                </c:pt>
                <c:pt idx="14">
                  <c:v>3.5087719298245612E-2</c:v>
                </c:pt>
                <c:pt idx="15">
                  <c:v>3.5087719298245612E-2</c:v>
                </c:pt>
                <c:pt idx="16">
                  <c:v>3.5087719298245612E-2</c:v>
                </c:pt>
                <c:pt idx="17">
                  <c:v>3.5087719298245612E-2</c:v>
                </c:pt>
                <c:pt idx="18">
                  <c:v>3.0701754385964911E-2</c:v>
                </c:pt>
                <c:pt idx="19">
                  <c:v>3.0701754385964911E-2</c:v>
                </c:pt>
                <c:pt idx="20">
                  <c:v>3.0701754385964911E-2</c:v>
                </c:pt>
                <c:pt idx="21">
                  <c:v>3.0701754385964911E-2</c:v>
                </c:pt>
                <c:pt idx="22">
                  <c:v>3.0701754385964911E-2</c:v>
                </c:pt>
                <c:pt idx="23">
                  <c:v>3.0701754385964911E-2</c:v>
                </c:pt>
                <c:pt idx="24">
                  <c:v>3.0701754385964911E-2</c:v>
                </c:pt>
                <c:pt idx="25">
                  <c:v>3.0701754385964911E-2</c:v>
                </c:pt>
                <c:pt idx="26">
                  <c:v>3.0701754385964911E-2</c:v>
                </c:pt>
                <c:pt idx="27">
                  <c:v>2.6315789473684209E-2</c:v>
                </c:pt>
                <c:pt idx="28">
                  <c:v>1.7543859649122806E-2</c:v>
                </c:pt>
                <c:pt idx="29">
                  <c:v>1.7543859649122806E-2</c:v>
                </c:pt>
                <c:pt idx="30">
                  <c:v>1.7543859649122806E-2</c:v>
                </c:pt>
                <c:pt idx="31">
                  <c:v>1.3157894736842105E-2</c:v>
                </c:pt>
                <c:pt idx="32">
                  <c:v>1.3157894736842105E-2</c:v>
                </c:pt>
                <c:pt idx="33">
                  <c:v>1.3157894736842105E-2</c:v>
                </c:pt>
                <c:pt idx="34">
                  <c:v>1.3157894736842105E-2</c:v>
                </c:pt>
                <c:pt idx="35">
                  <c:v>1.3157894736842105E-2</c:v>
                </c:pt>
                <c:pt idx="36">
                  <c:v>1.3157894736842105E-2</c:v>
                </c:pt>
                <c:pt idx="37">
                  <c:v>8.771929824561403E-3</c:v>
                </c:pt>
                <c:pt idx="38">
                  <c:v>8.771929824561403E-3</c:v>
                </c:pt>
                <c:pt idx="39">
                  <c:v>8.771929824561403E-3</c:v>
                </c:pt>
                <c:pt idx="40">
                  <c:v>8.771929824561403E-3</c:v>
                </c:pt>
                <c:pt idx="41">
                  <c:v>8.771929824561403E-3</c:v>
                </c:pt>
                <c:pt idx="42">
                  <c:v>8.771929824561403E-3</c:v>
                </c:pt>
                <c:pt idx="43">
                  <c:v>4.3859649122807015E-3</c:v>
                </c:pt>
                <c:pt idx="44">
                  <c:v>4.3859649122807015E-3</c:v>
                </c:pt>
                <c:pt idx="45">
                  <c:v>4.3859649122807015E-3</c:v>
                </c:pt>
                <c:pt idx="46">
                  <c:v>4.3859649122807015E-3</c:v>
                </c:pt>
                <c:pt idx="47">
                  <c:v>4.3859649122807015E-3</c:v>
                </c:pt>
                <c:pt idx="48">
                  <c:v>4.3859649122807015E-3</c:v>
                </c:pt>
                <c:pt idx="49">
                  <c:v>4.3859649122807015E-3</c:v>
                </c:pt>
                <c:pt idx="50">
                  <c:v>4.3859649122807015E-3</c:v>
                </c:pt>
                <c:pt idx="51">
                  <c:v>4.3859649122807015E-3</c:v>
                </c:pt>
                <c:pt idx="52">
                  <c:v>4.3859649122807015E-3</c:v>
                </c:pt>
                <c:pt idx="53">
                  <c:v>4.3859649122807015E-3</c:v>
                </c:pt>
                <c:pt idx="54">
                  <c:v>4.3859649122807015E-3</c:v>
                </c:pt>
                <c:pt idx="55">
                  <c:v>4.3859649122807015E-3</c:v>
                </c:pt>
                <c:pt idx="56">
                  <c:v>4.3859649122807015E-3</c:v>
                </c:pt>
                <c:pt idx="57">
                  <c:v>4.3859649122807015E-3</c:v>
                </c:pt>
                <c:pt idx="58">
                  <c:v>4.3859649122807015E-3</c:v>
                </c:pt>
                <c:pt idx="59">
                  <c:v>4.3859649122807015E-3</c:v>
                </c:pt>
                <c:pt idx="60">
                  <c:v>4.3859649122807015E-3</c:v>
                </c:pt>
                <c:pt idx="61">
                  <c:v>4.3859649122807015E-3</c:v>
                </c:pt>
                <c:pt idx="62">
                  <c:v>4.3859649122807015E-3</c:v>
                </c:pt>
                <c:pt idx="63">
                  <c:v>4.3859649122807015E-3</c:v>
                </c:pt>
                <c:pt idx="64">
                  <c:v>4.3859649122807015E-3</c:v>
                </c:pt>
                <c:pt idx="65">
                  <c:v>4.3859649122807015E-3</c:v>
                </c:pt>
                <c:pt idx="66">
                  <c:v>4.3859649122807015E-3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3'!$AX$69:$ET$69</c:f>
              <c:numCache>
                <c:formatCode>#,##0.000</c:formatCode>
                <c:ptCount val="101"/>
                <c:pt idx="0">
                  <c:v>1</c:v>
                </c:pt>
                <c:pt idx="1">
                  <c:v>1</c:v>
                </c:pt>
                <c:pt idx="2">
                  <c:v>1</c:v>
                </c:pt>
                <c:pt idx="3">
                  <c:v>1</c:v>
                </c:pt>
                <c:pt idx="4">
                  <c:v>1</c:v>
                </c:pt>
                <c:pt idx="5">
                  <c:v>0.94444444444444442</c:v>
                </c:pt>
                <c:pt idx="6">
                  <c:v>0.94444444444444442</c:v>
                </c:pt>
                <c:pt idx="7">
                  <c:v>0.94444444444444442</c:v>
                </c:pt>
                <c:pt idx="8">
                  <c:v>0.94444444444444442</c:v>
                </c:pt>
                <c:pt idx="9">
                  <c:v>0.94444444444444442</c:v>
                </c:pt>
                <c:pt idx="10">
                  <c:v>0.94444444444444442</c:v>
                </c:pt>
                <c:pt idx="11">
                  <c:v>0.94444444444444442</c:v>
                </c:pt>
                <c:pt idx="12">
                  <c:v>0.94444444444444442</c:v>
                </c:pt>
                <c:pt idx="13">
                  <c:v>0.94444444444444442</c:v>
                </c:pt>
                <c:pt idx="14">
                  <c:v>0.94444444444444442</c:v>
                </c:pt>
                <c:pt idx="15">
                  <c:v>0.94444444444444442</c:v>
                </c:pt>
                <c:pt idx="16">
                  <c:v>0.94444444444444442</c:v>
                </c:pt>
                <c:pt idx="17">
                  <c:v>0.94444444444444442</c:v>
                </c:pt>
                <c:pt idx="18">
                  <c:v>0.94444444444444442</c:v>
                </c:pt>
                <c:pt idx="19">
                  <c:v>0.94444444444444442</c:v>
                </c:pt>
                <c:pt idx="20">
                  <c:v>0.94444444444444442</c:v>
                </c:pt>
                <c:pt idx="21">
                  <c:v>0.94444444444444442</c:v>
                </c:pt>
                <c:pt idx="22">
                  <c:v>0.94444444444444442</c:v>
                </c:pt>
                <c:pt idx="23">
                  <c:v>0.94444444444444442</c:v>
                </c:pt>
                <c:pt idx="24">
                  <c:v>0.94444444444444442</c:v>
                </c:pt>
                <c:pt idx="25">
                  <c:v>0.94444444444444442</c:v>
                </c:pt>
                <c:pt idx="26">
                  <c:v>0.94444444444444442</c:v>
                </c:pt>
                <c:pt idx="27">
                  <c:v>0.94444444444444442</c:v>
                </c:pt>
                <c:pt idx="28">
                  <c:v>0.94444444444444442</c:v>
                </c:pt>
                <c:pt idx="29">
                  <c:v>0.94444444444444442</c:v>
                </c:pt>
                <c:pt idx="30">
                  <c:v>0.94444444444444442</c:v>
                </c:pt>
                <c:pt idx="31">
                  <c:v>0.94444444444444442</c:v>
                </c:pt>
                <c:pt idx="32">
                  <c:v>0.94444444444444442</c:v>
                </c:pt>
                <c:pt idx="33">
                  <c:v>0.94444444444444442</c:v>
                </c:pt>
                <c:pt idx="34">
                  <c:v>0.94444444444444442</c:v>
                </c:pt>
                <c:pt idx="35">
                  <c:v>0.94444444444444442</c:v>
                </c:pt>
                <c:pt idx="36">
                  <c:v>0.94444444444444442</c:v>
                </c:pt>
                <c:pt idx="37">
                  <c:v>0.94444444444444442</c:v>
                </c:pt>
                <c:pt idx="38">
                  <c:v>0.94444444444444442</c:v>
                </c:pt>
                <c:pt idx="39">
                  <c:v>0.94444444444444442</c:v>
                </c:pt>
                <c:pt idx="40">
                  <c:v>0.94444444444444442</c:v>
                </c:pt>
                <c:pt idx="41">
                  <c:v>0.94444444444444442</c:v>
                </c:pt>
                <c:pt idx="42">
                  <c:v>0.94444444444444442</c:v>
                </c:pt>
                <c:pt idx="43">
                  <c:v>0.94444444444444442</c:v>
                </c:pt>
                <c:pt idx="44">
                  <c:v>0.88888888888888884</c:v>
                </c:pt>
                <c:pt idx="45">
                  <c:v>0.88888888888888884</c:v>
                </c:pt>
                <c:pt idx="46">
                  <c:v>0.88888888888888884</c:v>
                </c:pt>
                <c:pt idx="47">
                  <c:v>0.88888888888888884</c:v>
                </c:pt>
                <c:pt idx="48">
                  <c:v>0.88888888888888884</c:v>
                </c:pt>
                <c:pt idx="49">
                  <c:v>0.83333333333333337</c:v>
                </c:pt>
                <c:pt idx="50">
                  <c:v>0.83333333333333337</c:v>
                </c:pt>
                <c:pt idx="51">
                  <c:v>0.83333333333333337</c:v>
                </c:pt>
                <c:pt idx="52">
                  <c:v>0.83333333333333337</c:v>
                </c:pt>
                <c:pt idx="53">
                  <c:v>0.77777777777777779</c:v>
                </c:pt>
                <c:pt idx="54">
                  <c:v>0.77777777777777779</c:v>
                </c:pt>
                <c:pt idx="55">
                  <c:v>0.77777777777777779</c:v>
                </c:pt>
                <c:pt idx="56">
                  <c:v>0.77777777777777779</c:v>
                </c:pt>
                <c:pt idx="57">
                  <c:v>0.77777777777777779</c:v>
                </c:pt>
                <c:pt idx="58">
                  <c:v>0.77777777777777779</c:v>
                </c:pt>
                <c:pt idx="59">
                  <c:v>0.77777777777777779</c:v>
                </c:pt>
                <c:pt idx="60">
                  <c:v>0.77777777777777779</c:v>
                </c:pt>
                <c:pt idx="61">
                  <c:v>0.77777777777777779</c:v>
                </c:pt>
                <c:pt idx="62">
                  <c:v>0.77777777777777779</c:v>
                </c:pt>
                <c:pt idx="63">
                  <c:v>0.77777777777777779</c:v>
                </c:pt>
                <c:pt idx="64">
                  <c:v>0.77777777777777779</c:v>
                </c:pt>
                <c:pt idx="65">
                  <c:v>0.77777777777777779</c:v>
                </c:pt>
                <c:pt idx="66">
                  <c:v>0.77777777777777779</c:v>
                </c:pt>
                <c:pt idx="67">
                  <c:v>0.77777777777777779</c:v>
                </c:pt>
                <c:pt idx="68">
                  <c:v>0.77777777777777779</c:v>
                </c:pt>
                <c:pt idx="69">
                  <c:v>0.77777777777777779</c:v>
                </c:pt>
                <c:pt idx="70">
                  <c:v>0.77777777777777779</c:v>
                </c:pt>
                <c:pt idx="71">
                  <c:v>0.72222222222222221</c:v>
                </c:pt>
                <c:pt idx="72">
                  <c:v>0.72222222222222221</c:v>
                </c:pt>
                <c:pt idx="73">
                  <c:v>0.72222222222222221</c:v>
                </c:pt>
                <c:pt idx="74">
                  <c:v>0.72222222222222221</c:v>
                </c:pt>
                <c:pt idx="75">
                  <c:v>0.72222222222222221</c:v>
                </c:pt>
                <c:pt idx="76">
                  <c:v>0.72222222222222221</c:v>
                </c:pt>
                <c:pt idx="77">
                  <c:v>0.72222222222222221</c:v>
                </c:pt>
                <c:pt idx="78">
                  <c:v>0.72222222222222221</c:v>
                </c:pt>
                <c:pt idx="79">
                  <c:v>0.72222222222222221</c:v>
                </c:pt>
                <c:pt idx="80">
                  <c:v>0.72222222222222221</c:v>
                </c:pt>
                <c:pt idx="81">
                  <c:v>0.72222222222222221</c:v>
                </c:pt>
                <c:pt idx="82">
                  <c:v>0.72222222222222221</c:v>
                </c:pt>
                <c:pt idx="83">
                  <c:v>0.72222222222222221</c:v>
                </c:pt>
                <c:pt idx="84">
                  <c:v>0.66666666666666663</c:v>
                </c:pt>
                <c:pt idx="85">
                  <c:v>0.66666666666666663</c:v>
                </c:pt>
                <c:pt idx="86">
                  <c:v>0.66666666666666663</c:v>
                </c:pt>
                <c:pt idx="87">
                  <c:v>0.66666666666666663</c:v>
                </c:pt>
                <c:pt idx="88">
                  <c:v>0.61111111111111116</c:v>
                </c:pt>
                <c:pt idx="89">
                  <c:v>0.61111111111111116</c:v>
                </c:pt>
                <c:pt idx="90">
                  <c:v>0.61111111111111116</c:v>
                </c:pt>
                <c:pt idx="91">
                  <c:v>0.61111111111111116</c:v>
                </c:pt>
                <c:pt idx="92">
                  <c:v>0.61111111111111116</c:v>
                </c:pt>
                <c:pt idx="93">
                  <c:v>0.61111111111111116</c:v>
                </c:pt>
                <c:pt idx="94">
                  <c:v>0.61111111111111116</c:v>
                </c:pt>
                <c:pt idx="95">
                  <c:v>0.61111111111111116</c:v>
                </c:pt>
                <c:pt idx="96">
                  <c:v>0.61111111111111116</c:v>
                </c:pt>
                <c:pt idx="97">
                  <c:v>0.61111111111111116</c:v>
                </c:pt>
                <c:pt idx="98">
                  <c:v>0.61111111111111116</c:v>
                </c:pt>
                <c:pt idx="99">
                  <c:v>0.55555555555555558</c:v>
                </c:pt>
                <c:pt idx="100">
                  <c:v>0</c:v>
                </c:pt>
              </c:numCache>
            </c:numRef>
          </c:yVal>
          <c:smooth val="0"/>
          <c:extLst>
            <c:ext xmlns:c16="http://schemas.microsoft.com/office/drawing/2014/chart" uri="{C3380CC4-5D6E-409C-BE32-E72D297353CC}">
              <c16:uniqueId val="{00000000-7EA5-4697-8B5A-636B5304D180}"/>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3'!$D$73:$E$73</c:f>
              <c:numCache>
                <c:formatCode>#,##0.000</c:formatCode>
                <c:ptCount val="2"/>
                <c:pt idx="0">
                  <c:v>0</c:v>
                </c:pt>
                <c:pt idx="1">
                  <c:v>1</c:v>
                </c:pt>
              </c:numCache>
            </c:numRef>
          </c:xVal>
          <c:yVal>
            <c:numRef>
              <c:f>'Model 3'!$D$74:$E$74</c:f>
              <c:numCache>
                <c:formatCode>#,##0.000</c:formatCode>
                <c:ptCount val="2"/>
                <c:pt idx="0">
                  <c:v>0</c:v>
                </c:pt>
                <c:pt idx="1">
                  <c:v>1</c:v>
                </c:pt>
              </c:numCache>
            </c:numRef>
          </c:yVal>
          <c:smooth val="0"/>
          <c:extLst>
            <c:ext xmlns:c16="http://schemas.microsoft.com/office/drawing/2014/chart" uri="{C3380CC4-5D6E-409C-BE32-E72D297353CC}">
              <c16:uniqueId val="{00000001-7EA5-4697-8B5A-636B5304D180}"/>
            </c:ext>
          </c:extLst>
        </c:ser>
        <c:ser>
          <c:idx val="2"/>
          <c:order val="2"/>
          <c:tx>
            <c:strRef>
              <c:f>'Model 3'!$C$71</c:f>
              <c:strCache>
                <c:ptCount val="1"/>
                <c:pt idx="0">
                  <c:v>Cutoff = 0.40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a:extLst>
                <a:ext uri="{91240B29-F687-4F45-9708-019B960494DF}">
                  <a14:hiddenLine xmlns:a14="http://schemas.microsoft.com/office/drawing/2010/main" w="25400" cap="flat" cmpd="sng" algn="ctr">
                    <a:solidFill>
                      <a:srgbClr val="FF0000"/>
                    </a:solidFill>
                    <a:prstDash val="solid"/>
                    <a:round/>
                  </a14:hiddenLine>
                </a:ext>
              </a:extLst>
            </c:spPr>
          </c:marker>
          <c:xVal>
            <c:numRef>
              <c:f>'Model 3'!$D$75</c:f>
              <c:numCache>
                <c:formatCode>#,##0.000</c:formatCode>
                <c:ptCount val="1"/>
                <c:pt idx="0">
                  <c:v>8.7719298245614308E-3</c:v>
                </c:pt>
              </c:numCache>
            </c:numRef>
          </c:xVal>
          <c:yVal>
            <c:numRef>
              <c:f>'Model 3'!$E$75</c:f>
              <c:numCache>
                <c:formatCode>#,##0.000</c:formatCode>
                <c:ptCount val="1"/>
                <c:pt idx="0">
                  <c:v>0.94444444444444453</c:v>
                </c:pt>
              </c:numCache>
            </c:numRef>
          </c:yVal>
          <c:smooth val="0"/>
          <c:extLst>
            <c:ext xmlns:c16="http://schemas.microsoft.com/office/drawing/2014/chart" uri="{C3380CC4-5D6E-409C-BE32-E72D297353CC}">
              <c16:uniqueId val="{00000002-7EA5-4697-8B5A-636B5304D180}"/>
            </c:ext>
          </c:extLst>
        </c:ser>
        <c:dLbls>
          <c:showLegendKey val="0"/>
          <c:showVal val="0"/>
          <c:showCatName val="0"/>
          <c:showSerName val="0"/>
          <c:showPercent val="0"/>
          <c:showBubbleSize val="0"/>
        </c:dLbls>
        <c:axId val="1546539408"/>
        <c:axId val="1021526768"/>
      </c:scatterChart>
      <c:valAx>
        <c:axId val="1546539408"/>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False Positive Rate (1 - Specificity)</a:t>
                </a:r>
              </a:p>
            </c:rich>
          </c:tx>
          <c:overlay val="0"/>
        </c:title>
        <c:numFmt formatCode="0%" sourceLinked="0"/>
        <c:majorTickMark val="out"/>
        <c:minorTickMark val="none"/>
        <c:tickLblPos val="nextTo"/>
        <c:crossAx val="1021526768"/>
        <c:crosses val="autoZero"/>
        <c:crossBetween val="midCat"/>
      </c:valAx>
      <c:valAx>
        <c:axId val="1021526768"/>
        <c:scaling>
          <c:orientation val="minMax"/>
          <c:max val="1"/>
          <c:min val="0"/>
        </c:scaling>
        <c:delete val="0"/>
        <c:axPos val="l"/>
        <c:majorGridlines>
          <c:spPr>
            <a:ln w="3175">
              <a:solidFill>
                <a:srgbClr val="C0C0C0"/>
              </a:solidFill>
              <a:prstDash val="solid"/>
            </a:ln>
          </c:spPr>
        </c:majorGridlines>
        <c:title>
          <c:tx>
            <c:rich>
              <a:bodyPr/>
              <a:lstStyle/>
              <a:p>
                <a:pPr>
                  <a:defRPr/>
                </a:pPr>
                <a:r>
                  <a:rPr lang="en-GB"/>
                  <a:t>True Positive Rate (Sensitivity)</a:t>
                </a:r>
              </a:p>
            </c:rich>
          </c:tx>
          <c:overlay val="0"/>
        </c:title>
        <c:numFmt formatCode="0%" sourceLinked="0"/>
        <c:majorTickMark val="out"/>
        <c:minorTickMark val="none"/>
        <c:tickLblPos val="nextTo"/>
        <c:crossAx val="1546539408"/>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Distribution of Outcomes -vs- Prediction Interval
</a:t>
            </a:r>
            <a:r>
              <a:rPr lang="en-GB" sz="1000"/>
              <a:t>Model 3 for Vendor.Eq.EnchantedDiamonds    (14 variables, n=246)</a:t>
            </a:r>
          </a:p>
        </c:rich>
      </c:tx>
      <c:overlay val="0"/>
    </c:title>
    <c:autoTitleDeleted val="0"/>
    <c:plotArea>
      <c:layout/>
      <c:barChart>
        <c:barDir val="col"/>
        <c:grouping val="clustered"/>
        <c:varyColors val="0"/>
        <c:ser>
          <c:idx val="0"/>
          <c:order val="0"/>
          <c:tx>
            <c:strRef>
              <c:f>'Model 3'!$I$2</c:f>
              <c:strCache>
                <c:ptCount val="1"/>
                <c:pt idx="0">
                  <c:v>1</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3'!$AX$117:$BQ$117</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3'!$AX$118:$BQ$118</c:f>
              <c:numCache>
                <c:formatCode>#,##0.000</c:formatCode>
                <c:ptCount val="20"/>
                <c:pt idx="0">
                  <c:v>1</c:v>
                </c:pt>
                <c:pt idx="1">
                  <c:v>0</c:v>
                </c:pt>
                <c:pt idx="2">
                  <c:v>0</c:v>
                </c:pt>
                <c:pt idx="3">
                  <c:v>0</c:v>
                </c:pt>
                <c:pt idx="4">
                  <c:v>0</c:v>
                </c:pt>
                <c:pt idx="5">
                  <c:v>0</c:v>
                </c:pt>
                <c:pt idx="6">
                  <c:v>0</c:v>
                </c:pt>
                <c:pt idx="7">
                  <c:v>0</c:v>
                </c:pt>
                <c:pt idx="8">
                  <c:v>1</c:v>
                </c:pt>
                <c:pt idx="9">
                  <c:v>1</c:v>
                </c:pt>
                <c:pt idx="10">
                  <c:v>1</c:v>
                </c:pt>
                <c:pt idx="11">
                  <c:v>0</c:v>
                </c:pt>
                <c:pt idx="12">
                  <c:v>0</c:v>
                </c:pt>
                <c:pt idx="13">
                  <c:v>0</c:v>
                </c:pt>
                <c:pt idx="14">
                  <c:v>1</c:v>
                </c:pt>
                <c:pt idx="15">
                  <c:v>0</c:v>
                </c:pt>
                <c:pt idx="16">
                  <c:v>1</c:v>
                </c:pt>
                <c:pt idx="17">
                  <c:v>1</c:v>
                </c:pt>
                <c:pt idx="18">
                  <c:v>0</c:v>
                </c:pt>
                <c:pt idx="19">
                  <c:v>11</c:v>
                </c:pt>
              </c:numCache>
            </c:numRef>
          </c:val>
          <c:extLst>
            <c:ext xmlns:c16="http://schemas.microsoft.com/office/drawing/2014/chart" uri="{C3380CC4-5D6E-409C-BE32-E72D297353CC}">
              <c16:uniqueId val="{00000000-A90B-443F-B60A-6ED97F3B8263}"/>
            </c:ext>
          </c:extLst>
        </c:ser>
        <c:ser>
          <c:idx val="1"/>
          <c:order val="1"/>
          <c:tx>
            <c:strRef>
              <c:f>'Model 3'!$H$2</c:f>
              <c:strCache>
                <c:ptCount val="1"/>
                <c:pt idx="0">
                  <c:v>0</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3'!$AX$117:$BR$117</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3'!$AX$119:$BQ$119</c:f>
              <c:numCache>
                <c:formatCode>#,##0.000</c:formatCode>
                <c:ptCount val="20"/>
                <c:pt idx="0">
                  <c:v>-217</c:v>
                </c:pt>
                <c:pt idx="1">
                  <c:v>-2</c:v>
                </c:pt>
                <c:pt idx="2">
                  <c:v>-1</c:v>
                </c:pt>
                <c:pt idx="3">
                  <c:v>-1</c:v>
                </c:pt>
                <c:pt idx="4">
                  <c:v>0</c:v>
                </c:pt>
                <c:pt idx="5">
                  <c:v>-3</c:v>
                </c:pt>
                <c:pt idx="6">
                  <c:v>-1</c:v>
                </c:pt>
                <c:pt idx="7">
                  <c:v>-1</c:v>
                </c:pt>
                <c:pt idx="8">
                  <c:v>-1</c:v>
                </c:pt>
                <c:pt idx="9">
                  <c:v>0</c:v>
                </c:pt>
                <c:pt idx="10">
                  <c:v>0</c:v>
                </c:pt>
                <c:pt idx="11">
                  <c:v>0</c:v>
                </c:pt>
                <c:pt idx="12">
                  <c:v>0</c:v>
                </c:pt>
                <c:pt idx="13">
                  <c:v>-1</c:v>
                </c:pt>
                <c:pt idx="14">
                  <c:v>0</c:v>
                </c:pt>
                <c:pt idx="15">
                  <c:v>0</c:v>
                </c:pt>
                <c:pt idx="16">
                  <c:v>0</c:v>
                </c:pt>
                <c:pt idx="17">
                  <c:v>0</c:v>
                </c:pt>
                <c:pt idx="18">
                  <c:v>0</c:v>
                </c:pt>
                <c:pt idx="19">
                  <c:v>0</c:v>
                </c:pt>
              </c:numCache>
            </c:numRef>
          </c:val>
          <c:extLst>
            <c:ext xmlns:c16="http://schemas.microsoft.com/office/drawing/2014/chart" uri="{C3380CC4-5D6E-409C-BE32-E72D297353CC}">
              <c16:uniqueId val="{00000001-A90B-443F-B60A-6ED97F3B8263}"/>
            </c:ext>
          </c:extLst>
        </c:ser>
        <c:dLbls>
          <c:showLegendKey val="0"/>
          <c:showVal val="0"/>
          <c:showCatName val="0"/>
          <c:showSerName val="0"/>
          <c:showPercent val="0"/>
          <c:showBubbleSize val="0"/>
        </c:dLbls>
        <c:gapWidth val="0"/>
        <c:overlap val="100"/>
        <c:axId val="1546540240"/>
        <c:axId val="1027513088"/>
      </c:barChart>
      <c:catAx>
        <c:axId val="1546540240"/>
        <c:scaling>
          <c:orientation val="minMax"/>
        </c:scaling>
        <c:delete val="0"/>
        <c:axPos val="b"/>
        <c:title>
          <c:tx>
            <c:rich>
              <a:bodyPr/>
              <a:lstStyle/>
              <a:p>
                <a:pPr>
                  <a:defRPr/>
                </a:pPr>
                <a:r>
                  <a:rPr lang="en-GB"/>
                  <a:t>Prediction</a:t>
                </a:r>
              </a:p>
            </c:rich>
          </c:tx>
          <c:overlay val="0"/>
        </c:title>
        <c:numFmt formatCode=".00" sourceLinked="0"/>
        <c:majorTickMark val="out"/>
        <c:minorTickMark val="none"/>
        <c:tickLblPos val="low"/>
        <c:crossAx val="1027513088"/>
        <c:crosses val="autoZero"/>
        <c:auto val="1"/>
        <c:lblAlgn val="ctr"/>
        <c:lblOffset val="100"/>
        <c:tickLblSkip val="1"/>
        <c:noMultiLvlLbl val="0"/>
      </c:catAx>
      <c:valAx>
        <c:axId val="1027513088"/>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1546540240"/>
        <c:crosses val="autoZero"/>
        <c:crossBetween val="between"/>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Sensitivity and Specificity -vs- Cutoff Value
</a:t>
            </a:r>
            <a:r>
              <a:rPr lang="en-GB" sz="1000"/>
              <a:t>Model 3 for Vendor.Eq.EnchantedDiamonds    (14 variables, n=246)</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3'!$AX$157:$ET$157</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3'!$AX$158:$ET$158</c:f>
              <c:numCache>
                <c:formatCode>#,##0.000</c:formatCode>
                <c:ptCount val="101"/>
                <c:pt idx="0">
                  <c:v>1</c:v>
                </c:pt>
                <c:pt idx="1">
                  <c:v>1</c:v>
                </c:pt>
                <c:pt idx="2">
                  <c:v>1</c:v>
                </c:pt>
                <c:pt idx="3">
                  <c:v>0.98888888888888893</c:v>
                </c:pt>
                <c:pt idx="4">
                  <c:v>0.97777777777777786</c:v>
                </c:pt>
                <c:pt idx="5">
                  <c:v>0.96666666666666656</c:v>
                </c:pt>
                <c:pt idx="6">
                  <c:v>0.95555555555555549</c:v>
                </c:pt>
                <c:pt idx="7">
                  <c:v>0.94444444444444442</c:v>
                </c:pt>
                <c:pt idx="8">
                  <c:v>0.94444444444444442</c:v>
                </c:pt>
                <c:pt idx="9">
                  <c:v>0.94444444444444442</c:v>
                </c:pt>
                <c:pt idx="10">
                  <c:v>0.94444444444444442</c:v>
                </c:pt>
                <c:pt idx="11">
                  <c:v>0.94444444444444442</c:v>
                </c:pt>
                <c:pt idx="12">
                  <c:v>0.94444444444444442</c:v>
                </c:pt>
                <c:pt idx="13">
                  <c:v>0.94444444444444442</c:v>
                </c:pt>
                <c:pt idx="14">
                  <c:v>0.94444444444444442</c:v>
                </c:pt>
                <c:pt idx="15">
                  <c:v>0.94444444444444442</c:v>
                </c:pt>
                <c:pt idx="16">
                  <c:v>0.94444444444444442</c:v>
                </c:pt>
                <c:pt idx="17">
                  <c:v>0.94444444444444442</c:v>
                </c:pt>
                <c:pt idx="18">
                  <c:v>0.94444444444444442</c:v>
                </c:pt>
                <c:pt idx="19">
                  <c:v>0.94444444444444442</c:v>
                </c:pt>
                <c:pt idx="20">
                  <c:v>0.94444444444444442</c:v>
                </c:pt>
                <c:pt idx="21">
                  <c:v>0.94444444444444442</c:v>
                </c:pt>
                <c:pt idx="22">
                  <c:v>0.94444444444444442</c:v>
                </c:pt>
                <c:pt idx="23">
                  <c:v>0.94444444444444442</c:v>
                </c:pt>
                <c:pt idx="24">
                  <c:v>0.94444444444444442</c:v>
                </c:pt>
                <c:pt idx="25">
                  <c:v>0.94444444444444442</c:v>
                </c:pt>
                <c:pt idx="26">
                  <c:v>0.94444444444444442</c:v>
                </c:pt>
                <c:pt idx="27">
                  <c:v>0.94444444444444442</c:v>
                </c:pt>
                <c:pt idx="28">
                  <c:v>0.94444444444444442</c:v>
                </c:pt>
                <c:pt idx="29">
                  <c:v>0.94444444444444442</c:v>
                </c:pt>
                <c:pt idx="30">
                  <c:v>0.94444444444444442</c:v>
                </c:pt>
                <c:pt idx="31">
                  <c:v>0.94444444444444442</c:v>
                </c:pt>
                <c:pt idx="32">
                  <c:v>0.94444444444444442</c:v>
                </c:pt>
                <c:pt idx="33">
                  <c:v>0.94444444444444442</c:v>
                </c:pt>
                <c:pt idx="34">
                  <c:v>0.94444444444444442</c:v>
                </c:pt>
                <c:pt idx="35">
                  <c:v>0.94444444444444442</c:v>
                </c:pt>
                <c:pt idx="36">
                  <c:v>0.94444444444444442</c:v>
                </c:pt>
                <c:pt idx="37">
                  <c:v>0.94444444444444442</c:v>
                </c:pt>
                <c:pt idx="38">
                  <c:v>0.94444444444444442</c:v>
                </c:pt>
                <c:pt idx="39">
                  <c:v>0.94444444444444442</c:v>
                </c:pt>
                <c:pt idx="40">
                  <c:v>0.94444444444444442</c:v>
                </c:pt>
                <c:pt idx="41">
                  <c:v>0.94444444444444442</c:v>
                </c:pt>
                <c:pt idx="42">
                  <c:v>0.93333333333333335</c:v>
                </c:pt>
                <c:pt idx="43">
                  <c:v>0.92222222222222228</c:v>
                </c:pt>
                <c:pt idx="44">
                  <c:v>0.91111111111111098</c:v>
                </c:pt>
                <c:pt idx="45">
                  <c:v>0.89999999999999991</c:v>
                </c:pt>
                <c:pt idx="46">
                  <c:v>0.88888888888888884</c:v>
                </c:pt>
                <c:pt idx="47">
                  <c:v>0.87777777777777777</c:v>
                </c:pt>
                <c:pt idx="48">
                  <c:v>0.8666666666666667</c:v>
                </c:pt>
                <c:pt idx="49">
                  <c:v>0.85555555555555562</c:v>
                </c:pt>
                <c:pt idx="50">
                  <c:v>0.84444444444444444</c:v>
                </c:pt>
                <c:pt idx="51">
                  <c:v>0.8222222222222223</c:v>
                </c:pt>
                <c:pt idx="52">
                  <c:v>0.81111111111111112</c:v>
                </c:pt>
                <c:pt idx="53">
                  <c:v>0.8</c:v>
                </c:pt>
                <c:pt idx="54">
                  <c:v>0.78888888888888886</c:v>
                </c:pt>
                <c:pt idx="55">
                  <c:v>0.77777777777777779</c:v>
                </c:pt>
                <c:pt idx="56">
                  <c:v>0.77777777777777779</c:v>
                </c:pt>
                <c:pt idx="57">
                  <c:v>0.77777777777777779</c:v>
                </c:pt>
                <c:pt idx="58">
                  <c:v>0.77777777777777779</c:v>
                </c:pt>
                <c:pt idx="59">
                  <c:v>0.77777777777777779</c:v>
                </c:pt>
                <c:pt idx="60">
                  <c:v>0.77777777777777779</c:v>
                </c:pt>
                <c:pt idx="61">
                  <c:v>0.77777777777777779</c:v>
                </c:pt>
                <c:pt idx="62">
                  <c:v>0.77777777777777779</c:v>
                </c:pt>
                <c:pt idx="63">
                  <c:v>0.77777777777777779</c:v>
                </c:pt>
                <c:pt idx="64">
                  <c:v>0.77777777777777779</c:v>
                </c:pt>
                <c:pt idx="65">
                  <c:v>0.77777777777777779</c:v>
                </c:pt>
                <c:pt idx="66">
                  <c:v>0.77777777777777779</c:v>
                </c:pt>
                <c:pt idx="67">
                  <c:v>0.77777777777777779</c:v>
                </c:pt>
                <c:pt idx="68">
                  <c:v>0.77777777777777779</c:v>
                </c:pt>
                <c:pt idx="69">
                  <c:v>0.76666666666666672</c:v>
                </c:pt>
                <c:pt idx="70">
                  <c:v>0.75555555555555554</c:v>
                </c:pt>
                <c:pt idx="71">
                  <c:v>0.74444444444444446</c:v>
                </c:pt>
                <c:pt idx="72">
                  <c:v>0.73333333333333328</c:v>
                </c:pt>
                <c:pt idx="73">
                  <c:v>0.72222222222222221</c:v>
                </c:pt>
                <c:pt idx="74">
                  <c:v>0.72222222222222221</c:v>
                </c:pt>
                <c:pt idx="75">
                  <c:v>0.72222222222222221</c:v>
                </c:pt>
                <c:pt idx="76">
                  <c:v>0.72222222222222221</c:v>
                </c:pt>
                <c:pt idx="77">
                  <c:v>0.72222222222222221</c:v>
                </c:pt>
                <c:pt idx="78">
                  <c:v>0.72222222222222221</c:v>
                </c:pt>
                <c:pt idx="79">
                  <c:v>0.72222222222222221</c:v>
                </c:pt>
                <c:pt idx="80">
                  <c:v>0.72222222222222221</c:v>
                </c:pt>
                <c:pt idx="81">
                  <c:v>0.72222222222222221</c:v>
                </c:pt>
                <c:pt idx="82">
                  <c:v>0.71111111111111114</c:v>
                </c:pt>
                <c:pt idx="83">
                  <c:v>0.7</c:v>
                </c:pt>
                <c:pt idx="84">
                  <c:v>0.68888888888888888</c:v>
                </c:pt>
                <c:pt idx="85">
                  <c:v>0.6777777777777777</c:v>
                </c:pt>
                <c:pt idx="86">
                  <c:v>0.65555555555555556</c:v>
                </c:pt>
                <c:pt idx="87">
                  <c:v>0.64444444444444438</c:v>
                </c:pt>
                <c:pt idx="88">
                  <c:v>0.6333333333333333</c:v>
                </c:pt>
                <c:pt idx="89">
                  <c:v>0.62222222222222223</c:v>
                </c:pt>
                <c:pt idx="90">
                  <c:v>0.61111111111111116</c:v>
                </c:pt>
                <c:pt idx="91">
                  <c:v>0.61111111111111116</c:v>
                </c:pt>
                <c:pt idx="92">
                  <c:v>0.61111111111111116</c:v>
                </c:pt>
                <c:pt idx="93">
                  <c:v>0.61111111111111116</c:v>
                </c:pt>
                <c:pt idx="94">
                  <c:v>0.61111111111111116</c:v>
                </c:pt>
                <c:pt idx="95">
                  <c:v>0.61111111111111116</c:v>
                </c:pt>
                <c:pt idx="96">
                  <c:v>0.61111111111111116</c:v>
                </c:pt>
                <c:pt idx="97">
                  <c:v>0.60000000000000009</c:v>
                </c:pt>
                <c:pt idx="98">
                  <c:v>0.47777777777777775</c:v>
                </c:pt>
                <c:pt idx="99">
                  <c:v>0.55555555555555558</c:v>
                </c:pt>
                <c:pt idx="100">
                  <c:v>0</c:v>
                </c:pt>
              </c:numCache>
            </c:numRef>
          </c:yVal>
          <c:smooth val="0"/>
          <c:extLst>
            <c:ext xmlns:c16="http://schemas.microsoft.com/office/drawing/2014/chart" uri="{C3380CC4-5D6E-409C-BE32-E72D297353CC}">
              <c16:uniqueId val="{00000000-5F40-4DC2-B7CF-3CBAC47F40A3}"/>
            </c:ext>
          </c:extLst>
        </c:ser>
        <c:ser>
          <c:idx val="1"/>
          <c:order val="1"/>
          <c:tx>
            <c:v>Specificity</c:v>
          </c:tx>
          <c:spPr>
            <a:ln w="28575">
              <a:solidFill>
                <a:srgbClr val="FF0000"/>
              </a:solidFill>
            </a:ln>
          </c:spPr>
          <c:marker>
            <c:symbol val="none"/>
          </c:marker>
          <c:xVal>
            <c:numRef>
              <c:f>'Model 3'!$AX$157:$ET$157</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3'!$AX$159:$ET$159</c:f>
              <c:numCache>
                <c:formatCode>#,##0.000</c:formatCode>
                <c:ptCount val="101"/>
                <c:pt idx="0">
                  <c:v>0</c:v>
                </c:pt>
                <c:pt idx="1">
                  <c:v>0.93859649122807021</c:v>
                </c:pt>
                <c:pt idx="2">
                  <c:v>0.756140350877193</c:v>
                </c:pt>
                <c:pt idx="3">
                  <c:v>0.94649122807017549</c:v>
                </c:pt>
                <c:pt idx="4">
                  <c:v>0.95</c:v>
                </c:pt>
                <c:pt idx="5">
                  <c:v>0.95263157894736838</c:v>
                </c:pt>
                <c:pt idx="6">
                  <c:v>0.95438596491228067</c:v>
                </c:pt>
                <c:pt idx="7">
                  <c:v>0.95614035087719296</c:v>
                </c:pt>
                <c:pt idx="8">
                  <c:v>0.95789473684210524</c:v>
                </c:pt>
                <c:pt idx="9">
                  <c:v>0.95877192982456139</c:v>
                </c:pt>
                <c:pt idx="10">
                  <c:v>0.95964912280701764</c:v>
                </c:pt>
                <c:pt idx="11">
                  <c:v>0.96140350877192982</c:v>
                </c:pt>
                <c:pt idx="12">
                  <c:v>0.96228070175438596</c:v>
                </c:pt>
                <c:pt idx="13">
                  <c:v>0.9631578947368421</c:v>
                </c:pt>
                <c:pt idx="14">
                  <c:v>0.96403508771929824</c:v>
                </c:pt>
                <c:pt idx="15">
                  <c:v>0.96491228070175439</c:v>
                </c:pt>
                <c:pt idx="16">
                  <c:v>0.96578947368421053</c:v>
                </c:pt>
                <c:pt idx="17">
                  <c:v>0.96666666666666667</c:v>
                </c:pt>
                <c:pt idx="18">
                  <c:v>0.96754385964912282</c:v>
                </c:pt>
                <c:pt idx="19">
                  <c:v>0.96842105263157896</c:v>
                </c:pt>
                <c:pt idx="20">
                  <c:v>0.9692982456140351</c:v>
                </c:pt>
                <c:pt idx="21">
                  <c:v>0.9692982456140351</c:v>
                </c:pt>
                <c:pt idx="22">
                  <c:v>0.9692982456140351</c:v>
                </c:pt>
                <c:pt idx="23">
                  <c:v>0.9692982456140351</c:v>
                </c:pt>
                <c:pt idx="24">
                  <c:v>0.9692982456140351</c:v>
                </c:pt>
                <c:pt idx="25">
                  <c:v>0.97017543859649114</c:v>
                </c:pt>
                <c:pt idx="26">
                  <c:v>0.97280701754385968</c:v>
                </c:pt>
                <c:pt idx="27">
                  <c:v>0.9754385964912281</c:v>
                </c:pt>
                <c:pt idx="28">
                  <c:v>0.97807017543859653</c:v>
                </c:pt>
                <c:pt idx="29">
                  <c:v>0.98157894736842111</c:v>
                </c:pt>
                <c:pt idx="30">
                  <c:v>0.98421052631578954</c:v>
                </c:pt>
                <c:pt idx="31">
                  <c:v>0.98508771929824557</c:v>
                </c:pt>
                <c:pt idx="32">
                  <c:v>0.98596491228070182</c:v>
                </c:pt>
                <c:pt idx="33">
                  <c:v>0.98684210526315785</c:v>
                </c:pt>
                <c:pt idx="34">
                  <c:v>0.98684210526315785</c:v>
                </c:pt>
                <c:pt idx="35">
                  <c:v>0.987719298245614</c:v>
                </c:pt>
                <c:pt idx="36">
                  <c:v>0.98859649122807025</c:v>
                </c:pt>
                <c:pt idx="37">
                  <c:v>0.98947368421052628</c:v>
                </c:pt>
                <c:pt idx="38">
                  <c:v>0.99035087719298254</c:v>
                </c:pt>
                <c:pt idx="39">
                  <c:v>0.99122807017543857</c:v>
                </c:pt>
                <c:pt idx="40">
                  <c:v>0.99122807017543857</c:v>
                </c:pt>
                <c:pt idx="41">
                  <c:v>0.99210526315789471</c:v>
                </c:pt>
                <c:pt idx="42">
                  <c:v>0.99298245614035086</c:v>
                </c:pt>
                <c:pt idx="43">
                  <c:v>0.993859649122807</c:v>
                </c:pt>
                <c:pt idx="44">
                  <c:v>0.99473684210526325</c:v>
                </c:pt>
                <c:pt idx="45">
                  <c:v>0.99561403508771928</c:v>
                </c:pt>
                <c:pt idx="46">
                  <c:v>0.99561403508771928</c:v>
                </c:pt>
                <c:pt idx="47">
                  <c:v>0.99561403508771928</c:v>
                </c:pt>
                <c:pt idx="48">
                  <c:v>0.99561403508771928</c:v>
                </c:pt>
                <c:pt idx="49">
                  <c:v>0.99561403508771928</c:v>
                </c:pt>
                <c:pt idx="50">
                  <c:v>0.99561403508771928</c:v>
                </c:pt>
                <c:pt idx="51">
                  <c:v>0.99561403508771928</c:v>
                </c:pt>
                <c:pt idx="52">
                  <c:v>0.99561403508771928</c:v>
                </c:pt>
                <c:pt idx="53">
                  <c:v>0.99561403508771928</c:v>
                </c:pt>
                <c:pt idx="54">
                  <c:v>0.99561403508771928</c:v>
                </c:pt>
                <c:pt idx="55">
                  <c:v>0.99561403508771928</c:v>
                </c:pt>
                <c:pt idx="56">
                  <c:v>0.99561403508771928</c:v>
                </c:pt>
                <c:pt idx="57">
                  <c:v>0.99561403508771928</c:v>
                </c:pt>
                <c:pt idx="58">
                  <c:v>0.99561403508771928</c:v>
                </c:pt>
                <c:pt idx="59">
                  <c:v>0.99561403508771928</c:v>
                </c:pt>
                <c:pt idx="60">
                  <c:v>0.99561403508771928</c:v>
                </c:pt>
                <c:pt idx="61">
                  <c:v>0.99561403508771928</c:v>
                </c:pt>
                <c:pt idx="62">
                  <c:v>0.99561403508771928</c:v>
                </c:pt>
                <c:pt idx="63">
                  <c:v>0.99561403508771928</c:v>
                </c:pt>
                <c:pt idx="64">
                  <c:v>0.99561403508771928</c:v>
                </c:pt>
                <c:pt idx="65">
                  <c:v>0.99649122807017543</c:v>
                </c:pt>
                <c:pt idx="66">
                  <c:v>0.99736842105263157</c:v>
                </c:pt>
                <c:pt idx="67">
                  <c:v>0.99824561403508771</c:v>
                </c:pt>
                <c:pt idx="68">
                  <c:v>0.99912280701754386</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5F40-4DC2-B7CF-3CBAC47F40A3}"/>
            </c:ext>
          </c:extLst>
        </c:ser>
        <c:ser>
          <c:idx val="2"/>
          <c:order val="2"/>
          <c:tx>
            <c:strRef>
              <c:f>'Model 3'!$AW$160</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3'!$AX$157:$ET$157</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3'!$AX$160:$ET$160</c:f>
              <c:numCache>
                <c:formatCode>#,##0.000</c:formatCode>
                <c:ptCount val="101"/>
                <c:pt idx="0">
                  <c:v>0.5</c:v>
                </c:pt>
                <c:pt idx="1">
                  <c:v>0.9692982456140351</c:v>
                </c:pt>
                <c:pt idx="2">
                  <c:v>0.87807017543859645</c:v>
                </c:pt>
                <c:pt idx="3">
                  <c:v>0.96769005847953227</c:v>
                </c:pt>
                <c:pt idx="4">
                  <c:v>0.96388888888888891</c:v>
                </c:pt>
                <c:pt idx="5">
                  <c:v>0.95964912280701742</c:v>
                </c:pt>
                <c:pt idx="6">
                  <c:v>0.95497076023391814</c:v>
                </c:pt>
                <c:pt idx="7">
                  <c:v>0.95029239766081863</c:v>
                </c:pt>
                <c:pt idx="8">
                  <c:v>0.95116959064327489</c:v>
                </c:pt>
                <c:pt idx="9">
                  <c:v>0.9516081871345029</c:v>
                </c:pt>
                <c:pt idx="10">
                  <c:v>0.95204678362573103</c:v>
                </c:pt>
                <c:pt idx="11">
                  <c:v>0.95292397660818717</c:v>
                </c:pt>
                <c:pt idx="12">
                  <c:v>0.95336257309941519</c:v>
                </c:pt>
                <c:pt idx="13">
                  <c:v>0.95380116959064321</c:v>
                </c:pt>
                <c:pt idx="14">
                  <c:v>0.95423976608187133</c:v>
                </c:pt>
                <c:pt idx="15">
                  <c:v>0.95467836257309946</c:v>
                </c:pt>
                <c:pt idx="16">
                  <c:v>0.95511695906432748</c:v>
                </c:pt>
                <c:pt idx="17">
                  <c:v>0.95555555555555549</c:v>
                </c:pt>
                <c:pt idx="18">
                  <c:v>0.95599415204678362</c:v>
                </c:pt>
                <c:pt idx="19">
                  <c:v>0.95643274853801175</c:v>
                </c:pt>
                <c:pt idx="20">
                  <c:v>0.95687134502923976</c:v>
                </c:pt>
                <c:pt idx="21">
                  <c:v>0.95687134502923976</c:v>
                </c:pt>
                <c:pt idx="22">
                  <c:v>0.95687134502923976</c:v>
                </c:pt>
                <c:pt idx="23">
                  <c:v>0.95687134502923976</c:v>
                </c:pt>
                <c:pt idx="24">
                  <c:v>0.95687134502923976</c:v>
                </c:pt>
                <c:pt idx="25">
                  <c:v>0.95730994152046778</c:v>
                </c:pt>
                <c:pt idx="26">
                  <c:v>0.95862573099415205</c:v>
                </c:pt>
                <c:pt idx="27">
                  <c:v>0.95994152046783632</c:v>
                </c:pt>
                <c:pt idx="28">
                  <c:v>0.96125730994152048</c:v>
                </c:pt>
                <c:pt idx="29">
                  <c:v>0.96301169590643276</c:v>
                </c:pt>
                <c:pt idx="30">
                  <c:v>0.96432748538011692</c:v>
                </c:pt>
                <c:pt idx="31">
                  <c:v>0.96476608187134505</c:v>
                </c:pt>
                <c:pt idx="32">
                  <c:v>0.96520467836257318</c:v>
                </c:pt>
                <c:pt idx="33">
                  <c:v>0.96564327485380108</c:v>
                </c:pt>
                <c:pt idx="34">
                  <c:v>0.96564327485380108</c:v>
                </c:pt>
                <c:pt idx="35">
                  <c:v>0.96608187134502921</c:v>
                </c:pt>
                <c:pt idx="36">
                  <c:v>0.96652046783625734</c:v>
                </c:pt>
                <c:pt idx="37">
                  <c:v>0.96695906432748535</c:v>
                </c:pt>
                <c:pt idx="38">
                  <c:v>0.96739766081871348</c:v>
                </c:pt>
                <c:pt idx="39">
                  <c:v>0.96783625730994149</c:v>
                </c:pt>
                <c:pt idx="40">
                  <c:v>0.96783625730994149</c:v>
                </c:pt>
                <c:pt idx="41">
                  <c:v>0.96827485380116962</c:v>
                </c:pt>
                <c:pt idx="42">
                  <c:v>0.9631578947368421</c:v>
                </c:pt>
                <c:pt idx="43">
                  <c:v>0.95804093567251458</c:v>
                </c:pt>
                <c:pt idx="44">
                  <c:v>0.95292397660818717</c:v>
                </c:pt>
                <c:pt idx="45">
                  <c:v>0.94780701754385954</c:v>
                </c:pt>
                <c:pt idx="46">
                  <c:v>0.94225146198830401</c:v>
                </c:pt>
                <c:pt idx="47">
                  <c:v>0.93669590643274847</c:v>
                </c:pt>
                <c:pt idx="48">
                  <c:v>0.93114035087719293</c:v>
                </c:pt>
                <c:pt idx="49">
                  <c:v>0.9255847953216374</c:v>
                </c:pt>
                <c:pt idx="50">
                  <c:v>0.92002923976608186</c:v>
                </c:pt>
                <c:pt idx="51">
                  <c:v>0.90891812865497079</c:v>
                </c:pt>
                <c:pt idx="52">
                  <c:v>0.90336257309941526</c:v>
                </c:pt>
                <c:pt idx="53">
                  <c:v>0.89780701754385972</c:v>
                </c:pt>
                <c:pt idx="54">
                  <c:v>0.89225146198830407</c:v>
                </c:pt>
                <c:pt idx="55">
                  <c:v>0.88669590643274854</c:v>
                </c:pt>
                <c:pt idx="56">
                  <c:v>0.88669590643274854</c:v>
                </c:pt>
                <c:pt idx="57">
                  <c:v>0.88669590643274854</c:v>
                </c:pt>
                <c:pt idx="58">
                  <c:v>0.88669590643274854</c:v>
                </c:pt>
                <c:pt idx="59">
                  <c:v>0.88669590643274854</c:v>
                </c:pt>
                <c:pt idx="60">
                  <c:v>0.88669590643274854</c:v>
                </c:pt>
                <c:pt idx="61">
                  <c:v>0.88669590643274854</c:v>
                </c:pt>
                <c:pt idx="62">
                  <c:v>0.88669590643274854</c:v>
                </c:pt>
                <c:pt idx="63">
                  <c:v>0.88669590643274854</c:v>
                </c:pt>
                <c:pt idx="64">
                  <c:v>0.88669590643274854</c:v>
                </c:pt>
                <c:pt idx="65">
                  <c:v>0.88713450292397655</c:v>
                </c:pt>
                <c:pt idx="66">
                  <c:v>0.88757309941520468</c:v>
                </c:pt>
                <c:pt idx="67">
                  <c:v>0.88801169590643281</c:v>
                </c:pt>
                <c:pt idx="68">
                  <c:v>0.88845029239766082</c:v>
                </c:pt>
                <c:pt idx="69">
                  <c:v>0.8833333333333333</c:v>
                </c:pt>
                <c:pt idx="70">
                  <c:v>0.87777777777777777</c:v>
                </c:pt>
                <c:pt idx="71">
                  <c:v>0.87222222222222223</c:v>
                </c:pt>
                <c:pt idx="72">
                  <c:v>0.8666666666666667</c:v>
                </c:pt>
                <c:pt idx="73">
                  <c:v>0.86111111111111116</c:v>
                </c:pt>
                <c:pt idx="74">
                  <c:v>0.86111111111111116</c:v>
                </c:pt>
                <c:pt idx="75">
                  <c:v>0.86111111111111116</c:v>
                </c:pt>
                <c:pt idx="76">
                  <c:v>0.86111111111111116</c:v>
                </c:pt>
                <c:pt idx="77">
                  <c:v>0.86111111111111116</c:v>
                </c:pt>
                <c:pt idx="78">
                  <c:v>0.86111111111111116</c:v>
                </c:pt>
                <c:pt idx="79">
                  <c:v>0.86111111111111116</c:v>
                </c:pt>
                <c:pt idx="80">
                  <c:v>0.86111111111111116</c:v>
                </c:pt>
                <c:pt idx="81">
                  <c:v>0.86111111111111116</c:v>
                </c:pt>
                <c:pt idx="82">
                  <c:v>0.85555555555555562</c:v>
                </c:pt>
                <c:pt idx="83">
                  <c:v>0.85</c:v>
                </c:pt>
                <c:pt idx="84">
                  <c:v>0.84444444444444444</c:v>
                </c:pt>
                <c:pt idx="85">
                  <c:v>0.8388888888888888</c:v>
                </c:pt>
                <c:pt idx="86">
                  <c:v>0.82777777777777772</c:v>
                </c:pt>
                <c:pt idx="87">
                  <c:v>0.82222222222222219</c:v>
                </c:pt>
                <c:pt idx="88">
                  <c:v>0.81666666666666665</c:v>
                </c:pt>
                <c:pt idx="89">
                  <c:v>0.81111111111111112</c:v>
                </c:pt>
                <c:pt idx="90">
                  <c:v>0.80555555555555558</c:v>
                </c:pt>
                <c:pt idx="91">
                  <c:v>0.80555555555555558</c:v>
                </c:pt>
                <c:pt idx="92">
                  <c:v>0.80555555555555558</c:v>
                </c:pt>
                <c:pt idx="93">
                  <c:v>0.80555555555555558</c:v>
                </c:pt>
                <c:pt idx="94">
                  <c:v>0.80555555555555558</c:v>
                </c:pt>
                <c:pt idx="95">
                  <c:v>0.80555555555555558</c:v>
                </c:pt>
                <c:pt idx="96">
                  <c:v>0.80555555555555558</c:v>
                </c:pt>
                <c:pt idx="97">
                  <c:v>0.8</c:v>
                </c:pt>
                <c:pt idx="98">
                  <c:v>0.73888888888888893</c:v>
                </c:pt>
                <c:pt idx="99">
                  <c:v>0.77777777777777779</c:v>
                </c:pt>
                <c:pt idx="100">
                  <c:v>0.5</c:v>
                </c:pt>
              </c:numCache>
            </c:numRef>
          </c:yVal>
          <c:smooth val="0"/>
          <c:extLst>
            <c:ext xmlns:c16="http://schemas.microsoft.com/office/drawing/2014/chart" uri="{C3380CC4-5D6E-409C-BE32-E72D297353CC}">
              <c16:uniqueId val="{00000002-5F40-4DC2-B7CF-3CBAC47F40A3}"/>
            </c:ext>
          </c:extLst>
        </c:ser>
        <c:dLbls>
          <c:showLegendKey val="0"/>
          <c:showVal val="0"/>
          <c:showCatName val="0"/>
          <c:showSerName val="0"/>
          <c:showPercent val="0"/>
          <c:showBubbleSize val="0"/>
        </c:dLbls>
        <c:axId val="1445967072"/>
        <c:axId val="1028408448"/>
      </c:scatterChart>
      <c:valAx>
        <c:axId val="1445967072"/>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028408448"/>
        <c:crosses val="autoZero"/>
        <c:crossBetween val="midCat"/>
      </c:valAx>
      <c:valAx>
        <c:axId val="1028408448"/>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445967072"/>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Error Rates- vs- Cutoff Value
</a:t>
            </a:r>
            <a:r>
              <a:rPr lang="en-GB" sz="1000"/>
              <a:t>Model 3 for Vendor.Eq.EnchantedDiamonds    (14 variables, n=246)</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3'!$AX$180:$ET$180</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3'!$AX$181:$ET$181</c:f>
              <c:numCache>
                <c:formatCode>#,##0.000</c:formatCode>
                <c:ptCount val="101"/>
                <c:pt idx="0">
                  <c:v>0.92682926829268297</c:v>
                </c:pt>
                <c:pt idx="1">
                  <c:v>5.6910569105691054E-2</c:v>
                </c:pt>
                <c:pt idx="2">
                  <c:v>0.22601626016260162</c:v>
                </c:pt>
                <c:pt idx="3">
                  <c:v>4.9593495934959347E-2</c:v>
                </c:pt>
                <c:pt idx="4">
                  <c:v>4.6341463414634146E-2</c:v>
                </c:pt>
                <c:pt idx="5">
                  <c:v>4.3902439024390248E-2</c:v>
                </c:pt>
                <c:pt idx="6">
                  <c:v>4.2276422764227641E-2</c:v>
                </c:pt>
                <c:pt idx="7">
                  <c:v>4.065040650406504E-2</c:v>
                </c:pt>
                <c:pt idx="8">
                  <c:v>3.9024390243902439E-2</c:v>
                </c:pt>
                <c:pt idx="9">
                  <c:v>3.8211382113821142E-2</c:v>
                </c:pt>
                <c:pt idx="10">
                  <c:v>3.7398373983739831E-2</c:v>
                </c:pt>
                <c:pt idx="11">
                  <c:v>3.5772357723577237E-2</c:v>
                </c:pt>
                <c:pt idx="12">
                  <c:v>3.4959349593495934E-2</c:v>
                </c:pt>
                <c:pt idx="13">
                  <c:v>3.4146341463414637E-2</c:v>
                </c:pt>
                <c:pt idx="14">
                  <c:v>3.3333333333333333E-2</c:v>
                </c:pt>
                <c:pt idx="15">
                  <c:v>3.2520325203252036E-2</c:v>
                </c:pt>
                <c:pt idx="16">
                  <c:v>3.1707317073170732E-2</c:v>
                </c:pt>
                <c:pt idx="17">
                  <c:v>3.0894308943089428E-2</c:v>
                </c:pt>
                <c:pt idx="18">
                  <c:v>3.0081300813008131E-2</c:v>
                </c:pt>
                <c:pt idx="19">
                  <c:v>2.9268292682926831E-2</c:v>
                </c:pt>
                <c:pt idx="20">
                  <c:v>2.8455284552845527E-2</c:v>
                </c:pt>
                <c:pt idx="21">
                  <c:v>2.8455284552845527E-2</c:v>
                </c:pt>
                <c:pt idx="22">
                  <c:v>2.8455284552845527E-2</c:v>
                </c:pt>
                <c:pt idx="23">
                  <c:v>2.8455284552845527E-2</c:v>
                </c:pt>
                <c:pt idx="24">
                  <c:v>2.8455284552845527E-2</c:v>
                </c:pt>
                <c:pt idx="25">
                  <c:v>2.7642276422764227E-2</c:v>
                </c:pt>
                <c:pt idx="26">
                  <c:v>2.5203252032520326E-2</c:v>
                </c:pt>
                <c:pt idx="27">
                  <c:v>2.2764227642276421E-2</c:v>
                </c:pt>
                <c:pt idx="28">
                  <c:v>2.032520325203252E-2</c:v>
                </c:pt>
                <c:pt idx="29">
                  <c:v>1.7073170731707318E-2</c:v>
                </c:pt>
                <c:pt idx="30">
                  <c:v>1.4634146341463415E-2</c:v>
                </c:pt>
                <c:pt idx="31">
                  <c:v>1.3821138211382113E-2</c:v>
                </c:pt>
                <c:pt idx="32">
                  <c:v>1.3008130081300813E-2</c:v>
                </c:pt>
                <c:pt idx="33">
                  <c:v>1.2195121951219513E-2</c:v>
                </c:pt>
                <c:pt idx="34">
                  <c:v>1.2195121951219513E-2</c:v>
                </c:pt>
                <c:pt idx="35">
                  <c:v>1.1382113821138211E-2</c:v>
                </c:pt>
                <c:pt idx="36">
                  <c:v>1.056910569105691E-2</c:v>
                </c:pt>
                <c:pt idx="37">
                  <c:v>9.7560975609756097E-3</c:v>
                </c:pt>
                <c:pt idx="38">
                  <c:v>8.9430894308943094E-3</c:v>
                </c:pt>
                <c:pt idx="39">
                  <c:v>8.130081300813009E-3</c:v>
                </c:pt>
                <c:pt idx="40">
                  <c:v>8.130081300813009E-3</c:v>
                </c:pt>
                <c:pt idx="41">
                  <c:v>7.3170731707317077E-3</c:v>
                </c:pt>
                <c:pt idx="42">
                  <c:v>6.5040650406504065E-3</c:v>
                </c:pt>
                <c:pt idx="43">
                  <c:v>5.6910569105691053E-3</c:v>
                </c:pt>
                <c:pt idx="44">
                  <c:v>4.8780487804878049E-3</c:v>
                </c:pt>
                <c:pt idx="45">
                  <c:v>4.0650406504065045E-3</c:v>
                </c:pt>
                <c:pt idx="46">
                  <c:v>4.0650406504065045E-3</c:v>
                </c:pt>
                <c:pt idx="47">
                  <c:v>4.0650406504065045E-3</c:v>
                </c:pt>
                <c:pt idx="48">
                  <c:v>4.0650406504065045E-3</c:v>
                </c:pt>
                <c:pt idx="49">
                  <c:v>4.0650406504065045E-3</c:v>
                </c:pt>
                <c:pt idx="50">
                  <c:v>4.0650406504065045E-3</c:v>
                </c:pt>
                <c:pt idx="51">
                  <c:v>4.0650406504065045E-3</c:v>
                </c:pt>
                <c:pt idx="52">
                  <c:v>4.0650406504065045E-3</c:v>
                </c:pt>
                <c:pt idx="53">
                  <c:v>4.0650406504065045E-3</c:v>
                </c:pt>
                <c:pt idx="54">
                  <c:v>4.0650406504065045E-3</c:v>
                </c:pt>
                <c:pt idx="55">
                  <c:v>4.0650406504065045E-3</c:v>
                </c:pt>
                <c:pt idx="56">
                  <c:v>4.0650406504065045E-3</c:v>
                </c:pt>
                <c:pt idx="57">
                  <c:v>4.0650406504065045E-3</c:v>
                </c:pt>
                <c:pt idx="58">
                  <c:v>4.0650406504065045E-3</c:v>
                </c:pt>
                <c:pt idx="59">
                  <c:v>4.0650406504065045E-3</c:v>
                </c:pt>
                <c:pt idx="60">
                  <c:v>4.0650406504065045E-3</c:v>
                </c:pt>
                <c:pt idx="61">
                  <c:v>4.0650406504065045E-3</c:v>
                </c:pt>
                <c:pt idx="62">
                  <c:v>4.0650406504065045E-3</c:v>
                </c:pt>
                <c:pt idx="63">
                  <c:v>4.0650406504065045E-3</c:v>
                </c:pt>
                <c:pt idx="64">
                  <c:v>4.0650406504065045E-3</c:v>
                </c:pt>
                <c:pt idx="65">
                  <c:v>3.2520325203252032E-3</c:v>
                </c:pt>
                <c:pt idx="66">
                  <c:v>2.4390243902439024E-3</c:v>
                </c:pt>
                <c:pt idx="67">
                  <c:v>1.6260162601626016E-3</c:v>
                </c:pt>
                <c:pt idx="68">
                  <c:v>8.1300813008130081E-4</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3AC1-4ECD-8E24-93DE7E63E117}"/>
            </c:ext>
          </c:extLst>
        </c:ser>
        <c:ser>
          <c:idx val="1"/>
          <c:order val="1"/>
          <c:tx>
            <c:v>% False Negative</c:v>
          </c:tx>
          <c:spPr>
            <a:ln w="28575">
              <a:solidFill>
                <a:srgbClr val="FF0000"/>
              </a:solidFill>
            </a:ln>
          </c:spPr>
          <c:marker>
            <c:symbol val="none"/>
          </c:marker>
          <c:xVal>
            <c:numRef>
              <c:f>'Model 3'!$AX$180:$ET$180</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3'!$AX$182:$ET$182</c:f>
              <c:numCache>
                <c:formatCode>#,##0.000</c:formatCode>
                <c:ptCount val="101"/>
                <c:pt idx="0">
                  <c:v>0</c:v>
                </c:pt>
                <c:pt idx="1">
                  <c:v>0</c:v>
                </c:pt>
                <c:pt idx="2">
                  <c:v>0</c:v>
                </c:pt>
                <c:pt idx="3">
                  <c:v>8.1300813008130081E-4</c:v>
                </c:pt>
                <c:pt idx="4">
                  <c:v>1.6260162601626016E-3</c:v>
                </c:pt>
                <c:pt idx="5">
                  <c:v>2.4390243902439024E-3</c:v>
                </c:pt>
                <c:pt idx="6">
                  <c:v>3.2520325203252032E-3</c:v>
                </c:pt>
                <c:pt idx="7">
                  <c:v>4.0650406504065045E-3</c:v>
                </c:pt>
                <c:pt idx="8">
                  <c:v>4.0650406504065045E-3</c:v>
                </c:pt>
                <c:pt idx="9">
                  <c:v>4.0650406504065045E-3</c:v>
                </c:pt>
                <c:pt idx="10">
                  <c:v>4.0650406504065045E-3</c:v>
                </c:pt>
                <c:pt idx="11">
                  <c:v>4.0650406504065045E-3</c:v>
                </c:pt>
                <c:pt idx="12">
                  <c:v>4.0650406504065045E-3</c:v>
                </c:pt>
                <c:pt idx="13">
                  <c:v>4.0650406504065045E-3</c:v>
                </c:pt>
                <c:pt idx="14">
                  <c:v>4.0650406504065045E-3</c:v>
                </c:pt>
                <c:pt idx="15">
                  <c:v>4.0650406504065045E-3</c:v>
                </c:pt>
                <c:pt idx="16">
                  <c:v>4.0650406504065045E-3</c:v>
                </c:pt>
                <c:pt idx="17">
                  <c:v>4.0650406504065045E-3</c:v>
                </c:pt>
                <c:pt idx="18">
                  <c:v>4.0650406504065045E-3</c:v>
                </c:pt>
                <c:pt idx="19">
                  <c:v>4.0650406504065045E-3</c:v>
                </c:pt>
                <c:pt idx="20">
                  <c:v>4.0650406504065045E-3</c:v>
                </c:pt>
                <c:pt idx="21">
                  <c:v>4.0650406504065045E-3</c:v>
                </c:pt>
                <c:pt idx="22">
                  <c:v>4.0650406504065045E-3</c:v>
                </c:pt>
                <c:pt idx="23">
                  <c:v>4.0650406504065045E-3</c:v>
                </c:pt>
                <c:pt idx="24">
                  <c:v>4.0650406504065045E-3</c:v>
                </c:pt>
                <c:pt idx="25">
                  <c:v>4.0650406504065045E-3</c:v>
                </c:pt>
                <c:pt idx="26">
                  <c:v>4.0650406504065045E-3</c:v>
                </c:pt>
                <c:pt idx="27">
                  <c:v>4.0650406504065045E-3</c:v>
                </c:pt>
                <c:pt idx="28">
                  <c:v>4.0650406504065045E-3</c:v>
                </c:pt>
                <c:pt idx="29">
                  <c:v>4.0650406504065045E-3</c:v>
                </c:pt>
                <c:pt idx="30">
                  <c:v>4.0650406504065045E-3</c:v>
                </c:pt>
                <c:pt idx="31">
                  <c:v>4.0650406504065045E-3</c:v>
                </c:pt>
                <c:pt idx="32">
                  <c:v>4.0650406504065045E-3</c:v>
                </c:pt>
                <c:pt idx="33">
                  <c:v>4.0650406504065045E-3</c:v>
                </c:pt>
                <c:pt idx="34">
                  <c:v>4.0650406504065045E-3</c:v>
                </c:pt>
                <c:pt idx="35">
                  <c:v>4.0650406504065045E-3</c:v>
                </c:pt>
                <c:pt idx="36">
                  <c:v>4.0650406504065045E-3</c:v>
                </c:pt>
                <c:pt idx="37">
                  <c:v>4.0650406504065045E-3</c:v>
                </c:pt>
                <c:pt idx="38">
                  <c:v>4.0650406504065045E-3</c:v>
                </c:pt>
                <c:pt idx="39">
                  <c:v>4.0650406504065045E-3</c:v>
                </c:pt>
                <c:pt idx="40">
                  <c:v>4.0650406504065045E-3</c:v>
                </c:pt>
                <c:pt idx="41">
                  <c:v>4.0650406504065045E-3</c:v>
                </c:pt>
                <c:pt idx="42">
                  <c:v>4.8780487804878049E-3</c:v>
                </c:pt>
                <c:pt idx="43">
                  <c:v>5.6910569105691053E-3</c:v>
                </c:pt>
                <c:pt idx="44">
                  <c:v>6.5040650406504065E-3</c:v>
                </c:pt>
                <c:pt idx="45">
                  <c:v>7.3170731707317077E-3</c:v>
                </c:pt>
                <c:pt idx="46">
                  <c:v>8.130081300813009E-3</c:v>
                </c:pt>
                <c:pt idx="47">
                  <c:v>8.9430894308943094E-3</c:v>
                </c:pt>
                <c:pt idx="48">
                  <c:v>9.7560975609756097E-3</c:v>
                </c:pt>
                <c:pt idx="49">
                  <c:v>1.056910569105691E-2</c:v>
                </c:pt>
                <c:pt idx="50">
                  <c:v>1.1382113821138211E-2</c:v>
                </c:pt>
                <c:pt idx="51">
                  <c:v>1.3008130081300813E-2</c:v>
                </c:pt>
                <c:pt idx="52">
                  <c:v>1.3821138211382113E-2</c:v>
                </c:pt>
                <c:pt idx="53">
                  <c:v>1.4634146341463415E-2</c:v>
                </c:pt>
                <c:pt idx="54">
                  <c:v>1.5447154471544714E-2</c:v>
                </c:pt>
                <c:pt idx="55">
                  <c:v>1.6260162601626018E-2</c:v>
                </c:pt>
                <c:pt idx="56">
                  <c:v>1.6260162601626018E-2</c:v>
                </c:pt>
                <c:pt idx="57">
                  <c:v>1.6260162601626018E-2</c:v>
                </c:pt>
                <c:pt idx="58">
                  <c:v>1.6260162601626018E-2</c:v>
                </c:pt>
                <c:pt idx="59">
                  <c:v>1.6260162601626018E-2</c:v>
                </c:pt>
                <c:pt idx="60">
                  <c:v>1.6260162601626018E-2</c:v>
                </c:pt>
                <c:pt idx="61">
                  <c:v>1.6260162601626018E-2</c:v>
                </c:pt>
                <c:pt idx="62">
                  <c:v>1.6260162601626018E-2</c:v>
                </c:pt>
                <c:pt idx="63">
                  <c:v>1.6260162601626018E-2</c:v>
                </c:pt>
                <c:pt idx="64">
                  <c:v>1.6260162601626018E-2</c:v>
                </c:pt>
                <c:pt idx="65">
                  <c:v>1.6260162601626018E-2</c:v>
                </c:pt>
                <c:pt idx="66">
                  <c:v>1.6260162601626018E-2</c:v>
                </c:pt>
                <c:pt idx="67">
                  <c:v>1.6260162601626018E-2</c:v>
                </c:pt>
                <c:pt idx="68">
                  <c:v>1.6260162601626018E-2</c:v>
                </c:pt>
                <c:pt idx="69">
                  <c:v>1.7073170731707318E-2</c:v>
                </c:pt>
                <c:pt idx="70">
                  <c:v>1.7886178861788619E-2</c:v>
                </c:pt>
                <c:pt idx="71">
                  <c:v>1.8699186991869916E-2</c:v>
                </c:pt>
                <c:pt idx="72">
                  <c:v>1.9512195121951219E-2</c:v>
                </c:pt>
                <c:pt idx="73">
                  <c:v>2.032520325203252E-2</c:v>
                </c:pt>
                <c:pt idx="74">
                  <c:v>2.032520325203252E-2</c:v>
                </c:pt>
                <c:pt idx="75">
                  <c:v>2.032520325203252E-2</c:v>
                </c:pt>
                <c:pt idx="76">
                  <c:v>2.032520325203252E-2</c:v>
                </c:pt>
                <c:pt idx="77">
                  <c:v>2.032520325203252E-2</c:v>
                </c:pt>
                <c:pt idx="78">
                  <c:v>2.032520325203252E-2</c:v>
                </c:pt>
                <c:pt idx="79">
                  <c:v>2.032520325203252E-2</c:v>
                </c:pt>
                <c:pt idx="80">
                  <c:v>2.032520325203252E-2</c:v>
                </c:pt>
                <c:pt idx="81">
                  <c:v>2.032520325203252E-2</c:v>
                </c:pt>
                <c:pt idx="82">
                  <c:v>2.113821138211382E-2</c:v>
                </c:pt>
                <c:pt idx="83">
                  <c:v>2.1951219512195124E-2</c:v>
                </c:pt>
                <c:pt idx="84">
                  <c:v>2.2764227642276421E-2</c:v>
                </c:pt>
                <c:pt idx="85">
                  <c:v>2.3577235772357721E-2</c:v>
                </c:pt>
                <c:pt idx="86">
                  <c:v>2.5203252032520326E-2</c:v>
                </c:pt>
                <c:pt idx="87">
                  <c:v>2.6016260162601626E-2</c:v>
                </c:pt>
                <c:pt idx="88">
                  <c:v>2.6829268292682926E-2</c:v>
                </c:pt>
                <c:pt idx="89">
                  <c:v>2.7642276422764227E-2</c:v>
                </c:pt>
                <c:pt idx="90">
                  <c:v>2.8455284552845527E-2</c:v>
                </c:pt>
                <c:pt idx="91">
                  <c:v>2.8455284552845527E-2</c:v>
                </c:pt>
                <c:pt idx="92">
                  <c:v>2.8455284552845527E-2</c:v>
                </c:pt>
                <c:pt idx="93">
                  <c:v>2.8455284552845527E-2</c:v>
                </c:pt>
                <c:pt idx="94">
                  <c:v>2.8455284552845527E-2</c:v>
                </c:pt>
                <c:pt idx="95">
                  <c:v>2.8455284552845527E-2</c:v>
                </c:pt>
                <c:pt idx="96">
                  <c:v>2.8455284552845527E-2</c:v>
                </c:pt>
                <c:pt idx="97">
                  <c:v>2.9268292682926831E-2</c:v>
                </c:pt>
                <c:pt idx="98">
                  <c:v>3.8211382113821142E-2</c:v>
                </c:pt>
                <c:pt idx="99">
                  <c:v>3.2520325203252036E-2</c:v>
                </c:pt>
                <c:pt idx="100">
                  <c:v>7.3170731707317069E-2</c:v>
                </c:pt>
              </c:numCache>
            </c:numRef>
          </c:yVal>
          <c:smooth val="0"/>
          <c:extLst>
            <c:ext xmlns:c16="http://schemas.microsoft.com/office/drawing/2014/chart" uri="{C3380CC4-5D6E-409C-BE32-E72D297353CC}">
              <c16:uniqueId val="{00000001-3AC1-4ECD-8E24-93DE7E63E117}"/>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3'!$AX$180:$ET$180</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3'!$AX$183:$ET$183</c:f>
              <c:numCache>
                <c:formatCode>#,##0.000</c:formatCode>
                <c:ptCount val="101"/>
                <c:pt idx="0">
                  <c:v>0.92682926829268297</c:v>
                </c:pt>
                <c:pt idx="1">
                  <c:v>5.6910569105691054E-2</c:v>
                </c:pt>
                <c:pt idx="2">
                  <c:v>0.22601626016260162</c:v>
                </c:pt>
                <c:pt idx="3">
                  <c:v>5.0406504065040651E-2</c:v>
                </c:pt>
                <c:pt idx="4">
                  <c:v>4.7967479674796747E-2</c:v>
                </c:pt>
                <c:pt idx="5">
                  <c:v>4.6341463414634153E-2</c:v>
                </c:pt>
                <c:pt idx="6">
                  <c:v>4.5528455284552842E-2</c:v>
                </c:pt>
                <c:pt idx="7">
                  <c:v>4.4715447154471545E-2</c:v>
                </c:pt>
                <c:pt idx="8">
                  <c:v>4.3089430894308944E-2</c:v>
                </c:pt>
                <c:pt idx="9">
                  <c:v>4.2276422764227647E-2</c:v>
                </c:pt>
                <c:pt idx="10">
                  <c:v>4.1463414634146337E-2</c:v>
                </c:pt>
                <c:pt idx="11">
                  <c:v>3.9837398373983743E-2</c:v>
                </c:pt>
                <c:pt idx="12">
                  <c:v>3.9024390243902439E-2</c:v>
                </c:pt>
                <c:pt idx="13">
                  <c:v>3.8211382113821142E-2</c:v>
                </c:pt>
                <c:pt idx="14">
                  <c:v>3.7398373983739838E-2</c:v>
                </c:pt>
                <c:pt idx="15">
                  <c:v>3.6585365853658541E-2</c:v>
                </c:pt>
                <c:pt idx="16">
                  <c:v>3.5772357723577237E-2</c:v>
                </c:pt>
                <c:pt idx="17">
                  <c:v>3.4959349593495934E-2</c:v>
                </c:pt>
                <c:pt idx="18">
                  <c:v>3.4146341463414637E-2</c:v>
                </c:pt>
                <c:pt idx="19">
                  <c:v>3.3333333333333333E-2</c:v>
                </c:pt>
                <c:pt idx="20">
                  <c:v>3.2520325203252029E-2</c:v>
                </c:pt>
                <c:pt idx="21">
                  <c:v>3.2520325203252029E-2</c:v>
                </c:pt>
                <c:pt idx="22">
                  <c:v>3.2520325203252029E-2</c:v>
                </c:pt>
                <c:pt idx="23">
                  <c:v>3.2520325203252029E-2</c:v>
                </c:pt>
                <c:pt idx="24">
                  <c:v>3.2520325203252029E-2</c:v>
                </c:pt>
                <c:pt idx="25">
                  <c:v>3.1707317073170732E-2</c:v>
                </c:pt>
                <c:pt idx="26">
                  <c:v>2.9268292682926831E-2</c:v>
                </c:pt>
                <c:pt idx="27">
                  <c:v>2.6829268292682926E-2</c:v>
                </c:pt>
                <c:pt idx="28">
                  <c:v>2.4390243902439025E-2</c:v>
                </c:pt>
                <c:pt idx="29">
                  <c:v>2.1138211382113824E-2</c:v>
                </c:pt>
                <c:pt idx="30">
                  <c:v>1.8699186991869919E-2</c:v>
                </c:pt>
                <c:pt idx="31">
                  <c:v>1.7886178861788619E-2</c:v>
                </c:pt>
                <c:pt idx="32">
                  <c:v>1.7073170731707318E-2</c:v>
                </c:pt>
                <c:pt idx="33">
                  <c:v>1.6260162601626018E-2</c:v>
                </c:pt>
                <c:pt idx="34">
                  <c:v>1.6260162601626018E-2</c:v>
                </c:pt>
                <c:pt idx="35">
                  <c:v>1.5447154471544714E-2</c:v>
                </c:pt>
                <c:pt idx="36">
                  <c:v>1.4634146341463414E-2</c:v>
                </c:pt>
                <c:pt idx="37">
                  <c:v>1.3821138211382113E-2</c:v>
                </c:pt>
                <c:pt idx="38">
                  <c:v>1.3008130081300813E-2</c:v>
                </c:pt>
                <c:pt idx="39">
                  <c:v>1.2195121951219513E-2</c:v>
                </c:pt>
                <c:pt idx="40">
                  <c:v>1.2195121951219513E-2</c:v>
                </c:pt>
                <c:pt idx="41">
                  <c:v>1.1382113821138212E-2</c:v>
                </c:pt>
                <c:pt idx="42">
                  <c:v>1.1382113821138212E-2</c:v>
                </c:pt>
                <c:pt idx="43">
                  <c:v>1.1382113821138211E-2</c:v>
                </c:pt>
                <c:pt idx="44">
                  <c:v>1.1382113821138212E-2</c:v>
                </c:pt>
                <c:pt idx="45">
                  <c:v>1.1382113821138212E-2</c:v>
                </c:pt>
                <c:pt idx="46">
                  <c:v>1.2195121951219513E-2</c:v>
                </c:pt>
                <c:pt idx="47">
                  <c:v>1.3008130081300813E-2</c:v>
                </c:pt>
                <c:pt idx="48">
                  <c:v>1.3821138211382113E-2</c:v>
                </c:pt>
                <c:pt idx="49">
                  <c:v>1.4634146341463414E-2</c:v>
                </c:pt>
                <c:pt idx="50">
                  <c:v>1.5447154471544714E-2</c:v>
                </c:pt>
                <c:pt idx="51">
                  <c:v>1.7073170731707318E-2</c:v>
                </c:pt>
                <c:pt idx="52">
                  <c:v>1.7886178861788619E-2</c:v>
                </c:pt>
                <c:pt idx="53">
                  <c:v>1.8699186991869919E-2</c:v>
                </c:pt>
                <c:pt idx="54">
                  <c:v>1.9512195121951219E-2</c:v>
                </c:pt>
                <c:pt idx="55">
                  <c:v>2.0325203252032523E-2</c:v>
                </c:pt>
                <c:pt idx="56">
                  <c:v>2.0325203252032523E-2</c:v>
                </c:pt>
                <c:pt idx="57">
                  <c:v>2.0325203252032523E-2</c:v>
                </c:pt>
                <c:pt idx="58">
                  <c:v>2.0325203252032523E-2</c:v>
                </c:pt>
                <c:pt idx="59">
                  <c:v>2.0325203252032523E-2</c:v>
                </c:pt>
                <c:pt idx="60">
                  <c:v>2.0325203252032523E-2</c:v>
                </c:pt>
                <c:pt idx="61">
                  <c:v>2.0325203252032523E-2</c:v>
                </c:pt>
                <c:pt idx="62">
                  <c:v>2.0325203252032523E-2</c:v>
                </c:pt>
                <c:pt idx="63">
                  <c:v>2.0325203252032523E-2</c:v>
                </c:pt>
                <c:pt idx="64">
                  <c:v>2.0325203252032523E-2</c:v>
                </c:pt>
                <c:pt idx="65">
                  <c:v>1.9512195121951223E-2</c:v>
                </c:pt>
                <c:pt idx="66">
                  <c:v>1.8699186991869919E-2</c:v>
                </c:pt>
                <c:pt idx="67">
                  <c:v>1.7886178861788619E-2</c:v>
                </c:pt>
                <c:pt idx="68">
                  <c:v>1.7073170731707318E-2</c:v>
                </c:pt>
                <c:pt idx="69">
                  <c:v>1.7073170731707318E-2</c:v>
                </c:pt>
                <c:pt idx="70">
                  <c:v>1.7886178861788619E-2</c:v>
                </c:pt>
                <c:pt idx="71">
                  <c:v>1.8699186991869916E-2</c:v>
                </c:pt>
                <c:pt idx="72">
                  <c:v>1.9512195121951219E-2</c:v>
                </c:pt>
                <c:pt idx="73">
                  <c:v>2.032520325203252E-2</c:v>
                </c:pt>
                <c:pt idx="74">
                  <c:v>2.032520325203252E-2</c:v>
                </c:pt>
                <c:pt idx="75">
                  <c:v>2.032520325203252E-2</c:v>
                </c:pt>
                <c:pt idx="76">
                  <c:v>2.032520325203252E-2</c:v>
                </c:pt>
                <c:pt idx="77">
                  <c:v>2.032520325203252E-2</c:v>
                </c:pt>
                <c:pt idx="78">
                  <c:v>2.032520325203252E-2</c:v>
                </c:pt>
                <c:pt idx="79">
                  <c:v>2.032520325203252E-2</c:v>
                </c:pt>
                <c:pt idx="80">
                  <c:v>2.032520325203252E-2</c:v>
                </c:pt>
                <c:pt idx="81">
                  <c:v>2.032520325203252E-2</c:v>
                </c:pt>
                <c:pt idx="82">
                  <c:v>2.113821138211382E-2</c:v>
                </c:pt>
                <c:pt idx="83">
                  <c:v>2.1951219512195124E-2</c:v>
                </c:pt>
                <c:pt idx="84">
                  <c:v>2.2764227642276421E-2</c:v>
                </c:pt>
                <c:pt idx="85">
                  <c:v>2.3577235772357721E-2</c:v>
                </c:pt>
                <c:pt idx="86">
                  <c:v>2.5203252032520326E-2</c:v>
                </c:pt>
                <c:pt idx="87">
                  <c:v>2.6016260162601626E-2</c:v>
                </c:pt>
                <c:pt idx="88">
                  <c:v>2.6829268292682926E-2</c:v>
                </c:pt>
                <c:pt idx="89">
                  <c:v>2.7642276422764227E-2</c:v>
                </c:pt>
                <c:pt idx="90">
                  <c:v>2.8455284552845527E-2</c:v>
                </c:pt>
                <c:pt idx="91">
                  <c:v>2.8455284552845527E-2</c:v>
                </c:pt>
                <c:pt idx="92">
                  <c:v>2.8455284552845527E-2</c:v>
                </c:pt>
                <c:pt idx="93">
                  <c:v>2.8455284552845527E-2</c:v>
                </c:pt>
                <c:pt idx="94">
                  <c:v>2.8455284552845527E-2</c:v>
                </c:pt>
                <c:pt idx="95">
                  <c:v>2.8455284552845527E-2</c:v>
                </c:pt>
                <c:pt idx="96">
                  <c:v>2.8455284552845527E-2</c:v>
                </c:pt>
                <c:pt idx="97">
                  <c:v>2.9268292682926831E-2</c:v>
                </c:pt>
                <c:pt idx="98">
                  <c:v>3.8211382113821142E-2</c:v>
                </c:pt>
                <c:pt idx="99">
                  <c:v>3.2520325203252036E-2</c:v>
                </c:pt>
                <c:pt idx="100">
                  <c:v>7.3170731707317069E-2</c:v>
                </c:pt>
              </c:numCache>
            </c:numRef>
          </c:yVal>
          <c:smooth val="0"/>
          <c:extLst>
            <c:ext xmlns:c16="http://schemas.microsoft.com/office/drawing/2014/chart" uri="{C3380CC4-5D6E-409C-BE32-E72D297353CC}">
              <c16:uniqueId val="{00000002-3AC1-4ECD-8E24-93DE7E63E117}"/>
            </c:ext>
          </c:extLst>
        </c:ser>
        <c:ser>
          <c:idx val="3"/>
          <c:order val="3"/>
          <c:tx>
            <c:strRef>
              <c:f>'Model 3'!$AW$184</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3'!$AX$180:$ET$180</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3'!$AX$184:$ET$184</c:f>
              <c:numCache>
                <c:formatCode>#,##0.000</c:formatCode>
                <c:ptCount val="101"/>
                <c:pt idx="0">
                  <c:v>0.46341463414634149</c:v>
                </c:pt>
                <c:pt idx="1">
                  <c:v>2.8455284552845527E-2</c:v>
                </c:pt>
                <c:pt idx="2">
                  <c:v>0.11300813008130081</c:v>
                </c:pt>
                <c:pt idx="3">
                  <c:v>2.5203252032520326E-2</c:v>
                </c:pt>
                <c:pt idx="4">
                  <c:v>2.3983739837398373E-2</c:v>
                </c:pt>
                <c:pt idx="5">
                  <c:v>2.3170731707317076E-2</c:v>
                </c:pt>
                <c:pt idx="6">
                  <c:v>2.2764227642276421E-2</c:v>
                </c:pt>
                <c:pt idx="7">
                  <c:v>2.2357723577235773E-2</c:v>
                </c:pt>
                <c:pt idx="8">
                  <c:v>2.1544715447154472E-2</c:v>
                </c:pt>
                <c:pt idx="9">
                  <c:v>2.1138211382113824E-2</c:v>
                </c:pt>
                <c:pt idx="10">
                  <c:v>2.0731707317073168E-2</c:v>
                </c:pt>
                <c:pt idx="11">
                  <c:v>1.9918699186991871E-2</c:v>
                </c:pt>
                <c:pt idx="12">
                  <c:v>1.9512195121951219E-2</c:v>
                </c:pt>
                <c:pt idx="13">
                  <c:v>1.9105691056910571E-2</c:v>
                </c:pt>
                <c:pt idx="14">
                  <c:v>1.8699186991869919E-2</c:v>
                </c:pt>
                <c:pt idx="15">
                  <c:v>1.8292682926829271E-2</c:v>
                </c:pt>
                <c:pt idx="16">
                  <c:v>1.7886178861788619E-2</c:v>
                </c:pt>
                <c:pt idx="17">
                  <c:v>1.7479674796747967E-2</c:v>
                </c:pt>
                <c:pt idx="18">
                  <c:v>1.7073170731707318E-2</c:v>
                </c:pt>
                <c:pt idx="19">
                  <c:v>1.6666666666666666E-2</c:v>
                </c:pt>
                <c:pt idx="20">
                  <c:v>1.6260162601626015E-2</c:v>
                </c:pt>
                <c:pt idx="21">
                  <c:v>1.6260162601626015E-2</c:v>
                </c:pt>
                <c:pt idx="22">
                  <c:v>1.6260162601626015E-2</c:v>
                </c:pt>
                <c:pt idx="23">
                  <c:v>1.6260162601626015E-2</c:v>
                </c:pt>
                <c:pt idx="24">
                  <c:v>1.6260162601626015E-2</c:v>
                </c:pt>
                <c:pt idx="25">
                  <c:v>1.5853658536585366E-2</c:v>
                </c:pt>
                <c:pt idx="26">
                  <c:v>1.4634146341463415E-2</c:v>
                </c:pt>
                <c:pt idx="27">
                  <c:v>1.3414634146341463E-2</c:v>
                </c:pt>
                <c:pt idx="28">
                  <c:v>1.2195121951219513E-2</c:v>
                </c:pt>
                <c:pt idx="29">
                  <c:v>1.0569105691056912E-2</c:v>
                </c:pt>
                <c:pt idx="30">
                  <c:v>9.3495934959349596E-3</c:v>
                </c:pt>
                <c:pt idx="31">
                  <c:v>8.9430894308943094E-3</c:v>
                </c:pt>
                <c:pt idx="32">
                  <c:v>8.5365853658536592E-3</c:v>
                </c:pt>
                <c:pt idx="33">
                  <c:v>8.130081300813009E-3</c:v>
                </c:pt>
                <c:pt idx="34">
                  <c:v>8.130081300813009E-3</c:v>
                </c:pt>
                <c:pt idx="35">
                  <c:v>7.7235772357723571E-3</c:v>
                </c:pt>
                <c:pt idx="36">
                  <c:v>7.3170731707317069E-3</c:v>
                </c:pt>
                <c:pt idx="37">
                  <c:v>6.9105691056910567E-3</c:v>
                </c:pt>
                <c:pt idx="38">
                  <c:v>6.5040650406504065E-3</c:v>
                </c:pt>
                <c:pt idx="39">
                  <c:v>6.0975609756097563E-3</c:v>
                </c:pt>
                <c:pt idx="40">
                  <c:v>6.0975609756097563E-3</c:v>
                </c:pt>
                <c:pt idx="41">
                  <c:v>5.6910569105691061E-3</c:v>
                </c:pt>
                <c:pt idx="42">
                  <c:v>5.6910569105691061E-3</c:v>
                </c:pt>
                <c:pt idx="43">
                  <c:v>5.6910569105691053E-3</c:v>
                </c:pt>
                <c:pt idx="44">
                  <c:v>5.6910569105691061E-3</c:v>
                </c:pt>
                <c:pt idx="45">
                  <c:v>5.6910569105691061E-3</c:v>
                </c:pt>
                <c:pt idx="46">
                  <c:v>6.0975609756097563E-3</c:v>
                </c:pt>
                <c:pt idx="47">
                  <c:v>6.5040650406504065E-3</c:v>
                </c:pt>
                <c:pt idx="48">
                  <c:v>6.9105691056910567E-3</c:v>
                </c:pt>
                <c:pt idx="49">
                  <c:v>7.3170731707317069E-3</c:v>
                </c:pt>
                <c:pt idx="50">
                  <c:v>7.7235772357723571E-3</c:v>
                </c:pt>
                <c:pt idx="51">
                  <c:v>8.5365853658536592E-3</c:v>
                </c:pt>
                <c:pt idx="52">
                  <c:v>8.9430894308943094E-3</c:v>
                </c:pt>
                <c:pt idx="53">
                  <c:v>9.3495934959349596E-3</c:v>
                </c:pt>
                <c:pt idx="54">
                  <c:v>9.7560975609756097E-3</c:v>
                </c:pt>
                <c:pt idx="55">
                  <c:v>1.0162601626016262E-2</c:v>
                </c:pt>
                <c:pt idx="56">
                  <c:v>1.0162601626016262E-2</c:v>
                </c:pt>
                <c:pt idx="57">
                  <c:v>1.0162601626016262E-2</c:v>
                </c:pt>
                <c:pt idx="58">
                  <c:v>1.0162601626016262E-2</c:v>
                </c:pt>
                <c:pt idx="59">
                  <c:v>1.0162601626016262E-2</c:v>
                </c:pt>
                <c:pt idx="60">
                  <c:v>1.0162601626016262E-2</c:v>
                </c:pt>
                <c:pt idx="61">
                  <c:v>1.0162601626016262E-2</c:v>
                </c:pt>
                <c:pt idx="62">
                  <c:v>1.0162601626016262E-2</c:v>
                </c:pt>
                <c:pt idx="63">
                  <c:v>1.0162601626016262E-2</c:v>
                </c:pt>
                <c:pt idx="64">
                  <c:v>1.0162601626016262E-2</c:v>
                </c:pt>
                <c:pt idx="65">
                  <c:v>9.7560975609756115E-3</c:v>
                </c:pt>
                <c:pt idx="66">
                  <c:v>9.3495934959349596E-3</c:v>
                </c:pt>
                <c:pt idx="67">
                  <c:v>8.9430894308943094E-3</c:v>
                </c:pt>
                <c:pt idx="68">
                  <c:v>8.5365853658536592E-3</c:v>
                </c:pt>
                <c:pt idx="69">
                  <c:v>8.5365853658536592E-3</c:v>
                </c:pt>
                <c:pt idx="70">
                  <c:v>8.9430894308943094E-3</c:v>
                </c:pt>
                <c:pt idx="71">
                  <c:v>9.3495934959349578E-3</c:v>
                </c:pt>
                <c:pt idx="72">
                  <c:v>9.7560975609756097E-3</c:v>
                </c:pt>
                <c:pt idx="73">
                  <c:v>1.016260162601626E-2</c:v>
                </c:pt>
                <c:pt idx="74">
                  <c:v>1.016260162601626E-2</c:v>
                </c:pt>
                <c:pt idx="75">
                  <c:v>1.016260162601626E-2</c:v>
                </c:pt>
                <c:pt idx="76">
                  <c:v>1.016260162601626E-2</c:v>
                </c:pt>
                <c:pt idx="77">
                  <c:v>1.016260162601626E-2</c:v>
                </c:pt>
                <c:pt idx="78">
                  <c:v>1.016260162601626E-2</c:v>
                </c:pt>
                <c:pt idx="79">
                  <c:v>1.016260162601626E-2</c:v>
                </c:pt>
                <c:pt idx="80">
                  <c:v>1.016260162601626E-2</c:v>
                </c:pt>
                <c:pt idx="81">
                  <c:v>1.016260162601626E-2</c:v>
                </c:pt>
                <c:pt idx="82">
                  <c:v>1.056910569105691E-2</c:v>
                </c:pt>
                <c:pt idx="83">
                  <c:v>1.0975609756097562E-2</c:v>
                </c:pt>
                <c:pt idx="84">
                  <c:v>1.1382113821138211E-2</c:v>
                </c:pt>
                <c:pt idx="85">
                  <c:v>1.1788617886178861E-2</c:v>
                </c:pt>
                <c:pt idx="86">
                  <c:v>1.2601626016260163E-2</c:v>
                </c:pt>
                <c:pt idx="87">
                  <c:v>1.3008130081300813E-2</c:v>
                </c:pt>
                <c:pt idx="88">
                  <c:v>1.3414634146341463E-2</c:v>
                </c:pt>
                <c:pt idx="89">
                  <c:v>1.3821138211382113E-2</c:v>
                </c:pt>
                <c:pt idx="90">
                  <c:v>1.4227642276422764E-2</c:v>
                </c:pt>
                <c:pt idx="91">
                  <c:v>1.4227642276422764E-2</c:v>
                </c:pt>
                <c:pt idx="92">
                  <c:v>1.4227642276422764E-2</c:v>
                </c:pt>
                <c:pt idx="93">
                  <c:v>1.4227642276422764E-2</c:v>
                </c:pt>
                <c:pt idx="94">
                  <c:v>1.4227642276422764E-2</c:v>
                </c:pt>
                <c:pt idx="95">
                  <c:v>1.4227642276422764E-2</c:v>
                </c:pt>
                <c:pt idx="96">
                  <c:v>1.4227642276422764E-2</c:v>
                </c:pt>
                <c:pt idx="97">
                  <c:v>1.4634146341463415E-2</c:v>
                </c:pt>
                <c:pt idx="98">
                  <c:v>1.9105691056910571E-2</c:v>
                </c:pt>
                <c:pt idx="99">
                  <c:v>1.6260162601626018E-2</c:v>
                </c:pt>
                <c:pt idx="100">
                  <c:v>3.6585365853658534E-2</c:v>
                </c:pt>
              </c:numCache>
            </c:numRef>
          </c:yVal>
          <c:smooth val="0"/>
          <c:extLst>
            <c:ext xmlns:c16="http://schemas.microsoft.com/office/drawing/2014/chart" uri="{C3380CC4-5D6E-409C-BE32-E72D297353CC}">
              <c16:uniqueId val="{00000003-3AC1-4ECD-8E24-93DE7E63E117}"/>
            </c:ext>
          </c:extLst>
        </c:ser>
        <c:dLbls>
          <c:showLegendKey val="0"/>
          <c:showVal val="0"/>
          <c:showCatName val="0"/>
          <c:showSerName val="0"/>
          <c:showPercent val="0"/>
          <c:showBubbleSize val="0"/>
        </c:dLbls>
        <c:axId val="1027798864"/>
        <c:axId val="1386546800"/>
      </c:scatterChart>
      <c:valAx>
        <c:axId val="1027798864"/>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386546800"/>
        <c:crosses val="autoZero"/>
        <c:crossBetween val="midCat"/>
      </c:valAx>
      <c:valAx>
        <c:axId val="1386546800"/>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027798864"/>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4'!$BA$96</c:f>
          <c:strCache>
            <c:ptCount val="1"/>
            <c:pt idx="0">
              <c:v>Logistic Regression Curve -vs- CARAT 
Model 4 for Vendor.Eq.EnchantedDiamonds    (17 variables, n=246)</c:v>
            </c:pt>
          </c:strCache>
        </c:strRef>
      </c:tx>
      <c:overlay val="0"/>
      <c:txPr>
        <a:bodyPr/>
        <a:lstStyle/>
        <a:p>
          <a:pPr>
            <a:defRPr sz="1000"/>
          </a:pPr>
          <a:endParaRPr lang="en-US"/>
        </a:p>
      </c:txPr>
    </c:title>
    <c:autoTitleDeleted val="0"/>
    <c:plotArea>
      <c:layout/>
      <c:scatterChart>
        <c:scatterStyle val="lineMarker"/>
        <c:varyColors val="0"/>
        <c:ser>
          <c:idx val="1"/>
          <c:order val="0"/>
          <c:tx>
            <c:strRef>
              <c:f>'Model 4'!$E$99</c:f>
              <c:strCache>
                <c:ptCount val="1"/>
                <c:pt idx="0">
                  <c:v>Upper 95%</c:v>
                </c:pt>
              </c:strCache>
            </c:strRef>
          </c:tx>
          <c:spPr>
            <a:ln w="12700">
              <a:solidFill>
                <a:srgbClr val="FF0000"/>
              </a:solidFill>
              <a:prstDash val="dash"/>
            </a:ln>
          </c:spPr>
          <c:marker>
            <c:symbol val="none"/>
          </c:marker>
          <c:xVal>
            <c:numRef>
              <c:f>'Model 4'!$B$100:$B$112</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4'!$E$100:$E$112</c:f>
              <c:numCache>
                <c:formatCode>#,##0.000</c:formatCode>
                <c:ptCount val="13"/>
                <c:pt idx="0">
                  <c:v>0.99999999999999867</c:v>
                </c:pt>
                <c:pt idx="1">
                  <c:v>0.99999999999999911</c:v>
                </c:pt>
                <c:pt idx="2">
                  <c:v>0.99999999999999933</c:v>
                </c:pt>
                <c:pt idx="3">
                  <c:v>0.99999999999999956</c:v>
                </c:pt>
                <c:pt idx="4">
                  <c:v>0.99999999999999978</c:v>
                </c:pt>
                <c:pt idx="5">
                  <c:v>0.99999999999999978</c:v>
                </c:pt>
                <c:pt idx="6">
                  <c:v>0.99999999999999978</c:v>
                </c:pt>
                <c:pt idx="7">
                  <c:v>1</c:v>
                </c:pt>
                <c:pt idx="8">
                  <c:v>1</c:v>
                </c:pt>
                <c:pt idx="9">
                  <c:v>1</c:v>
                </c:pt>
                <c:pt idx="10">
                  <c:v>1</c:v>
                </c:pt>
                <c:pt idx="11">
                  <c:v>1</c:v>
                </c:pt>
                <c:pt idx="12">
                  <c:v>1</c:v>
                </c:pt>
              </c:numCache>
            </c:numRef>
          </c:yVal>
          <c:smooth val="1"/>
          <c:extLst>
            <c:ext xmlns:c16="http://schemas.microsoft.com/office/drawing/2014/chart" uri="{C3380CC4-5D6E-409C-BE32-E72D297353CC}">
              <c16:uniqueId val="{00000001-551E-415C-B944-441109EC78E4}"/>
            </c:ext>
          </c:extLst>
        </c:ser>
        <c:ser>
          <c:idx val="2"/>
          <c:order val="1"/>
          <c:tx>
            <c:v>Forecast</c:v>
          </c:tx>
          <c:spPr>
            <a:ln w="19050">
              <a:solidFill>
                <a:srgbClr val="FF0000"/>
              </a:solidFill>
            </a:ln>
          </c:spPr>
          <c:marker>
            <c:symbol val="none"/>
          </c:marker>
          <c:xVal>
            <c:numRef>
              <c:f>'Model 4'!$B$100:$B$112</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4'!$C$100:$C$112</c:f>
              <c:numCache>
                <c:formatCode>#,##0.000</c:formatCode>
                <c:ptCount val="13"/>
                <c:pt idx="0">
                  <c:v>8.4481779422305824E-5</c:v>
                </c:pt>
                <c:pt idx="1">
                  <c:v>1.3082138535987084E-4</c:v>
                </c:pt>
                <c:pt idx="2">
                  <c:v>2.0257385614908872E-4</c:v>
                </c:pt>
                <c:pt idx="3">
                  <c:v>3.1366853343213594E-4</c:v>
                </c:pt>
                <c:pt idx="4">
                  <c:v>4.856596773947714E-4</c:v>
                </c:pt>
                <c:pt idx="5">
                  <c:v>7.5188630231455805E-4</c:v>
                </c:pt>
                <c:pt idx="6">
                  <c:v>1.1638818411934383E-3</c:v>
                </c:pt>
                <c:pt idx="7">
                  <c:v>1.8012230916359079E-3</c:v>
                </c:pt>
                <c:pt idx="8">
                  <c:v>2.7865984887809028E-3</c:v>
                </c:pt>
                <c:pt idx="9">
                  <c:v>4.3087055810081673E-3</c:v>
                </c:pt>
                <c:pt idx="10">
                  <c:v>6.6566742619315455E-3</c:v>
                </c:pt>
                <c:pt idx="11">
                  <c:v>1.0270937091210568E-2</c:v>
                </c:pt>
                <c:pt idx="12">
                  <c:v>1.5816330044877355E-2</c:v>
                </c:pt>
              </c:numCache>
            </c:numRef>
          </c:yVal>
          <c:smooth val="1"/>
          <c:extLst>
            <c:ext xmlns:c16="http://schemas.microsoft.com/office/drawing/2014/chart" uri="{C3380CC4-5D6E-409C-BE32-E72D297353CC}">
              <c16:uniqueId val="{00000002-551E-415C-B944-441109EC78E4}"/>
            </c:ext>
          </c:extLst>
        </c:ser>
        <c:ser>
          <c:idx val="3"/>
          <c:order val="2"/>
          <c:tx>
            <c:strRef>
              <c:f>'Model 4'!$D$99</c:f>
              <c:strCache>
                <c:ptCount val="1"/>
                <c:pt idx="0">
                  <c:v>Lower 95%</c:v>
                </c:pt>
              </c:strCache>
            </c:strRef>
          </c:tx>
          <c:spPr>
            <a:ln w="12700">
              <a:solidFill>
                <a:srgbClr val="FF0000"/>
              </a:solidFill>
              <a:prstDash val="dash"/>
            </a:ln>
          </c:spPr>
          <c:marker>
            <c:symbol val="none"/>
          </c:marker>
          <c:xVal>
            <c:numRef>
              <c:f>'Model 4'!$B$100:$B$112</c:f>
              <c:numCache>
                <c:formatCode>#,##0.000</c:formatCode>
                <c:ptCount val="13"/>
                <c:pt idx="0">
                  <c:v>1</c:v>
                </c:pt>
                <c:pt idx="1">
                  <c:v>1.0941666666666667</c:v>
                </c:pt>
                <c:pt idx="2">
                  <c:v>1.1883333333333332</c:v>
                </c:pt>
                <c:pt idx="3">
                  <c:v>1.2825</c:v>
                </c:pt>
                <c:pt idx="4">
                  <c:v>1.3766666666666667</c:v>
                </c:pt>
                <c:pt idx="5">
                  <c:v>1.4708333333333332</c:v>
                </c:pt>
                <c:pt idx="6">
                  <c:v>1.5649999999999999</c:v>
                </c:pt>
                <c:pt idx="7">
                  <c:v>1.6591666666666667</c:v>
                </c:pt>
                <c:pt idx="8">
                  <c:v>1.7533333333333334</c:v>
                </c:pt>
                <c:pt idx="9">
                  <c:v>1.8474999999999999</c:v>
                </c:pt>
                <c:pt idx="10">
                  <c:v>1.9416666666666667</c:v>
                </c:pt>
                <c:pt idx="11">
                  <c:v>2.0358333333333336</c:v>
                </c:pt>
                <c:pt idx="12">
                  <c:v>2.13</c:v>
                </c:pt>
              </c:numCache>
            </c:numRef>
          </c:xVal>
          <c:yVal>
            <c:numRef>
              <c:f>'Model 4'!$D$100:$D$112</c:f>
              <c:numCache>
                <c:formatCode>#,##0.000</c:formatCode>
                <c:ptCount val="13"/>
                <c:pt idx="0">
                  <c:v>9.2815739058179379E-24</c:v>
                </c:pt>
                <c:pt idx="1">
                  <c:v>1.5050270789531173E-23</c:v>
                </c:pt>
                <c:pt idx="2">
                  <c:v>2.4257589047513383E-23</c:v>
                </c:pt>
                <c:pt idx="3">
                  <c:v>3.8861930427934375E-23</c:v>
                </c:pt>
                <c:pt idx="4">
                  <c:v>6.1882574519085062E-23</c:v>
                </c:pt>
                <c:pt idx="5">
                  <c:v>9.7943265834449615E-23</c:v>
                </c:pt>
                <c:pt idx="6">
                  <c:v>1.5407742902307865E-22</c:v>
                </c:pt>
                <c:pt idx="7">
                  <c:v>2.4091222137980916E-22</c:v>
                </c:pt>
                <c:pt idx="8">
                  <c:v>3.7439690452279275E-22</c:v>
                </c:pt>
                <c:pt idx="9">
                  <c:v>5.7830723816179667E-22</c:v>
                </c:pt>
                <c:pt idx="10">
                  <c:v>8.8784761984000857E-22</c:v>
                </c:pt>
                <c:pt idx="11">
                  <c:v>1.3547939506673979E-21</c:v>
                </c:pt>
                <c:pt idx="12">
                  <c:v>2.0547820276468669E-21</c:v>
                </c:pt>
              </c:numCache>
            </c:numRef>
          </c:yVal>
          <c:smooth val="1"/>
          <c:extLst>
            <c:ext xmlns:c16="http://schemas.microsoft.com/office/drawing/2014/chart" uri="{C3380CC4-5D6E-409C-BE32-E72D297353CC}">
              <c16:uniqueId val="{00000003-551E-415C-B944-441109EC78E4}"/>
            </c:ext>
          </c:extLst>
        </c:ser>
        <c:ser>
          <c:idx val="0"/>
          <c:order val="3"/>
          <c:tx>
            <c:v>Mean</c:v>
          </c:tx>
          <c:spPr>
            <a:solidFill>
              <a:srgbClr val="9999FF"/>
            </a:solidFill>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4'!$B$97</c:f>
              <c:numCache>
                <c:formatCode>#,##0.000</c:formatCode>
                <c:ptCount val="1"/>
                <c:pt idx="0">
                  <c:v>1.3162113821138195</c:v>
                </c:pt>
              </c:numCache>
            </c:numRef>
          </c:xVal>
          <c:yVal>
            <c:numRef>
              <c:f>'Model 4'!$C$97</c:f>
              <c:numCache>
                <c:formatCode>#,##0.000</c:formatCode>
                <c:ptCount val="1"/>
                <c:pt idx="0">
                  <c:v>3.6681265834432605E-4</c:v>
                </c:pt>
              </c:numCache>
            </c:numRef>
          </c:yVal>
          <c:smooth val="0"/>
          <c:extLst>
            <c:ext xmlns:c16="http://schemas.microsoft.com/office/drawing/2014/chart" uri="{C3380CC4-5D6E-409C-BE32-E72D297353CC}">
              <c16:uniqueId val="{00000000-551E-415C-B944-441109EC78E4}"/>
            </c:ext>
          </c:extLst>
        </c:ser>
        <c:dLbls>
          <c:showLegendKey val="0"/>
          <c:showVal val="0"/>
          <c:showCatName val="0"/>
          <c:showSerName val="0"/>
          <c:showPercent val="0"/>
          <c:showBubbleSize val="0"/>
        </c:dLbls>
        <c:axId val="1546542736"/>
        <c:axId val="1023818368"/>
      </c:scatterChart>
      <c:valAx>
        <c:axId val="1546542736"/>
        <c:scaling>
          <c:orientation val="minMax"/>
        </c:scaling>
        <c:delete val="0"/>
        <c:axPos val="b"/>
        <c:majorGridlines>
          <c:spPr>
            <a:ln w="3175">
              <a:solidFill>
                <a:srgbClr val="C0C0C0"/>
              </a:solidFill>
              <a:prstDash val="solid"/>
            </a:ln>
          </c:spPr>
        </c:majorGridlines>
        <c:title>
          <c:tx>
            <c:strRef>
              <c:f>'Model 4'!$BA$97</c:f>
              <c:strCache>
                <c:ptCount val="1"/>
                <c:pt idx="0">
                  <c:v>CARAT (min to max) 
Other Variables = Means</c:v>
                </c:pt>
              </c:strCache>
            </c:strRef>
          </c:tx>
          <c:overlay val="0"/>
        </c:title>
        <c:numFmt formatCode="General" sourceLinked="0"/>
        <c:majorTickMark val="out"/>
        <c:minorTickMark val="none"/>
        <c:tickLblPos val="nextTo"/>
        <c:crossAx val="1023818368"/>
        <c:crosses val="autoZero"/>
        <c:crossBetween val="midCat"/>
      </c:valAx>
      <c:valAx>
        <c:axId val="1023818368"/>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546542736"/>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4'!$C$75</c:f>
          <c:strCache>
            <c:ptCount val="1"/>
            <c:pt idx="0">
              <c:v>ROC curve:  area under curve = 0.96 
Model 4 for Vendor.Eq.EnchantedDiamonds    (17 variables, n=246)</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4'!$BA$73:$EW$73</c:f>
              <c:numCache>
                <c:formatCode>#,##0.000</c:formatCode>
                <c:ptCount val="101"/>
                <c:pt idx="0">
                  <c:v>1</c:v>
                </c:pt>
                <c:pt idx="1">
                  <c:v>0.17105263157894737</c:v>
                </c:pt>
                <c:pt idx="2">
                  <c:v>0.13157894736842105</c:v>
                </c:pt>
                <c:pt idx="3">
                  <c:v>0.12280701754385964</c:v>
                </c:pt>
                <c:pt idx="4">
                  <c:v>9.6491228070175433E-2</c:v>
                </c:pt>
                <c:pt idx="5">
                  <c:v>9.2105263157894732E-2</c:v>
                </c:pt>
                <c:pt idx="6">
                  <c:v>7.8947368421052627E-2</c:v>
                </c:pt>
                <c:pt idx="7">
                  <c:v>6.5789473684210523E-2</c:v>
                </c:pt>
                <c:pt idx="8">
                  <c:v>5.701754385964912E-2</c:v>
                </c:pt>
                <c:pt idx="9">
                  <c:v>5.2631578947368418E-2</c:v>
                </c:pt>
                <c:pt idx="10">
                  <c:v>4.8245614035087717E-2</c:v>
                </c:pt>
                <c:pt idx="11">
                  <c:v>4.8245614035087717E-2</c:v>
                </c:pt>
                <c:pt idx="12">
                  <c:v>4.3859649122807015E-2</c:v>
                </c:pt>
                <c:pt idx="13">
                  <c:v>3.9473684210526314E-2</c:v>
                </c:pt>
                <c:pt idx="14">
                  <c:v>3.5087719298245612E-2</c:v>
                </c:pt>
                <c:pt idx="15">
                  <c:v>3.5087719298245612E-2</c:v>
                </c:pt>
                <c:pt idx="16">
                  <c:v>3.5087719298245612E-2</c:v>
                </c:pt>
                <c:pt idx="17">
                  <c:v>3.5087719298245612E-2</c:v>
                </c:pt>
                <c:pt idx="18">
                  <c:v>3.5087719298245612E-2</c:v>
                </c:pt>
                <c:pt idx="19">
                  <c:v>3.5087719298245612E-2</c:v>
                </c:pt>
                <c:pt idx="20">
                  <c:v>3.0701754385964911E-2</c:v>
                </c:pt>
                <c:pt idx="21">
                  <c:v>3.0701754385964911E-2</c:v>
                </c:pt>
                <c:pt idx="22">
                  <c:v>3.0701754385964911E-2</c:v>
                </c:pt>
                <c:pt idx="23">
                  <c:v>3.0701754385964911E-2</c:v>
                </c:pt>
                <c:pt idx="24">
                  <c:v>3.0701754385964911E-2</c:v>
                </c:pt>
                <c:pt idx="25">
                  <c:v>3.0701754385964911E-2</c:v>
                </c:pt>
                <c:pt idx="26">
                  <c:v>3.0701754385964911E-2</c:v>
                </c:pt>
                <c:pt idx="27">
                  <c:v>3.0701754385964911E-2</c:v>
                </c:pt>
                <c:pt idx="28">
                  <c:v>3.0701754385964911E-2</c:v>
                </c:pt>
                <c:pt idx="29">
                  <c:v>3.0701754385964911E-2</c:v>
                </c:pt>
                <c:pt idx="30">
                  <c:v>2.6315789473684209E-2</c:v>
                </c:pt>
                <c:pt idx="31">
                  <c:v>2.6315789473684209E-2</c:v>
                </c:pt>
                <c:pt idx="32">
                  <c:v>2.6315789473684209E-2</c:v>
                </c:pt>
                <c:pt idx="33">
                  <c:v>1.7543859649122806E-2</c:v>
                </c:pt>
                <c:pt idx="34">
                  <c:v>1.7543859649122806E-2</c:v>
                </c:pt>
                <c:pt idx="35">
                  <c:v>1.7543859649122806E-2</c:v>
                </c:pt>
                <c:pt idx="36">
                  <c:v>1.7543859649122806E-2</c:v>
                </c:pt>
                <c:pt idx="37">
                  <c:v>1.7543859649122806E-2</c:v>
                </c:pt>
                <c:pt idx="38">
                  <c:v>1.7543859649122806E-2</c:v>
                </c:pt>
                <c:pt idx="39">
                  <c:v>1.7543859649122806E-2</c:v>
                </c:pt>
                <c:pt idx="40">
                  <c:v>1.7543859649122806E-2</c:v>
                </c:pt>
                <c:pt idx="41">
                  <c:v>1.7543859649122806E-2</c:v>
                </c:pt>
                <c:pt idx="42">
                  <c:v>1.7543859649122806E-2</c:v>
                </c:pt>
                <c:pt idx="43">
                  <c:v>1.7543859649122806E-2</c:v>
                </c:pt>
                <c:pt idx="44">
                  <c:v>1.7543859649122806E-2</c:v>
                </c:pt>
                <c:pt idx="45">
                  <c:v>1.7543859649122806E-2</c:v>
                </c:pt>
                <c:pt idx="46">
                  <c:v>1.7543859649122806E-2</c:v>
                </c:pt>
                <c:pt idx="47">
                  <c:v>1.7543859649122806E-2</c:v>
                </c:pt>
                <c:pt idx="48">
                  <c:v>1.3157894736842105E-2</c:v>
                </c:pt>
                <c:pt idx="49">
                  <c:v>8.771929824561403E-3</c:v>
                </c:pt>
                <c:pt idx="50">
                  <c:v>8.771929824561403E-3</c:v>
                </c:pt>
                <c:pt idx="51">
                  <c:v>4.3859649122807015E-3</c:v>
                </c:pt>
                <c:pt idx="52">
                  <c:v>4.3859649122807015E-3</c:v>
                </c:pt>
                <c:pt idx="53">
                  <c:v>4.3859649122807015E-3</c:v>
                </c:pt>
                <c:pt idx="54">
                  <c:v>4.3859649122807015E-3</c:v>
                </c:pt>
                <c:pt idx="55">
                  <c:v>4.3859649122807015E-3</c:v>
                </c:pt>
                <c:pt idx="56">
                  <c:v>4.3859649122807015E-3</c:v>
                </c:pt>
                <c:pt idx="57">
                  <c:v>4.3859649122807015E-3</c:v>
                </c:pt>
                <c:pt idx="58">
                  <c:v>4.3859649122807015E-3</c:v>
                </c:pt>
                <c:pt idx="59">
                  <c:v>4.3859649122807015E-3</c:v>
                </c:pt>
                <c:pt idx="60">
                  <c:v>4.3859649122807015E-3</c:v>
                </c:pt>
                <c:pt idx="61">
                  <c:v>4.3859649122807015E-3</c:v>
                </c:pt>
                <c:pt idx="62">
                  <c:v>4.3859649122807015E-3</c:v>
                </c:pt>
                <c:pt idx="63">
                  <c:v>4.3859649122807015E-3</c:v>
                </c:pt>
                <c:pt idx="64">
                  <c:v>4.3859649122807015E-3</c:v>
                </c:pt>
                <c:pt idx="65">
                  <c:v>4.3859649122807015E-3</c:v>
                </c:pt>
                <c:pt idx="66">
                  <c:v>4.3859649122807015E-3</c:v>
                </c:pt>
                <c:pt idx="67">
                  <c:v>4.3859649122807015E-3</c:v>
                </c:pt>
                <c:pt idx="68">
                  <c:v>4.3859649122807015E-3</c:v>
                </c:pt>
                <c:pt idx="69">
                  <c:v>4.3859649122807015E-3</c:v>
                </c:pt>
                <c:pt idx="70">
                  <c:v>4.3859649122807015E-3</c:v>
                </c:pt>
                <c:pt idx="71">
                  <c:v>4.3859649122807015E-3</c:v>
                </c:pt>
                <c:pt idx="72">
                  <c:v>4.3859649122807015E-3</c:v>
                </c:pt>
                <c:pt idx="73">
                  <c:v>4.3859649122807015E-3</c:v>
                </c:pt>
                <c:pt idx="74">
                  <c:v>4.3859649122807015E-3</c:v>
                </c:pt>
                <c:pt idx="75">
                  <c:v>4.3859649122807015E-3</c:v>
                </c:pt>
                <c:pt idx="76">
                  <c:v>4.3859649122807015E-3</c:v>
                </c:pt>
                <c:pt idx="77">
                  <c:v>4.3859649122807015E-3</c:v>
                </c:pt>
                <c:pt idx="78">
                  <c:v>4.3859649122807015E-3</c:v>
                </c:pt>
                <c:pt idx="79">
                  <c:v>4.3859649122807015E-3</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4'!$BA$72:$EW$72</c:f>
              <c:numCache>
                <c:formatCode>#,##0.000</c:formatCode>
                <c:ptCount val="101"/>
                <c:pt idx="0">
                  <c:v>1</c:v>
                </c:pt>
                <c:pt idx="1">
                  <c:v>0.94444444444444442</c:v>
                </c:pt>
                <c:pt idx="2">
                  <c:v>0.94444444444444442</c:v>
                </c:pt>
                <c:pt idx="3">
                  <c:v>0.94444444444444442</c:v>
                </c:pt>
                <c:pt idx="4">
                  <c:v>0.94444444444444442</c:v>
                </c:pt>
                <c:pt idx="5">
                  <c:v>0.94444444444444442</c:v>
                </c:pt>
                <c:pt idx="6">
                  <c:v>0.94444444444444442</c:v>
                </c:pt>
                <c:pt idx="7">
                  <c:v>0.94444444444444442</c:v>
                </c:pt>
                <c:pt idx="8">
                  <c:v>0.94444444444444442</c:v>
                </c:pt>
                <c:pt idx="9">
                  <c:v>0.94444444444444442</c:v>
                </c:pt>
                <c:pt idx="10">
                  <c:v>0.94444444444444442</c:v>
                </c:pt>
                <c:pt idx="11">
                  <c:v>0.94444444444444442</c:v>
                </c:pt>
                <c:pt idx="12">
                  <c:v>0.94444444444444442</c:v>
                </c:pt>
                <c:pt idx="13">
                  <c:v>0.94444444444444442</c:v>
                </c:pt>
                <c:pt idx="14">
                  <c:v>0.94444444444444442</c:v>
                </c:pt>
                <c:pt idx="15">
                  <c:v>0.94444444444444442</c:v>
                </c:pt>
                <c:pt idx="16">
                  <c:v>0.94444444444444442</c:v>
                </c:pt>
                <c:pt idx="17">
                  <c:v>0.94444444444444442</c:v>
                </c:pt>
                <c:pt idx="18">
                  <c:v>0.94444444444444442</c:v>
                </c:pt>
                <c:pt idx="19">
                  <c:v>0.94444444444444442</c:v>
                </c:pt>
                <c:pt idx="20">
                  <c:v>0.88888888888888884</c:v>
                </c:pt>
                <c:pt idx="21">
                  <c:v>0.88888888888888884</c:v>
                </c:pt>
                <c:pt idx="22">
                  <c:v>0.88888888888888884</c:v>
                </c:pt>
                <c:pt idx="23">
                  <c:v>0.88888888888888884</c:v>
                </c:pt>
                <c:pt idx="24">
                  <c:v>0.88888888888888884</c:v>
                </c:pt>
                <c:pt idx="25">
                  <c:v>0.88888888888888884</c:v>
                </c:pt>
                <c:pt idx="26">
                  <c:v>0.88888888888888884</c:v>
                </c:pt>
                <c:pt idx="27">
                  <c:v>0.88888888888888884</c:v>
                </c:pt>
                <c:pt idx="28">
                  <c:v>0.83333333333333337</c:v>
                </c:pt>
                <c:pt idx="29">
                  <c:v>0.83333333333333337</c:v>
                </c:pt>
                <c:pt idx="30">
                  <c:v>0.83333333333333337</c:v>
                </c:pt>
                <c:pt idx="31">
                  <c:v>0.83333333333333337</c:v>
                </c:pt>
                <c:pt idx="32">
                  <c:v>0.83333333333333337</c:v>
                </c:pt>
                <c:pt idx="33">
                  <c:v>0.77777777777777779</c:v>
                </c:pt>
                <c:pt idx="34">
                  <c:v>0.77777777777777779</c:v>
                </c:pt>
                <c:pt idx="35">
                  <c:v>0.77777777777777779</c:v>
                </c:pt>
                <c:pt idx="36">
                  <c:v>0.77777777777777779</c:v>
                </c:pt>
                <c:pt idx="37">
                  <c:v>0.77777777777777779</c:v>
                </c:pt>
                <c:pt idx="38">
                  <c:v>0.77777777777777779</c:v>
                </c:pt>
                <c:pt idx="39">
                  <c:v>0.77777777777777779</c:v>
                </c:pt>
                <c:pt idx="40">
                  <c:v>0.77777777777777779</c:v>
                </c:pt>
                <c:pt idx="41">
                  <c:v>0.77777777777777779</c:v>
                </c:pt>
                <c:pt idx="42">
                  <c:v>0.77777777777777779</c:v>
                </c:pt>
                <c:pt idx="43">
                  <c:v>0.77777777777777779</c:v>
                </c:pt>
                <c:pt idx="44">
                  <c:v>0.77777777777777779</c:v>
                </c:pt>
                <c:pt idx="45">
                  <c:v>0.77777777777777779</c:v>
                </c:pt>
                <c:pt idx="46">
                  <c:v>0.77777777777777779</c:v>
                </c:pt>
                <c:pt idx="47">
                  <c:v>0.77777777777777779</c:v>
                </c:pt>
                <c:pt idx="48">
                  <c:v>0.77777777777777779</c:v>
                </c:pt>
                <c:pt idx="49">
                  <c:v>0.77777777777777779</c:v>
                </c:pt>
                <c:pt idx="50">
                  <c:v>0.77777777777777779</c:v>
                </c:pt>
                <c:pt idx="51">
                  <c:v>0.77777777777777779</c:v>
                </c:pt>
                <c:pt idx="52">
                  <c:v>0.77777777777777779</c:v>
                </c:pt>
                <c:pt idx="53">
                  <c:v>0.77777777777777779</c:v>
                </c:pt>
                <c:pt idx="54">
                  <c:v>0.77777777777777779</c:v>
                </c:pt>
                <c:pt idx="55">
                  <c:v>0.77777777777777779</c:v>
                </c:pt>
                <c:pt idx="56">
                  <c:v>0.77777777777777779</c:v>
                </c:pt>
                <c:pt idx="57">
                  <c:v>0.77777777777777779</c:v>
                </c:pt>
                <c:pt idx="58">
                  <c:v>0.77777777777777779</c:v>
                </c:pt>
                <c:pt idx="59">
                  <c:v>0.77777777777777779</c:v>
                </c:pt>
                <c:pt idx="60">
                  <c:v>0.77777777777777779</c:v>
                </c:pt>
                <c:pt idx="61">
                  <c:v>0.77777777777777779</c:v>
                </c:pt>
                <c:pt idx="62">
                  <c:v>0.72222222222222221</c:v>
                </c:pt>
                <c:pt idx="63">
                  <c:v>0.72222222222222221</c:v>
                </c:pt>
                <c:pt idx="64">
                  <c:v>0.72222222222222221</c:v>
                </c:pt>
                <c:pt idx="65">
                  <c:v>0.72222222222222221</c:v>
                </c:pt>
                <c:pt idx="66">
                  <c:v>0.66666666666666663</c:v>
                </c:pt>
                <c:pt idx="67">
                  <c:v>0.66666666666666663</c:v>
                </c:pt>
                <c:pt idx="68">
                  <c:v>0.66666666666666663</c:v>
                </c:pt>
                <c:pt idx="69">
                  <c:v>0.61111111111111116</c:v>
                </c:pt>
                <c:pt idx="70">
                  <c:v>0.61111111111111116</c:v>
                </c:pt>
                <c:pt idx="71">
                  <c:v>0.61111111111111116</c:v>
                </c:pt>
                <c:pt idx="72">
                  <c:v>0.61111111111111116</c:v>
                </c:pt>
                <c:pt idx="73">
                  <c:v>0.61111111111111116</c:v>
                </c:pt>
                <c:pt idx="74">
                  <c:v>0.55555555555555558</c:v>
                </c:pt>
                <c:pt idx="75">
                  <c:v>0.55555555555555558</c:v>
                </c:pt>
                <c:pt idx="76">
                  <c:v>0.55555555555555558</c:v>
                </c:pt>
                <c:pt idx="77">
                  <c:v>0.55555555555555558</c:v>
                </c:pt>
                <c:pt idx="78">
                  <c:v>0.5</c:v>
                </c:pt>
                <c:pt idx="79">
                  <c:v>0.5</c:v>
                </c:pt>
                <c:pt idx="80">
                  <c:v>0.5</c:v>
                </c:pt>
                <c:pt idx="81">
                  <c:v>0.5</c:v>
                </c:pt>
                <c:pt idx="82">
                  <c:v>0.5</c:v>
                </c:pt>
                <c:pt idx="83">
                  <c:v>0.5</c:v>
                </c:pt>
                <c:pt idx="84">
                  <c:v>0.44444444444444442</c:v>
                </c:pt>
                <c:pt idx="85">
                  <c:v>0.44444444444444442</c:v>
                </c:pt>
                <c:pt idx="86">
                  <c:v>0.44444444444444442</c:v>
                </c:pt>
                <c:pt idx="87">
                  <c:v>0.3888888888888889</c:v>
                </c:pt>
                <c:pt idx="88">
                  <c:v>0.3888888888888889</c:v>
                </c:pt>
                <c:pt idx="89">
                  <c:v>0.3888888888888889</c:v>
                </c:pt>
                <c:pt idx="90">
                  <c:v>0.3888888888888889</c:v>
                </c:pt>
                <c:pt idx="91">
                  <c:v>0.3888888888888889</c:v>
                </c:pt>
                <c:pt idx="92">
                  <c:v>0.3888888888888889</c:v>
                </c:pt>
                <c:pt idx="93">
                  <c:v>0.3888888888888889</c:v>
                </c:pt>
                <c:pt idx="94">
                  <c:v>0.3888888888888889</c:v>
                </c:pt>
                <c:pt idx="95">
                  <c:v>0.3888888888888889</c:v>
                </c:pt>
                <c:pt idx="96">
                  <c:v>0.3888888888888889</c:v>
                </c:pt>
                <c:pt idx="97">
                  <c:v>0.3888888888888889</c:v>
                </c:pt>
                <c:pt idx="98">
                  <c:v>0.3888888888888889</c:v>
                </c:pt>
                <c:pt idx="99">
                  <c:v>0.27777777777777779</c:v>
                </c:pt>
                <c:pt idx="100">
                  <c:v>0</c:v>
                </c:pt>
              </c:numCache>
            </c:numRef>
          </c:yVal>
          <c:smooth val="0"/>
          <c:extLst>
            <c:ext xmlns:c16="http://schemas.microsoft.com/office/drawing/2014/chart" uri="{C3380CC4-5D6E-409C-BE32-E72D297353CC}">
              <c16:uniqueId val="{00000000-06F4-4F02-B638-D84219FA8D6A}"/>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4'!$D$76:$E$76</c:f>
              <c:numCache>
                <c:formatCode>#,##0.000</c:formatCode>
                <c:ptCount val="2"/>
                <c:pt idx="0">
                  <c:v>0</c:v>
                </c:pt>
                <c:pt idx="1">
                  <c:v>1</c:v>
                </c:pt>
              </c:numCache>
            </c:numRef>
          </c:xVal>
          <c:yVal>
            <c:numRef>
              <c:f>'Model 4'!$D$77:$E$77</c:f>
              <c:numCache>
                <c:formatCode>#,##0.000</c:formatCode>
                <c:ptCount val="2"/>
                <c:pt idx="0">
                  <c:v>0</c:v>
                </c:pt>
                <c:pt idx="1">
                  <c:v>1</c:v>
                </c:pt>
              </c:numCache>
            </c:numRef>
          </c:yVal>
          <c:smooth val="0"/>
          <c:extLst>
            <c:ext xmlns:c16="http://schemas.microsoft.com/office/drawing/2014/chart" uri="{C3380CC4-5D6E-409C-BE32-E72D297353CC}">
              <c16:uniqueId val="{00000001-06F4-4F02-B638-D84219FA8D6A}"/>
            </c:ext>
          </c:extLst>
        </c:ser>
        <c:ser>
          <c:idx val="2"/>
          <c:order val="2"/>
          <c:tx>
            <c:strRef>
              <c:f>'Model 4'!$C$74</c:f>
              <c:strCache>
                <c:ptCount val="1"/>
                <c:pt idx="0">
                  <c:v>Cutoff = 0.50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a:extLst>
                <a:ext uri="{91240B29-F687-4F45-9708-019B960494DF}">
                  <a14:hiddenLine xmlns:a14="http://schemas.microsoft.com/office/drawing/2010/main" w="25400" cap="flat" cmpd="sng" algn="ctr">
                    <a:solidFill>
                      <a:srgbClr val="FF0000"/>
                    </a:solidFill>
                    <a:prstDash val="solid"/>
                    <a:round/>
                  </a14:hiddenLine>
                </a:ext>
              </a:extLst>
            </c:spPr>
          </c:marker>
          <c:xVal>
            <c:numRef>
              <c:f>'Model 4'!$D$78</c:f>
              <c:numCache>
                <c:formatCode>#,##0.000</c:formatCode>
                <c:ptCount val="1"/>
                <c:pt idx="0">
                  <c:v>8.7719298245614308E-3</c:v>
                </c:pt>
              </c:numCache>
            </c:numRef>
          </c:xVal>
          <c:yVal>
            <c:numRef>
              <c:f>'Model 4'!$E$78</c:f>
              <c:numCache>
                <c:formatCode>#,##0.000</c:formatCode>
                <c:ptCount val="1"/>
                <c:pt idx="0">
                  <c:v>0.77777777777777779</c:v>
                </c:pt>
              </c:numCache>
            </c:numRef>
          </c:yVal>
          <c:smooth val="0"/>
          <c:extLst>
            <c:ext xmlns:c16="http://schemas.microsoft.com/office/drawing/2014/chart" uri="{C3380CC4-5D6E-409C-BE32-E72D297353CC}">
              <c16:uniqueId val="{00000002-06F4-4F02-B638-D84219FA8D6A}"/>
            </c:ext>
          </c:extLst>
        </c:ser>
        <c:dLbls>
          <c:showLegendKey val="0"/>
          <c:showVal val="0"/>
          <c:showCatName val="0"/>
          <c:showSerName val="0"/>
          <c:showPercent val="0"/>
          <c:showBubbleSize val="0"/>
        </c:dLbls>
        <c:axId val="1546538992"/>
        <c:axId val="937956576"/>
      </c:scatterChart>
      <c:valAx>
        <c:axId val="1546538992"/>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False Positive Rate (1 - Specificity)</a:t>
                </a:r>
              </a:p>
            </c:rich>
          </c:tx>
          <c:overlay val="0"/>
        </c:title>
        <c:numFmt formatCode="0%" sourceLinked="0"/>
        <c:majorTickMark val="out"/>
        <c:minorTickMark val="none"/>
        <c:tickLblPos val="nextTo"/>
        <c:crossAx val="937956576"/>
        <c:crosses val="autoZero"/>
        <c:crossBetween val="midCat"/>
      </c:valAx>
      <c:valAx>
        <c:axId val="937956576"/>
        <c:scaling>
          <c:orientation val="minMax"/>
          <c:max val="1"/>
          <c:min val="0"/>
        </c:scaling>
        <c:delete val="0"/>
        <c:axPos val="l"/>
        <c:majorGridlines>
          <c:spPr>
            <a:ln w="3175">
              <a:solidFill>
                <a:srgbClr val="C0C0C0"/>
              </a:solidFill>
              <a:prstDash val="solid"/>
            </a:ln>
          </c:spPr>
        </c:majorGridlines>
        <c:title>
          <c:tx>
            <c:rich>
              <a:bodyPr/>
              <a:lstStyle/>
              <a:p>
                <a:pPr>
                  <a:defRPr/>
                </a:pPr>
                <a:r>
                  <a:rPr lang="en-GB"/>
                  <a:t>True Positive Rate (Sensitivity)</a:t>
                </a:r>
              </a:p>
            </c:rich>
          </c:tx>
          <c:overlay val="0"/>
        </c:title>
        <c:numFmt formatCode="0%" sourceLinked="0"/>
        <c:majorTickMark val="out"/>
        <c:minorTickMark val="none"/>
        <c:tickLblPos val="nextTo"/>
        <c:crossAx val="1546538992"/>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Distribution of Outcomes -vs- Prediction Interval
</a:t>
            </a:r>
            <a:r>
              <a:rPr lang="en-GB" sz="1000"/>
              <a:t>Model 4 for Vendor.Eq.EnchantedDiamonds    (17 variables, n=246)</a:t>
            </a:r>
          </a:p>
        </c:rich>
      </c:tx>
      <c:overlay val="0"/>
    </c:title>
    <c:autoTitleDeleted val="0"/>
    <c:plotArea>
      <c:layout/>
      <c:barChart>
        <c:barDir val="col"/>
        <c:grouping val="clustered"/>
        <c:varyColors val="0"/>
        <c:ser>
          <c:idx val="0"/>
          <c:order val="0"/>
          <c:tx>
            <c:strRef>
              <c:f>'Model 4'!$I$2</c:f>
              <c:strCache>
                <c:ptCount val="1"/>
                <c:pt idx="0">
                  <c:v>1</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4'!$BA$120:$BT$120</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4'!$BA$121:$BT$121</c:f>
              <c:numCache>
                <c:formatCode>#,##0.000</c:formatCode>
                <c:ptCount val="20"/>
                <c:pt idx="0">
                  <c:v>1</c:v>
                </c:pt>
                <c:pt idx="1">
                  <c:v>0</c:v>
                </c:pt>
                <c:pt idx="2">
                  <c:v>0</c:v>
                </c:pt>
                <c:pt idx="3">
                  <c:v>1</c:v>
                </c:pt>
                <c:pt idx="4">
                  <c:v>0</c:v>
                </c:pt>
                <c:pt idx="5">
                  <c:v>1</c:v>
                </c:pt>
                <c:pt idx="6">
                  <c:v>1</c:v>
                </c:pt>
                <c:pt idx="7">
                  <c:v>0</c:v>
                </c:pt>
                <c:pt idx="8">
                  <c:v>0</c:v>
                </c:pt>
                <c:pt idx="9">
                  <c:v>0</c:v>
                </c:pt>
                <c:pt idx="10">
                  <c:v>0</c:v>
                </c:pt>
                <c:pt idx="11">
                  <c:v>0</c:v>
                </c:pt>
                <c:pt idx="12">
                  <c:v>1</c:v>
                </c:pt>
                <c:pt idx="13">
                  <c:v>2</c:v>
                </c:pt>
                <c:pt idx="14">
                  <c:v>1</c:v>
                </c:pt>
                <c:pt idx="15">
                  <c:v>1</c:v>
                </c:pt>
                <c:pt idx="16">
                  <c:v>1</c:v>
                </c:pt>
                <c:pt idx="17">
                  <c:v>1</c:v>
                </c:pt>
                <c:pt idx="18">
                  <c:v>0</c:v>
                </c:pt>
                <c:pt idx="19">
                  <c:v>7</c:v>
                </c:pt>
              </c:numCache>
            </c:numRef>
          </c:val>
          <c:extLst>
            <c:ext xmlns:c16="http://schemas.microsoft.com/office/drawing/2014/chart" uri="{C3380CC4-5D6E-409C-BE32-E72D297353CC}">
              <c16:uniqueId val="{00000000-CD1C-45D3-B3A0-480B46193E1A}"/>
            </c:ext>
          </c:extLst>
        </c:ser>
        <c:ser>
          <c:idx val="1"/>
          <c:order val="1"/>
          <c:tx>
            <c:strRef>
              <c:f>'Model 4'!$H$2</c:f>
              <c:strCache>
                <c:ptCount val="1"/>
                <c:pt idx="0">
                  <c:v>0</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4'!$BA$120:$BU$120</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4'!$BA$122:$BT$122</c:f>
              <c:numCache>
                <c:formatCode>#,##0.000</c:formatCode>
                <c:ptCount val="20"/>
                <c:pt idx="0">
                  <c:v>-207</c:v>
                </c:pt>
                <c:pt idx="1">
                  <c:v>-10</c:v>
                </c:pt>
                <c:pt idx="2">
                  <c:v>-3</c:v>
                </c:pt>
                <c:pt idx="3">
                  <c:v>-1</c:v>
                </c:pt>
                <c:pt idx="4">
                  <c:v>0</c:v>
                </c:pt>
                <c:pt idx="5">
                  <c:v>-1</c:v>
                </c:pt>
                <c:pt idx="6">
                  <c:v>-2</c:v>
                </c:pt>
                <c:pt idx="7">
                  <c:v>0</c:v>
                </c:pt>
                <c:pt idx="8">
                  <c:v>0</c:v>
                </c:pt>
                <c:pt idx="9">
                  <c:v>-2</c:v>
                </c:pt>
                <c:pt idx="10">
                  <c:v>-1</c:v>
                </c:pt>
                <c:pt idx="11">
                  <c:v>0</c:v>
                </c:pt>
                <c:pt idx="12">
                  <c:v>0</c:v>
                </c:pt>
                <c:pt idx="13">
                  <c:v>0</c:v>
                </c:pt>
                <c:pt idx="14">
                  <c:v>0</c:v>
                </c:pt>
                <c:pt idx="15">
                  <c:v>-1</c:v>
                </c:pt>
                <c:pt idx="16">
                  <c:v>0</c:v>
                </c:pt>
                <c:pt idx="17">
                  <c:v>0</c:v>
                </c:pt>
                <c:pt idx="18">
                  <c:v>0</c:v>
                </c:pt>
                <c:pt idx="19">
                  <c:v>0</c:v>
                </c:pt>
              </c:numCache>
            </c:numRef>
          </c:val>
          <c:extLst>
            <c:ext xmlns:c16="http://schemas.microsoft.com/office/drawing/2014/chart" uri="{C3380CC4-5D6E-409C-BE32-E72D297353CC}">
              <c16:uniqueId val="{00000001-CD1C-45D3-B3A0-480B46193E1A}"/>
            </c:ext>
          </c:extLst>
        </c:ser>
        <c:dLbls>
          <c:showLegendKey val="0"/>
          <c:showVal val="0"/>
          <c:showCatName val="0"/>
          <c:showSerName val="0"/>
          <c:showPercent val="0"/>
          <c:showBubbleSize val="0"/>
        </c:dLbls>
        <c:gapWidth val="0"/>
        <c:overlap val="100"/>
        <c:axId val="937083904"/>
        <c:axId val="1024799536"/>
      </c:barChart>
      <c:catAx>
        <c:axId val="937083904"/>
        <c:scaling>
          <c:orientation val="minMax"/>
        </c:scaling>
        <c:delete val="0"/>
        <c:axPos val="b"/>
        <c:title>
          <c:tx>
            <c:rich>
              <a:bodyPr/>
              <a:lstStyle/>
              <a:p>
                <a:pPr>
                  <a:defRPr/>
                </a:pPr>
                <a:r>
                  <a:rPr lang="en-GB"/>
                  <a:t>Prediction</a:t>
                </a:r>
              </a:p>
            </c:rich>
          </c:tx>
          <c:overlay val="0"/>
        </c:title>
        <c:numFmt formatCode=".00" sourceLinked="0"/>
        <c:majorTickMark val="out"/>
        <c:minorTickMark val="none"/>
        <c:tickLblPos val="low"/>
        <c:crossAx val="1024799536"/>
        <c:crosses val="autoZero"/>
        <c:auto val="1"/>
        <c:lblAlgn val="ctr"/>
        <c:lblOffset val="100"/>
        <c:tickLblSkip val="1"/>
        <c:noMultiLvlLbl val="0"/>
      </c:catAx>
      <c:valAx>
        <c:axId val="1024799536"/>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937083904"/>
        <c:crosses val="autoZero"/>
        <c:crossBetween val="between"/>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Sensitivity and Specificity -vs- Cutoff Value
</a:t>
            </a:r>
            <a:r>
              <a:rPr lang="en-GB" sz="1000"/>
              <a:t>Model 4 for Vendor.Eq.EnchantedDiamonds    (17 variables, n=246)</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4'!$BA$160:$EW$160</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4'!$BA$161:$EW$161</c:f>
              <c:numCache>
                <c:formatCode>#,##0.000</c:formatCode>
                <c:ptCount val="101"/>
                <c:pt idx="0">
                  <c:v>1</c:v>
                </c:pt>
                <c:pt idx="1">
                  <c:v>0.94444444444444442</c:v>
                </c:pt>
                <c:pt idx="2">
                  <c:v>0.95555555555555549</c:v>
                </c:pt>
                <c:pt idx="3">
                  <c:v>0.94444444444444442</c:v>
                </c:pt>
                <c:pt idx="4">
                  <c:v>0.94444444444444442</c:v>
                </c:pt>
                <c:pt idx="5">
                  <c:v>0.94444444444444442</c:v>
                </c:pt>
                <c:pt idx="6">
                  <c:v>0.94444444444444442</c:v>
                </c:pt>
                <c:pt idx="7">
                  <c:v>0.94444444444444442</c:v>
                </c:pt>
                <c:pt idx="8">
                  <c:v>0.94444444444444442</c:v>
                </c:pt>
                <c:pt idx="9">
                  <c:v>0.94444444444444442</c:v>
                </c:pt>
                <c:pt idx="10">
                  <c:v>0.94444444444444442</c:v>
                </c:pt>
                <c:pt idx="11">
                  <c:v>0.94444444444444442</c:v>
                </c:pt>
                <c:pt idx="12">
                  <c:v>0.94444444444444442</c:v>
                </c:pt>
                <c:pt idx="13">
                  <c:v>0.94444444444444442</c:v>
                </c:pt>
                <c:pt idx="14">
                  <c:v>0.94444444444444442</c:v>
                </c:pt>
                <c:pt idx="15">
                  <c:v>0.94444444444444442</c:v>
                </c:pt>
                <c:pt idx="16">
                  <c:v>0.94444444444444442</c:v>
                </c:pt>
                <c:pt idx="17">
                  <c:v>0.94444444444444442</c:v>
                </c:pt>
                <c:pt idx="18">
                  <c:v>0.93333333333333335</c:v>
                </c:pt>
                <c:pt idx="19">
                  <c:v>0.92222222222222228</c:v>
                </c:pt>
                <c:pt idx="20">
                  <c:v>0.91111111111111098</c:v>
                </c:pt>
                <c:pt idx="21">
                  <c:v>0.89999999999999991</c:v>
                </c:pt>
                <c:pt idx="22">
                  <c:v>0.88888888888888884</c:v>
                </c:pt>
                <c:pt idx="23">
                  <c:v>0.88888888888888884</c:v>
                </c:pt>
                <c:pt idx="24">
                  <c:v>0.88888888888888884</c:v>
                </c:pt>
                <c:pt idx="25">
                  <c:v>0.88888888888888884</c:v>
                </c:pt>
                <c:pt idx="26">
                  <c:v>0.87777777777777777</c:v>
                </c:pt>
                <c:pt idx="27">
                  <c:v>0.8666666666666667</c:v>
                </c:pt>
                <c:pt idx="28">
                  <c:v>0.85555555555555562</c:v>
                </c:pt>
                <c:pt idx="29">
                  <c:v>0.84444444444444444</c:v>
                </c:pt>
                <c:pt idx="30">
                  <c:v>0.83333333333333337</c:v>
                </c:pt>
                <c:pt idx="31">
                  <c:v>0.8222222222222223</c:v>
                </c:pt>
                <c:pt idx="32">
                  <c:v>0.81111111111111112</c:v>
                </c:pt>
                <c:pt idx="33">
                  <c:v>0.8</c:v>
                </c:pt>
                <c:pt idx="34">
                  <c:v>0.78888888888888886</c:v>
                </c:pt>
                <c:pt idx="35">
                  <c:v>0.77777777777777779</c:v>
                </c:pt>
                <c:pt idx="36">
                  <c:v>0.77777777777777779</c:v>
                </c:pt>
                <c:pt idx="37">
                  <c:v>0.77777777777777779</c:v>
                </c:pt>
                <c:pt idx="38">
                  <c:v>0.77777777777777779</c:v>
                </c:pt>
                <c:pt idx="39">
                  <c:v>0.77777777777777779</c:v>
                </c:pt>
                <c:pt idx="40">
                  <c:v>0.77777777777777779</c:v>
                </c:pt>
                <c:pt idx="41">
                  <c:v>0.77777777777777779</c:v>
                </c:pt>
                <c:pt idx="42">
                  <c:v>0.77777777777777779</c:v>
                </c:pt>
                <c:pt idx="43">
                  <c:v>0.77777777777777779</c:v>
                </c:pt>
                <c:pt idx="44">
                  <c:v>0.77777777777777779</c:v>
                </c:pt>
                <c:pt idx="45">
                  <c:v>0.77777777777777779</c:v>
                </c:pt>
                <c:pt idx="46">
                  <c:v>0.77777777777777779</c:v>
                </c:pt>
                <c:pt idx="47">
                  <c:v>0.77777777777777779</c:v>
                </c:pt>
                <c:pt idx="48">
                  <c:v>0.77777777777777779</c:v>
                </c:pt>
                <c:pt idx="49">
                  <c:v>0.77777777777777779</c:v>
                </c:pt>
                <c:pt idx="50">
                  <c:v>0.77777777777777779</c:v>
                </c:pt>
                <c:pt idx="51">
                  <c:v>0.77777777777777779</c:v>
                </c:pt>
                <c:pt idx="52">
                  <c:v>0.77777777777777779</c:v>
                </c:pt>
                <c:pt idx="53">
                  <c:v>0.77777777777777779</c:v>
                </c:pt>
                <c:pt idx="54">
                  <c:v>0.77777777777777779</c:v>
                </c:pt>
                <c:pt idx="55">
                  <c:v>0.77777777777777779</c:v>
                </c:pt>
                <c:pt idx="56">
                  <c:v>0.77777777777777779</c:v>
                </c:pt>
                <c:pt idx="57">
                  <c:v>0.77777777777777779</c:v>
                </c:pt>
                <c:pt idx="58">
                  <c:v>0.77777777777777779</c:v>
                </c:pt>
                <c:pt idx="59">
                  <c:v>0.77777777777777779</c:v>
                </c:pt>
                <c:pt idx="60">
                  <c:v>0.76666666666666672</c:v>
                </c:pt>
                <c:pt idx="61">
                  <c:v>0.75555555555555554</c:v>
                </c:pt>
                <c:pt idx="62">
                  <c:v>0.74444444444444446</c:v>
                </c:pt>
                <c:pt idx="63">
                  <c:v>0.73333333333333328</c:v>
                </c:pt>
                <c:pt idx="64">
                  <c:v>0.71111111111111114</c:v>
                </c:pt>
                <c:pt idx="65">
                  <c:v>0.7</c:v>
                </c:pt>
                <c:pt idx="66">
                  <c:v>0.68888888888888888</c:v>
                </c:pt>
                <c:pt idx="67">
                  <c:v>0.66666666666666663</c:v>
                </c:pt>
                <c:pt idx="68">
                  <c:v>0.64444444444444438</c:v>
                </c:pt>
                <c:pt idx="69">
                  <c:v>0.6333333333333333</c:v>
                </c:pt>
                <c:pt idx="70">
                  <c:v>0.62222222222222223</c:v>
                </c:pt>
                <c:pt idx="71">
                  <c:v>0.61111111111111116</c:v>
                </c:pt>
                <c:pt idx="72">
                  <c:v>0.60000000000000009</c:v>
                </c:pt>
                <c:pt idx="73">
                  <c:v>0.58888888888888891</c:v>
                </c:pt>
                <c:pt idx="74">
                  <c:v>0.57777777777777783</c:v>
                </c:pt>
                <c:pt idx="75">
                  <c:v>0.56666666666666665</c:v>
                </c:pt>
                <c:pt idx="76">
                  <c:v>0.54444444444444451</c:v>
                </c:pt>
                <c:pt idx="77">
                  <c:v>0.53333333333333333</c:v>
                </c:pt>
                <c:pt idx="78">
                  <c:v>0.52222222222222225</c:v>
                </c:pt>
                <c:pt idx="79">
                  <c:v>0.51111111111111107</c:v>
                </c:pt>
                <c:pt idx="80">
                  <c:v>0.5</c:v>
                </c:pt>
                <c:pt idx="81">
                  <c:v>0.5</c:v>
                </c:pt>
                <c:pt idx="82">
                  <c:v>0.48888888888888893</c:v>
                </c:pt>
                <c:pt idx="83">
                  <c:v>0.47777777777777775</c:v>
                </c:pt>
                <c:pt idx="84">
                  <c:v>0.46666666666666667</c:v>
                </c:pt>
                <c:pt idx="85">
                  <c:v>0.44444444444444442</c:v>
                </c:pt>
                <c:pt idx="86">
                  <c:v>0.42222222222222222</c:v>
                </c:pt>
                <c:pt idx="87">
                  <c:v>0.41111111111111115</c:v>
                </c:pt>
                <c:pt idx="88">
                  <c:v>0.4</c:v>
                </c:pt>
                <c:pt idx="89">
                  <c:v>0.3888888888888889</c:v>
                </c:pt>
                <c:pt idx="90">
                  <c:v>0.3888888888888889</c:v>
                </c:pt>
                <c:pt idx="91">
                  <c:v>0.3888888888888889</c:v>
                </c:pt>
                <c:pt idx="92">
                  <c:v>0.3888888888888889</c:v>
                </c:pt>
                <c:pt idx="93">
                  <c:v>0.3888888888888889</c:v>
                </c:pt>
                <c:pt idx="94">
                  <c:v>0.3888888888888889</c:v>
                </c:pt>
                <c:pt idx="95">
                  <c:v>0.3888888888888889</c:v>
                </c:pt>
                <c:pt idx="96">
                  <c:v>0.3888888888888889</c:v>
                </c:pt>
                <c:pt idx="97">
                  <c:v>0.36666666666666664</c:v>
                </c:pt>
                <c:pt idx="98">
                  <c:v>0.28888888888888892</c:v>
                </c:pt>
                <c:pt idx="99">
                  <c:v>0.27777777777777779</c:v>
                </c:pt>
                <c:pt idx="100">
                  <c:v>0</c:v>
                </c:pt>
              </c:numCache>
            </c:numRef>
          </c:yVal>
          <c:smooth val="0"/>
          <c:extLst>
            <c:ext xmlns:c16="http://schemas.microsoft.com/office/drawing/2014/chart" uri="{C3380CC4-5D6E-409C-BE32-E72D297353CC}">
              <c16:uniqueId val="{00000000-B7CB-4DF7-88BA-21B27C6E659C}"/>
            </c:ext>
          </c:extLst>
        </c:ser>
        <c:ser>
          <c:idx val="1"/>
          <c:order val="1"/>
          <c:tx>
            <c:v>Specificity</c:v>
          </c:tx>
          <c:spPr>
            <a:ln w="28575">
              <a:solidFill>
                <a:srgbClr val="FF0000"/>
              </a:solidFill>
            </a:ln>
          </c:spPr>
          <c:marker>
            <c:symbol val="none"/>
          </c:marker>
          <c:xVal>
            <c:numRef>
              <c:f>'Model 4'!$BA$160:$EW$160</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4'!$BA$162:$EW$162</c:f>
              <c:numCache>
                <c:formatCode>#,##0.000</c:formatCode>
                <c:ptCount val="101"/>
                <c:pt idx="0">
                  <c:v>0</c:v>
                </c:pt>
                <c:pt idx="1">
                  <c:v>0.82894736842105265</c:v>
                </c:pt>
                <c:pt idx="2">
                  <c:v>0.69561403508771924</c:v>
                </c:pt>
                <c:pt idx="3">
                  <c:v>0.8771929824561403</c:v>
                </c:pt>
                <c:pt idx="4">
                  <c:v>0.8956140350877192</c:v>
                </c:pt>
                <c:pt idx="5">
                  <c:v>0.90877192982456134</c:v>
                </c:pt>
                <c:pt idx="6">
                  <c:v>0.92192982456140349</c:v>
                </c:pt>
                <c:pt idx="7">
                  <c:v>0.93070175438596481</c:v>
                </c:pt>
                <c:pt idx="8">
                  <c:v>0.93947368421052624</c:v>
                </c:pt>
                <c:pt idx="9">
                  <c:v>0.94561403508771924</c:v>
                </c:pt>
                <c:pt idx="10">
                  <c:v>0.95</c:v>
                </c:pt>
                <c:pt idx="11">
                  <c:v>0.95350877192982464</c:v>
                </c:pt>
                <c:pt idx="12">
                  <c:v>0.9570175438596491</c:v>
                </c:pt>
                <c:pt idx="13">
                  <c:v>0.95964912280701764</c:v>
                </c:pt>
                <c:pt idx="14">
                  <c:v>0.96228070175438596</c:v>
                </c:pt>
                <c:pt idx="15">
                  <c:v>0.96403508771929824</c:v>
                </c:pt>
                <c:pt idx="16">
                  <c:v>0.96491228070175439</c:v>
                </c:pt>
                <c:pt idx="17">
                  <c:v>0.96491228070175439</c:v>
                </c:pt>
                <c:pt idx="18">
                  <c:v>0.96578947368421053</c:v>
                </c:pt>
                <c:pt idx="19">
                  <c:v>0.96666666666666667</c:v>
                </c:pt>
                <c:pt idx="20">
                  <c:v>0.96754385964912282</c:v>
                </c:pt>
                <c:pt idx="21">
                  <c:v>0.96842105263157896</c:v>
                </c:pt>
                <c:pt idx="22">
                  <c:v>0.9692982456140351</c:v>
                </c:pt>
                <c:pt idx="23">
                  <c:v>0.9692982456140351</c:v>
                </c:pt>
                <c:pt idx="24">
                  <c:v>0.9692982456140351</c:v>
                </c:pt>
                <c:pt idx="25">
                  <c:v>0.9692982456140351</c:v>
                </c:pt>
                <c:pt idx="26">
                  <c:v>0.9692982456140351</c:v>
                </c:pt>
                <c:pt idx="27">
                  <c:v>0.9692982456140351</c:v>
                </c:pt>
                <c:pt idx="28">
                  <c:v>0.97017543859649114</c:v>
                </c:pt>
                <c:pt idx="29">
                  <c:v>0.97105263157894739</c:v>
                </c:pt>
                <c:pt idx="30">
                  <c:v>0.97192982456140353</c:v>
                </c:pt>
                <c:pt idx="31">
                  <c:v>0.97456140350877185</c:v>
                </c:pt>
                <c:pt idx="32">
                  <c:v>0.97719298245614039</c:v>
                </c:pt>
                <c:pt idx="33">
                  <c:v>0.97894736842105257</c:v>
                </c:pt>
                <c:pt idx="34">
                  <c:v>0.98070175438596485</c:v>
                </c:pt>
                <c:pt idx="35">
                  <c:v>0.98245614035087714</c:v>
                </c:pt>
                <c:pt idx="36">
                  <c:v>0.98245614035087714</c:v>
                </c:pt>
                <c:pt idx="37">
                  <c:v>0.98245614035087714</c:v>
                </c:pt>
                <c:pt idx="38">
                  <c:v>0.98245614035087714</c:v>
                </c:pt>
                <c:pt idx="39">
                  <c:v>0.98245614035087714</c:v>
                </c:pt>
                <c:pt idx="40">
                  <c:v>0.98245614035087714</c:v>
                </c:pt>
                <c:pt idx="41">
                  <c:v>0.98245614035087714</c:v>
                </c:pt>
                <c:pt idx="42">
                  <c:v>0.98245614035087714</c:v>
                </c:pt>
                <c:pt idx="43">
                  <c:v>0.98245614035087714</c:v>
                </c:pt>
                <c:pt idx="44">
                  <c:v>0.98245614035087714</c:v>
                </c:pt>
                <c:pt idx="45">
                  <c:v>0.98245614035087714</c:v>
                </c:pt>
                <c:pt idx="46">
                  <c:v>0.98333333333333328</c:v>
                </c:pt>
                <c:pt idx="47">
                  <c:v>0.98508771929824557</c:v>
                </c:pt>
                <c:pt idx="48">
                  <c:v>0.98684210526315785</c:v>
                </c:pt>
                <c:pt idx="49">
                  <c:v>0.98947368421052628</c:v>
                </c:pt>
                <c:pt idx="50">
                  <c:v>0.99210526315789471</c:v>
                </c:pt>
                <c:pt idx="51">
                  <c:v>0.993859649122807</c:v>
                </c:pt>
                <c:pt idx="52">
                  <c:v>0.99473684210526325</c:v>
                </c:pt>
                <c:pt idx="53">
                  <c:v>0.99561403508771928</c:v>
                </c:pt>
                <c:pt idx="54">
                  <c:v>0.99561403508771928</c:v>
                </c:pt>
                <c:pt idx="55">
                  <c:v>0.99561403508771928</c:v>
                </c:pt>
                <c:pt idx="56">
                  <c:v>0.99561403508771928</c:v>
                </c:pt>
                <c:pt idx="57">
                  <c:v>0.99561403508771928</c:v>
                </c:pt>
                <c:pt idx="58">
                  <c:v>0.99561403508771928</c:v>
                </c:pt>
                <c:pt idx="59">
                  <c:v>0.99561403508771928</c:v>
                </c:pt>
                <c:pt idx="60">
                  <c:v>0.99561403508771928</c:v>
                </c:pt>
                <c:pt idx="61">
                  <c:v>0.99561403508771928</c:v>
                </c:pt>
                <c:pt idx="62">
                  <c:v>0.99561403508771928</c:v>
                </c:pt>
                <c:pt idx="63">
                  <c:v>0.99561403508771928</c:v>
                </c:pt>
                <c:pt idx="64">
                  <c:v>0.99561403508771928</c:v>
                </c:pt>
                <c:pt idx="65">
                  <c:v>0.99561403508771928</c:v>
                </c:pt>
                <c:pt idx="66">
                  <c:v>0.99561403508771928</c:v>
                </c:pt>
                <c:pt idx="67">
                  <c:v>0.99561403508771928</c:v>
                </c:pt>
                <c:pt idx="68">
                  <c:v>0.99561403508771928</c:v>
                </c:pt>
                <c:pt idx="69">
                  <c:v>0.99561403508771928</c:v>
                </c:pt>
                <c:pt idx="70">
                  <c:v>0.99561403508771928</c:v>
                </c:pt>
                <c:pt idx="71">
                  <c:v>0.99561403508771928</c:v>
                </c:pt>
                <c:pt idx="72">
                  <c:v>0.99561403508771928</c:v>
                </c:pt>
                <c:pt idx="73">
                  <c:v>0.99561403508771928</c:v>
                </c:pt>
                <c:pt idx="74">
                  <c:v>0.99561403508771928</c:v>
                </c:pt>
                <c:pt idx="75">
                  <c:v>0.99561403508771928</c:v>
                </c:pt>
                <c:pt idx="76">
                  <c:v>0.99561403508771928</c:v>
                </c:pt>
                <c:pt idx="77">
                  <c:v>0.99561403508771928</c:v>
                </c:pt>
                <c:pt idx="78">
                  <c:v>0.99649122807017543</c:v>
                </c:pt>
                <c:pt idx="79">
                  <c:v>0.99736842105263157</c:v>
                </c:pt>
                <c:pt idx="80">
                  <c:v>0.99824561403508771</c:v>
                </c:pt>
                <c:pt idx="81">
                  <c:v>0.99912280701754386</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B7CB-4DF7-88BA-21B27C6E659C}"/>
            </c:ext>
          </c:extLst>
        </c:ser>
        <c:ser>
          <c:idx val="2"/>
          <c:order val="2"/>
          <c:tx>
            <c:strRef>
              <c:f>'Model 4'!$AZ$163</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4'!$BA$160:$EW$160</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4'!$BA$163:$EW$163</c:f>
              <c:numCache>
                <c:formatCode>#,##0.000</c:formatCode>
                <c:ptCount val="101"/>
                <c:pt idx="0">
                  <c:v>0.5</c:v>
                </c:pt>
                <c:pt idx="1">
                  <c:v>0.88669590643274854</c:v>
                </c:pt>
                <c:pt idx="2">
                  <c:v>0.82558479532163731</c:v>
                </c:pt>
                <c:pt idx="3">
                  <c:v>0.91081871345029231</c:v>
                </c:pt>
                <c:pt idx="4">
                  <c:v>0.92002923976608186</c:v>
                </c:pt>
                <c:pt idx="5">
                  <c:v>0.92660818713450288</c:v>
                </c:pt>
                <c:pt idx="6">
                  <c:v>0.9331871345029239</c:v>
                </c:pt>
                <c:pt idx="7">
                  <c:v>0.93757309941520461</c:v>
                </c:pt>
                <c:pt idx="8">
                  <c:v>0.94195906432748533</c:v>
                </c:pt>
                <c:pt idx="9">
                  <c:v>0.94502923976608177</c:v>
                </c:pt>
                <c:pt idx="10">
                  <c:v>0.94722222222222219</c:v>
                </c:pt>
                <c:pt idx="11">
                  <c:v>0.94897660818713447</c:v>
                </c:pt>
                <c:pt idx="12">
                  <c:v>0.95073099415204676</c:v>
                </c:pt>
                <c:pt idx="13">
                  <c:v>0.95204678362573103</c:v>
                </c:pt>
                <c:pt idx="14">
                  <c:v>0.95336257309941519</c:v>
                </c:pt>
                <c:pt idx="15">
                  <c:v>0.95423976608187133</c:v>
                </c:pt>
                <c:pt idx="16">
                  <c:v>0.95467836257309946</c:v>
                </c:pt>
                <c:pt idx="17">
                  <c:v>0.95467836257309946</c:v>
                </c:pt>
                <c:pt idx="18">
                  <c:v>0.94956140350877194</c:v>
                </c:pt>
                <c:pt idx="19">
                  <c:v>0.94444444444444442</c:v>
                </c:pt>
                <c:pt idx="20">
                  <c:v>0.9393274853801169</c:v>
                </c:pt>
                <c:pt idx="21">
                  <c:v>0.93421052631578938</c:v>
                </c:pt>
                <c:pt idx="22">
                  <c:v>0.92909356725146197</c:v>
                </c:pt>
                <c:pt idx="23">
                  <c:v>0.92909356725146197</c:v>
                </c:pt>
                <c:pt idx="24">
                  <c:v>0.92909356725146197</c:v>
                </c:pt>
                <c:pt idx="25">
                  <c:v>0.92909356725146197</c:v>
                </c:pt>
                <c:pt idx="26">
                  <c:v>0.92353801169590644</c:v>
                </c:pt>
                <c:pt idx="27">
                  <c:v>0.9179824561403509</c:v>
                </c:pt>
                <c:pt idx="28">
                  <c:v>0.91286549707602338</c:v>
                </c:pt>
                <c:pt idx="29">
                  <c:v>0.90774853801169586</c:v>
                </c:pt>
                <c:pt idx="30">
                  <c:v>0.90263157894736845</c:v>
                </c:pt>
                <c:pt idx="31">
                  <c:v>0.89839181286549707</c:v>
                </c:pt>
                <c:pt idx="32">
                  <c:v>0.8941520467836257</c:v>
                </c:pt>
                <c:pt idx="33">
                  <c:v>0.88947368421052631</c:v>
                </c:pt>
                <c:pt idx="34">
                  <c:v>0.88479532163742691</c:v>
                </c:pt>
                <c:pt idx="35">
                  <c:v>0.88011695906432741</c:v>
                </c:pt>
                <c:pt idx="36">
                  <c:v>0.88011695906432741</c:v>
                </c:pt>
                <c:pt idx="37">
                  <c:v>0.88011695906432741</c:v>
                </c:pt>
                <c:pt idx="38">
                  <c:v>0.88011695906432741</c:v>
                </c:pt>
                <c:pt idx="39">
                  <c:v>0.88011695906432741</c:v>
                </c:pt>
                <c:pt idx="40">
                  <c:v>0.88011695906432741</c:v>
                </c:pt>
                <c:pt idx="41">
                  <c:v>0.88011695906432741</c:v>
                </c:pt>
                <c:pt idx="42">
                  <c:v>0.88011695906432741</c:v>
                </c:pt>
                <c:pt idx="43">
                  <c:v>0.88011695906432741</c:v>
                </c:pt>
                <c:pt idx="44">
                  <c:v>0.88011695906432741</c:v>
                </c:pt>
                <c:pt idx="45">
                  <c:v>0.88011695906432741</c:v>
                </c:pt>
                <c:pt idx="46">
                  <c:v>0.88055555555555554</c:v>
                </c:pt>
                <c:pt idx="47">
                  <c:v>0.88143274853801168</c:v>
                </c:pt>
                <c:pt idx="48">
                  <c:v>0.88230994152046782</c:v>
                </c:pt>
                <c:pt idx="49">
                  <c:v>0.88362573099415198</c:v>
                </c:pt>
                <c:pt idx="50">
                  <c:v>0.88494152046783625</c:v>
                </c:pt>
                <c:pt idx="51">
                  <c:v>0.88581871345029239</c:v>
                </c:pt>
                <c:pt idx="52">
                  <c:v>0.88625730994152052</c:v>
                </c:pt>
                <c:pt idx="53">
                  <c:v>0.88669590643274854</c:v>
                </c:pt>
                <c:pt idx="54">
                  <c:v>0.88669590643274854</c:v>
                </c:pt>
                <c:pt idx="55">
                  <c:v>0.88669590643274854</c:v>
                </c:pt>
                <c:pt idx="56">
                  <c:v>0.88669590643274854</c:v>
                </c:pt>
                <c:pt idx="57">
                  <c:v>0.88669590643274854</c:v>
                </c:pt>
                <c:pt idx="58">
                  <c:v>0.88669590643274854</c:v>
                </c:pt>
                <c:pt idx="59">
                  <c:v>0.88669590643274854</c:v>
                </c:pt>
                <c:pt idx="60">
                  <c:v>0.881140350877193</c:v>
                </c:pt>
                <c:pt idx="61">
                  <c:v>0.87558479532163735</c:v>
                </c:pt>
                <c:pt idx="62">
                  <c:v>0.87002923976608182</c:v>
                </c:pt>
                <c:pt idx="63">
                  <c:v>0.86447368421052628</c:v>
                </c:pt>
                <c:pt idx="64">
                  <c:v>0.85336257309941521</c:v>
                </c:pt>
                <c:pt idx="65">
                  <c:v>0.84780701754385968</c:v>
                </c:pt>
                <c:pt idx="66">
                  <c:v>0.84225146198830414</c:v>
                </c:pt>
                <c:pt idx="67">
                  <c:v>0.83114035087719296</c:v>
                </c:pt>
                <c:pt idx="68">
                  <c:v>0.82002923976608177</c:v>
                </c:pt>
                <c:pt idx="69">
                  <c:v>0.81447368421052624</c:v>
                </c:pt>
                <c:pt idx="70">
                  <c:v>0.8089181286549707</c:v>
                </c:pt>
                <c:pt idx="71">
                  <c:v>0.80336257309941517</c:v>
                </c:pt>
                <c:pt idx="72">
                  <c:v>0.79780701754385963</c:v>
                </c:pt>
                <c:pt idx="73">
                  <c:v>0.7922514619883041</c:v>
                </c:pt>
                <c:pt idx="74">
                  <c:v>0.78669590643274856</c:v>
                </c:pt>
                <c:pt idx="75">
                  <c:v>0.78114035087719302</c:v>
                </c:pt>
                <c:pt idx="76">
                  <c:v>0.77002923976608195</c:v>
                </c:pt>
                <c:pt idx="77">
                  <c:v>0.76447368421052631</c:v>
                </c:pt>
                <c:pt idx="78">
                  <c:v>0.75935672514619879</c:v>
                </c:pt>
                <c:pt idx="79">
                  <c:v>0.75423976608187138</c:v>
                </c:pt>
                <c:pt idx="80">
                  <c:v>0.74912280701754386</c:v>
                </c:pt>
                <c:pt idx="81">
                  <c:v>0.74956140350877187</c:v>
                </c:pt>
                <c:pt idx="82">
                  <c:v>0.74444444444444446</c:v>
                </c:pt>
                <c:pt idx="83">
                  <c:v>0.73888888888888893</c:v>
                </c:pt>
                <c:pt idx="84">
                  <c:v>0.73333333333333339</c:v>
                </c:pt>
                <c:pt idx="85">
                  <c:v>0.72222222222222221</c:v>
                </c:pt>
                <c:pt idx="86">
                  <c:v>0.71111111111111114</c:v>
                </c:pt>
                <c:pt idx="87">
                  <c:v>0.7055555555555556</c:v>
                </c:pt>
                <c:pt idx="88">
                  <c:v>0.7</c:v>
                </c:pt>
                <c:pt idx="89">
                  <c:v>0.69444444444444442</c:v>
                </c:pt>
                <c:pt idx="90">
                  <c:v>0.69444444444444442</c:v>
                </c:pt>
                <c:pt idx="91">
                  <c:v>0.69444444444444442</c:v>
                </c:pt>
                <c:pt idx="92">
                  <c:v>0.69444444444444442</c:v>
                </c:pt>
                <c:pt idx="93">
                  <c:v>0.69444444444444442</c:v>
                </c:pt>
                <c:pt idx="94">
                  <c:v>0.69444444444444442</c:v>
                </c:pt>
                <c:pt idx="95">
                  <c:v>0.69444444444444442</c:v>
                </c:pt>
                <c:pt idx="96">
                  <c:v>0.69444444444444442</c:v>
                </c:pt>
                <c:pt idx="97">
                  <c:v>0.68333333333333335</c:v>
                </c:pt>
                <c:pt idx="98">
                  <c:v>0.64444444444444449</c:v>
                </c:pt>
                <c:pt idx="99">
                  <c:v>0.63888888888888884</c:v>
                </c:pt>
                <c:pt idx="100">
                  <c:v>0.5</c:v>
                </c:pt>
              </c:numCache>
            </c:numRef>
          </c:yVal>
          <c:smooth val="0"/>
          <c:extLst>
            <c:ext xmlns:c16="http://schemas.microsoft.com/office/drawing/2014/chart" uri="{C3380CC4-5D6E-409C-BE32-E72D297353CC}">
              <c16:uniqueId val="{00000002-B7CB-4DF7-88BA-21B27C6E659C}"/>
            </c:ext>
          </c:extLst>
        </c:ser>
        <c:dLbls>
          <c:showLegendKey val="0"/>
          <c:showVal val="0"/>
          <c:showCatName val="0"/>
          <c:showSerName val="0"/>
          <c:showPercent val="0"/>
          <c:showBubbleSize val="0"/>
        </c:dLbls>
        <c:axId val="1027816752"/>
        <c:axId val="1386549392"/>
      </c:scatterChart>
      <c:valAx>
        <c:axId val="1027816752"/>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386549392"/>
        <c:crosses val="autoZero"/>
        <c:crossBetween val="midCat"/>
      </c:valAx>
      <c:valAx>
        <c:axId val="1386549392"/>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027816752"/>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GB" sz="1100"/>
              <a:t>Error Rates- vs- Cutoff Value
</a:t>
            </a:r>
            <a:r>
              <a:rPr lang="en-GB" sz="1000"/>
              <a:t>Model 4 for Vendor.Eq.EnchantedDiamonds    (17 variables, n=246)</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4'!$BA$183:$EW$183</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4'!$BA$184:$EW$184</c:f>
              <c:numCache>
                <c:formatCode>#,##0.000</c:formatCode>
                <c:ptCount val="101"/>
                <c:pt idx="0">
                  <c:v>0.92682926829268297</c:v>
                </c:pt>
                <c:pt idx="1">
                  <c:v>0.15853658536585366</c:v>
                </c:pt>
                <c:pt idx="2">
                  <c:v>0.28211382113821143</c:v>
                </c:pt>
                <c:pt idx="3">
                  <c:v>0.11382113821138211</c:v>
                </c:pt>
                <c:pt idx="4">
                  <c:v>9.6747967479674804E-2</c:v>
                </c:pt>
                <c:pt idx="5">
                  <c:v>8.4552845528455281E-2</c:v>
                </c:pt>
                <c:pt idx="6">
                  <c:v>7.2357723577235772E-2</c:v>
                </c:pt>
                <c:pt idx="7">
                  <c:v>6.4227642276422761E-2</c:v>
                </c:pt>
                <c:pt idx="8">
                  <c:v>5.6097560975609757E-2</c:v>
                </c:pt>
                <c:pt idx="9">
                  <c:v>5.0406504065040651E-2</c:v>
                </c:pt>
                <c:pt idx="10">
                  <c:v>4.6341463414634146E-2</c:v>
                </c:pt>
                <c:pt idx="11">
                  <c:v>4.3089430894308944E-2</c:v>
                </c:pt>
                <c:pt idx="12">
                  <c:v>3.9837398373983743E-2</c:v>
                </c:pt>
                <c:pt idx="13">
                  <c:v>3.7398373983739831E-2</c:v>
                </c:pt>
                <c:pt idx="14">
                  <c:v>3.4959349593495934E-2</c:v>
                </c:pt>
                <c:pt idx="15">
                  <c:v>3.3333333333333333E-2</c:v>
                </c:pt>
                <c:pt idx="16">
                  <c:v>3.2520325203252036E-2</c:v>
                </c:pt>
                <c:pt idx="17">
                  <c:v>3.2520325203252036E-2</c:v>
                </c:pt>
                <c:pt idx="18">
                  <c:v>3.1707317073170732E-2</c:v>
                </c:pt>
                <c:pt idx="19">
                  <c:v>3.0894308943089428E-2</c:v>
                </c:pt>
                <c:pt idx="20">
                  <c:v>3.0081300813008131E-2</c:v>
                </c:pt>
                <c:pt idx="21">
                  <c:v>2.9268292682926831E-2</c:v>
                </c:pt>
                <c:pt idx="22">
                  <c:v>2.8455284552845527E-2</c:v>
                </c:pt>
                <c:pt idx="23">
                  <c:v>2.8455284552845527E-2</c:v>
                </c:pt>
                <c:pt idx="24">
                  <c:v>2.8455284552845527E-2</c:v>
                </c:pt>
                <c:pt idx="25">
                  <c:v>2.8455284552845527E-2</c:v>
                </c:pt>
                <c:pt idx="26">
                  <c:v>2.8455284552845527E-2</c:v>
                </c:pt>
                <c:pt idx="27">
                  <c:v>2.8455284552845527E-2</c:v>
                </c:pt>
                <c:pt idx="28">
                  <c:v>2.7642276422764227E-2</c:v>
                </c:pt>
                <c:pt idx="29">
                  <c:v>2.6829268292682926E-2</c:v>
                </c:pt>
                <c:pt idx="30">
                  <c:v>2.6016260162601626E-2</c:v>
                </c:pt>
                <c:pt idx="31">
                  <c:v>2.3577235772357721E-2</c:v>
                </c:pt>
                <c:pt idx="32">
                  <c:v>2.113821138211382E-2</c:v>
                </c:pt>
                <c:pt idx="33">
                  <c:v>1.9512195121951219E-2</c:v>
                </c:pt>
                <c:pt idx="34">
                  <c:v>1.7886178861788619E-2</c:v>
                </c:pt>
                <c:pt idx="35">
                  <c:v>1.6260162601626018E-2</c:v>
                </c:pt>
                <c:pt idx="36">
                  <c:v>1.6260162601626018E-2</c:v>
                </c:pt>
                <c:pt idx="37">
                  <c:v>1.6260162601626018E-2</c:v>
                </c:pt>
                <c:pt idx="38">
                  <c:v>1.6260162601626018E-2</c:v>
                </c:pt>
                <c:pt idx="39">
                  <c:v>1.6260162601626018E-2</c:v>
                </c:pt>
                <c:pt idx="40">
                  <c:v>1.6260162601626018E-2</c:v>
                </c:pt>
                <c:pt idx="41">
                  <c:v>1.6260162601626018E-2</c:v>
                </c:pt>
                <c:pt idx="42">
                  <c:v>1.6260162601626018E-2</c:v>
                </c:pt>
                <c:pt idx="43">
                  <c:v>1.6260162601626018E-2</c:v>
                </c:pt>
                <c:pt idx="44">
                  <c:v>1.6260162601626018E-2</c:v>
                </c:pt>
                <c:pt idx="45">
                  <c:v>1.6260162601626018E-2</c:v>
                </c:pt>
                <c:pt idx="46">
                  <c:v>1.5447154471544714E-2</c:v>
                </c:pt>
                <c:pt idx="47">
                  <c:v>1.3821138211382113E-2</c:v>
                </c:pt>
                <c:pt idx="48">
                  <c:v>1.2195121951219513E-2</c:v>
                </c:pt>
                <c:pt idx="49">
                  <c:v>9.7560975609756097E-3</c:v>
                </c:pt>
                <c:pt idx="50">
                  <c:v>7.3170731707317077E-3</c:v>
                </c:pt>
                <c:pt idx="51">
                  <c:v>5.6910569105691053E-3</c:v>
                </c:pt>
                <c:pt idx="52">
                  <c:v>4.8780487804878049E-3</c:v>
                </c:pt>
                <c:pt idx="53">
                  <c:v>4.0650406504065045E-3</c:v>
                </c:pt>
                <c:pt idx="54">
                  <c:v>4.0650406504065045E-3</c:v>
                </c:pt>
                <c:pt idx="55">
                  <c:v>4.0650406504065045E-3</c:v>
                </c:pt>
                <c:pt idx="56">
                  <c:v>4.0650406504065045E-3</c:v>
                </c:pt>
                <c:pt idx="57">
                  <c:v>4.0650406504065045E-3</c:v>
                </c:pt>
                <c:pt idx="58">
                  <c:v>4.0650406504065045E-3</c:v>
                </c:pt>
                <c:pt idx="59">
                  <c:v>4.0650406504065045E-3</c:v>
                </c:pt>
                <c:pt idx="60">
                  <c:v>4.0650406504065045E-3</c:v>
                </c:pt>
                <c:pt idx="61">
                  <c:v>4.0650406504065045E-3</c:v>
                </c:pt>
                <c:pt idx="62">
                  <c:v>4.0650406504065045E-3</c:v>
                </c:pt>
                <c:pt idx="63">
                  <c:v>4.0650406504065045E-3</c:v>
                </c:pt>
                <c:pt idx="64">
                  <c:v>4.0650406504065045E-3</c:v>
                </c:pt>
                <c:pt idx="65">
                  <c:v>4.0650406504065045E-3</c:v>
                </c:pt>
                <c:pt idx="66">
                  <c:v>4.0650406504065045E-3</c:v>
                </c:pt>
                <c:pt idx="67">
                  <c:v>4.0650406504065045E-3</c:v>
                </c:pt>
                <c:pt idx="68">
                  <c:v>4.0650406504065045E-3</c:v>
                </c:pt>
                <c:pt idx="69">
                  <c:v>4.0650406504065045E-3</c:v>
                </c:pt>
                <c:pt idx="70">
                  <c:v>4.0650406504065045E-3</c:v>
                </c:pt>
                <c:pt idx="71">
                  <c:v>4.0650406504065045E-3</c:v>
                </c:pt>
                <c:pt idx="72">
                  <c:v>4.0650406504065045E-3</c:v>
                </c:pt>
                <c:pt idx="73">
                  <c:v>4.0650406504065045E-3</c:v>
                </c:pt>
                <c:pt idx="74">
                  <c:v>4.0650406504065045E-3</c:v>
                </c:pt>
                <c:pt idx="75">
                  <c:v>4.0650406504065045E-3</c:v>
                </c:pt>
                <c:pt idx="76">
                  <c:v>4.0650406504065045E-3</c:v>
                </c:pt>
                <c:pt idx="77">
                  <c:v>4.0650406504065045E-3</c:v>
                </c:pt>
                <c:pt idx="78">
                  <c:v>3.2520325203252032E-3</c:v>
                </c:pt>
                <c:pt idx="79">
                  <c:v>2.4390243902439024E-3</c:v>
                </c:pt>
                <c:pt idx="80">
                  <c:v>1.6260162601626016E-3</c:v>
                </c:pt>
                <c:pt idx="81">
                  <c:v>8.1300813008130081E-4</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B758-46DC-A821-13BD0A53E02B}"/>
            </c:ext>
          </c:extLst>
        </c:ser>
        <c:ser>
          <c:idx val="1"/>
          <c:order val="1"/>
          <c:tx>
            <c:v>% False Negative</c:v>
          </c:tx>
          <c:spPr>
            <a:ln w="28575">
              <a:solidFill>
                <a:srgbClr val="FF0000"/>
              </a:solidFill>
            </a:ln>
          </c:spPr>
          <c:marker>
            <c:symbol val="none"/>
          </c:marker>
          <c:xVal>
            <c:numRef>
              <c:f>'Model 4'!$BA$183:$EW$183</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4'!$BA$185:$EW$185</c:f>
              <c:numCache>
                <c:formatCode>#,##0.000</c:formatCode>
                <c:ptCount val="101"/>
                <c:pt idx="0">
                  <c:v>0</c:v>
                </c:pt>
                <c:pt idx="1">
                  <c:v>4.0650406504065045E-3</c:v>
                </c:pt>
                <c:pt idx="2">
                  <c:v>3.2520325203252032E-3</c:v>
                </c:pt>
                <c:pt idx="3">
                  <c:v>4.0650406504065045E-3</c:v>
                </c:pt>
                <c:pt idx="4">
                  <c:v>4.0650406504065045E-3</c:v>
                </c:pt>
                <c:pt idx="5">
                  <c:v>4.0650406504065045E-3</c:v>
                </c:pt>
                <c:pt idx="6">
                  <c:v>4.0650406504065045E-3</c:v>
                </c:pt>
                <c:pt idx="7">
                  <c:v>4.0650406504065045E-3</c:v>
                </c:pt>
                <c:pt idx="8">
                  <c:v>4.0650406504065045E-3</c:v>
                </c:pt>
                <c:pt idx="9">
                  <c:v>4.0650406504065045E-3</c:v>
                </c:pt>
                <c:pt idx="10">
                  <c:v>4.0650406504065045E-3</c:v>
                </c:pt>
                <c:pt idx="11">
                  <c:v>4.0650406504065045E-3</c:v>
                </c:pt>
                <c:pt idx="12">
                  <c:v>4.0650406504065045E-3</c:v>
                </c:pt>
                <c:pt idx="13">
                  <c:v>4.0650406504065045E-3</c:v>
                </c:pt>
                <c:pt idx="14">
                  <c:v>4.0650406504065045E-3</c:v>
                </c:pt>
                <c:pt idx="15">
                  <c:v>4.0650406504065045E-3</c:v>
                </c:pt>
                <c:pt idx="16">
                  <c:v>4.0650406504065045E-3</c:v>
                </c:pt>
                <c:pt idx="17">
                  <c:v>4.0650406504065045E-3</c:v>
                </c:pt>
                <c:pt idx="18">
                  <c:v>4.8780487804878049E-3</c:v>
                </c:pt>
                <c:pt idx="19">
                  <c:v>5.6910569105691053E-3</c:v>
                </c:pt>
                <c:pt idx="20">
                  <c:v>6.5040650406504065E-3</c:v>
                </c:pt>
                <c:pt idx="21">
                  <c:v>7.3170731707317077E-3</c:v>
                </c:pt>
                <c:pt idx="22">
                  <c:v>8.130081300813009E-3</c:v>
                </c:pt>
                <c:pt idx="23">
                  <c:v>8.130081300813009E-3</c:v>
                </c:pt>
                <c:pt idx="24">
                  <c:v>8.130081300813009E-3</c:v>
                </c:pt>
                <c:pt idx="25">
                  <c:v>8.130081300813009E-3</c:v>
                </c:pt>
                <c:pt idx="26">
                  <c:v>8.9430894308943094E-3</c:v>
                </c:pt>
                <c:pt idx="27">
                  <c:v>9.7560975609756097E-3</c:v>
                </c:pt>
                <c:pt idx="28">
                  <c:v>1.056910569105691E-2</c:v>
                </c:pt>
                <c:pt idx="29">
                  <c:v>1.1382113821138211E-2</c:v>
                </c:pt>
                <c:pt idx="30">
                  <c:v>1.2195121951219513E-2</c:v>
                </c:pt>
                <c:pt idx="31">
                  <c:v>1.3008130081300813E-2</c:v>
                </c:pt>
                <c:pt idx="32">
                  <c:v>1.3821138211382113E-2</c:v>
                </c:pt>
                <c:pt idx="33">
                  <c:v>1.4634146341463415E-2</c:v>
                </c:pt>
                <c:pt idx="34">
                  <c:v>1.5447154471544714E-2</c:v>
                </c:pt>
                <c:pt idx="35">
                  <c:v>1.6260162601626018E-2</c:v>
                </c:pt>
                <c:pt idx="36">
                  <c:v>1.6260162601626018E-2</c:v>
                </c:pt>
                <c:pt idx="37">
                  <c:v>1.6260162601626018E-2</c:v>
                </c:pt>
                <c:pt idx="38">
                  <c:v>1.6260162601626018E-2</c:v>
                </c:pt>
                <c:pt idx="39">
                  <c:v>1.6260162601626018E-2</c:v>
                </c:pt>
                <c:pt idx="40">
                  <c:v>1.6260162601626018E-2</c:v>
                </c:pt>
                <c:pt idx="41">
                  <c:v>1.6260162601626018E-2</c:v>
                </c:pt>
                <c:pt idx="42">
                  <c:v>1.6260162601626018E-2</c:v>
                </c:pt>
                <c:pt idx="43">
                  <c:v>1.6260162601626018E-2</c:v>
                </c:pt>
                <c:pt idx="44">
                  <c:v>1.6260162601626018E-2</c:v>
                </c:pt>
                <c:pt idx="45">
                  <c:v>1.6260162601626018E-2</c:v>
                </c:pt>
                <c:pt idx="46">
                  <c:v>1.6260162601626018E-2</c:v>
                </c:pt>
                <c:pt idx="47">
                  <c:v>1.6260162601626018E-2</c:v>
                </c:pt>
                <c:pt idx="48">
                  <c:v>1.6260162601626018E-2</c:v>
                </c:pt>
                <c:pt idx="49">
                  <c:v>1.6260162601626018E-2</c:v>
                </c:pt>
                <c:pt idx="50">
                  <c:v>1.6260162601626018E-2</c:v>
                </c:pt>
                <c:pt idx="51">
                  <c:v>1.6260162601626018E-2</c:v>
                </c:pt>
                <c:pt idx="52">
                  <c:v>1.6260162601626018E-2</c:v>
                </c:pt>
                <c:pt idx="53">
                  <c:v>1.6260162601626018E-2</c:v>
                </c:pt>
                <c:pt idx="54">
                  <c:v>1.6260162601626018E-2</c:v>
                </c:pt>
                <c:pt idx="55">
                  <c:v>1.6260162601626018E-2</c:v>
                </c:pt>
                <c:pt idx="56">
                  <c:v>1.6260162601626018E-2</c:v>
                </c:pt>
                <c:pt idx="57">
                  <c:v>1.6260162601626018E-2</c:v>
                </c:pt>
                <c:pt idx="58">
                  <c:v>1.6260162601626018E-2</c:v>
                </c:pt>
                <c:pt idx="59">
                  <c:v>1.6260162601626018E-2</c:v>
                </c:pt>
                <c:pt idx="60">
                  <c:v>1.7073170731707318E-2</c:v>
                </c:pt>
                <c:pt idx="61">
                  <c:v>1.7886178861788619E-2</c:v>
                </c:pt>
                <c:pt idx="62">
                  <c:v>1.8699186991869916E-2</c:v>
                </c:pt>
                <c:pt idx="63">
                  <c:v>1.9512195121951219E-2</c:v>
                </c:pt>
                <c:pt idx="64">
                  <c:v>2.113821138211382E-2</c:v>
                </c:pt>
                <c:pt idx="65">
                  <c:v>2.1951219512195124E-2</c:v>
                </c:pt>
                <c:pt idx="66">
                  <c:v>2.2764227642276421E-2</c:v>
                </c:pt>
                <c:pt idx="67">
                  <c:v>2.4390243902439025E-2</c:v>
                </c:pt>
                <c:pt idx="68">
                  <c:v>2.6016260162601626E-2</c:v>
                </c:pt>
                <c:pt idx="69">
                  <c:v>2.6829268292682926E-2</c:v>
                </c:pt>
                <c:pt idx="70">
                  <c:v>2.7642276422764227E-2</c:v>
                </c:pt>
                <c:pt idx="71">
                  <c:v>2.8455284552845527E-2</c:v>
                </c:pt>
                <c:pt idx="72">
                  <c:v>2.9268292682926831E-2</c:v>
                </c:pt>
                <c:pt idx="73">
                  <c:v>3.0081300813008131E-2</c:v>
                </c:pt>
                <c:pt idx="74">
                  <c:v>3.0894308943089428E-2</c:v>
                </c:pt>
                <c:pt idx="75">
                  <c:v>3.1707317073170732E-2</c:v>
                </c:pt>
                <c:pt idx="76">
                  <c:v>3.3333333333333333E-2</c:v>
                </c:pt>
                <c:pt idx="77">
                  <c:v>3.4146341463414637E-2</c:v>
                </c:pt>
                <c:pt idx="78">
                  <c:v>3.4959349593495934E-2</c:v>
                </c:pt>
                <c:pt idx="79">
                  <c:v>3.5772357723577237E-2</c:v>
                </c:pt>
                <c:pt idx="80">
                  <c:v>3.6585365853658534E-2</c:v>
                </c:pt>
                <c:pt idx="81">
                  <c:v>3.6585365853658534E-2</c:v>
                </c:pt>
                <c:pt idx="82">
                  <c:v>3.7398373983739831E-2</c:v>
                </c:pt>
                <c:pt idx="83">
                  <c:v>3.8211382113821142E-2</c:v>
                </c:pt>
                <c:pt idx="84">
                  <c:v>3.9024390243902439E-2</c:v>
                </c:pt>
                <c:pt idx="85">
                  <c:v>4.065040650406504E-2</c:v>
                </c:pt>
                <c:pt idx="86">
                  <c:v>4.2276422764227641E-2</c:v>
                </c:pt>
                <c:pt idx="87">
                  <c:v>4.3089430894308944E-2</c:v>
                </c:pt>
                <c:pt idx="88">
                  <c:v>4.3902439024390248E-2</c:v>
                </c:pt>
                <c:pt idx="89">
                  <c:v>4.4715447154471545E-2</c:v>
                </c:pt>
                <c:pt idx="90">
                  <c:v>4.4715447154471545E-2</c:v>
                </c:pt>
                <c:pt idx="91">
                  <c:v>4.4715447154471545E-2</c:v>
                </c:pt>
                <c:pt idx="92">
                  <c:v>4.4715447154471545E-2</c:v>
                </c:pt>
                <c:pt idx="93">
                  <c:v>4.4715447154471545E-2</c:v>
                </c:pt>
                <c:pt idx="94">
                  <c:v>4.4715447154471545E-2</c:v>
                </c:pt>
                <c:pt idx="95">
                  <c:v>4.4715447154471545E-2</c:v>
                </c:pt>
                <c:pt idx="96">
                  <c:v>4.4715447154471545E-2</c:v>
                </c:pt>
                <c:pt idx="97">
                  <c:v>4.6341463414634146E-2</c:v>
                </c:pt>
                <c:pt idx="98">
                  <c:v>5.2032520325203252E-2</c:v>
                </c:pt>
                <c:pt idx="99">
                  <c:v>5.2845528455284556E-2</c:v>
                </c:pt>
                <c:pt idx="100">
                  <c:v>7.3170731707317069E-2</c:v>
                </c:pt>
              </c:numCache>
            </c:numRef>
          </c:yVal>
          <c:smooth val="0"/>
          <c:extLst>
            <c:ext xmlns:c16="http://schemas.microsoft.com/office/drawing/2014/chart" uri="{C3380CC4-5D6E-409C-BE32-E72D297353CC}">
              <c16:uniqueId val="{00000001-B758-46DC-A821-13BD0A53E02B}"/>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4'!$BA$183:$EW$183</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4'!$BA$186:$EW$186</c:f>
              <c:numCache>
                <c:formatCode>#,##0.000</c:formatCode>
                <c:ptCount val="101"/>
                <c:pt idx="0">
                  <c:v>0.92682926829268297</c:v>
                </c:pt>
                <c:pt idx="1">
                  <c:v>0.16260162601626016</c:v>
                </c:pt>
                <c:pt idx="2">
                  <c:v>0.28536585365853662</c:v>
                </c:pt>
                <c:pt idx="3">
                  <c:v>0.11788617886178861</c:v>
                </c:pt>
                <c:pt idx="4">
                  <c:v>0.1008130081300813</c:v>
                </c:pt>
                <c:pt idx="5">
                  <c:v>8.8617886178861779E-2</c:v>
                </c:pt>
                <c:pt idx="6">
                  <c:v>7.642276422764227E-2</c:v>
                </c:pt>
                <c:pt idx="7">
                  <c:v>6.829268292682926E-2</c:v>
                </c:pt>
                <c:pt idx="8">
                  <c:v>6.0162601626016263E-2</c:v>
                </c:pt>
                <c:pt idx="9">
                  <c:v>5.4471544715447157E-2</c:v>
                </c:pt>
                <c:pt idx="10">
                  <c:v>5.0406504065040651E-2</c:v>
                </c:pt>
                <c:pt idx="11">
                  <c:v>4.715447154471545E-2</c:v>
                </c:pt>
                <c:pt idx="12">
                  <c:v>4.3902439024390248E-2</c:v>
                </c:pt>
                <c:pt idx="13">
                  <c:v>4.1463414634146337E-2</c:v>
                </c:pt>
                <c:pt idx="14">
                  <c:v>3.9024390243902439E-2</c:v>
                </c:pt>
                <c:pt idx="15">
                  <c:v>3.7398373983739838E-2</c:v>
                </c:pt>
                <c:pt idx="16">
                  <c:v>3.6585365853658541E-2</c:v>
                </c:pt>
                <c:pt idx="17">
                  <c:v>3.6585365853658541E-2</c:v>
                </c:pt>
                <c:pt idx="18">
                  <c:v>3.6585365853658534E-2</c:v>
                </c:pt>
                <c:pt idx="19">
                  <c:v>3.6585365853658534E-2</c:v>
                </c:pt>
                <c:pt idx="20">
                  <c:v>3.6585365853658541E-2</c:v>
                </c:pt>
                <c:pt idx="21">
                  <c:v>3.6585365853658541E-2</c:v>
                </c:pt>
                <c:pt idx="22">
                  <c:v>3.6585365853658534E-2</c:v>
                </c:pt>
                <c:pt idx="23">
                  <c:v>3.6585365853658534E-2</c:v>
                </c:pt>
                <c:pt idx="24">
                  <c:v>3.6585365853658534E-2</c:v>
                </c:pt>
                <c:pt idx="25">
                  <c:v>3.6585365853658534E-2</c:v>
                </c:pt>
                <c:pt idx="26">
                  <c:v>3.7398373983739838E-2</c:v>
                </c:pt>
                <c:pt idx="27">
                  <c:v>3.8211382113821135E-2</c:v>
                </c:pt>
                <c:pt idx="28">
                  <c:v>3.8211382113821135E-2</c:v>
                </c:pt>
                <c:pt idx="29">
                  <c:v>3.8211382113821135E-2</c:v>
                </c:pt>
                <c:pt idx="30">
                  <c:v>3.8211382113821135E-2</c:v>
                </c:pt>
                <c:pt idx="31">
                  <c:v>3.6585365853658534E-2</c:v>
                </c:pt>
                <c:pt idx="32">
                  <c:v>3.4959349593495934E-2</c:v>
                </c:pt>
                <c:pt idx="33">
                  <c:v>3.4146341463414637E-2</c:v>
                </c:pt>
                <c:pt idx="34">
                  <c:v>3.3333333333333333E-2</c:v>
                </c:pt>
                <c:pt idx="35">
                  <c:v>3.2520325203252036E-2</c:v>
                </c:pt>
                <c:pt idx="36">
                  <c:v>3.2520325203252036E-2</c:v>
                </c:pt>
                <c:pt idx="37">
                  <c:v>3.2520325203252036E-2</c:v>
                </c:pt>
                <c:pt idx="38">
                  <c:v>3.2520325203252036E-2</c:v>
                </c:pt>
                <c:pt idx="39">
                  <c:v>3.2520325203252036E-2</c:v>
                </c:pt>
                <c:pt idx="40">
                  <c:v>3.2520325203252036E-2</c:v>
                </c:pt>
                <c:pt idx="41">
                  <c:v>3.2520325203252036E-2</c:v>
                </c:pt>
                <c:pt idx="42">
                  <c:v>3.2520325203252036E-2</c:v>
                </c:pt>
                <c:pt idx="43">
                  <c:v>3.2520325203252036E-2</c:v>
                </c:pt>
                <c:pt idx="44">
                  <c:v>3.2520325203252036E-2</c:v>
                </c:pt>
                <c:pt idx="45">
                  <c:v>3.2520325203252036E-2</c:v>
                </c:pt>
                <c:pt idx="46">
                  <c:v>3.1707317073170732E-2</c:v>
                </c:pt>
                <c:pt idx="47">
                  <c:v>3.0081300813008131E-2</c:v>
                </c:pt>
                <c:pt idx="48">
                  <c:v>2.8455284552845531E-2</c:v>
                </c:pt>
                <c:pt idx="49">
                  <c:v>2.6016260162601626E-2</c:v>
                </c:pt>
                <c:pt idx="50">
                  <c:v>2.3577235772357725E-2</c:v>
                </c:pt>
                <c:pt idx="51">
                  <c:v>2.1951219512195124E-2</c:v>
                </c:pt>
                <c:pt idx="52">
                  <c:v>2.1138211382113824E-2</c:v>
                </c:pt>
                <c:pt idx="53">
                  <c:v>2.0325203252032523E-2</c:v>
                </c:pt>
                <c:pt idx="54">
                  <c:v>2.0325203252032523E-2</c:v>
                </c:pt>
                <c:pt idx="55">
                  <c:v>2.0325203252032523E-2</c:v>
                </c:pt>
                <c:pt idx="56">
                  <c:v>2.0325203252032523E-2</c:v>
                </c:pt>
                <c:pt idx="57">
                  <c:v>2.0325203252032523E-2</c:v>
                </c:pt>
                <c:pt idx="58">
                  <c:v>2.0325203252032523E-2</c:v>
                </c:pt>
                <c:pt idx="59">
                  <c:v>2.0325203252032523E-2</c:v>
                </c:pt>
                <c:pt idx="60">
                  <c:v>2.1138211382113824E-2</c:v>
                </c:pt>
                <c:pt idx="61">
                  <c:v>2.1951219512195124E-2</c:v>
                </c:pt>
                <c:pt idx="62">
                  <c:v>2.2764227642276421E-2</c:v>
                </c:pt>
                <c:pt idx="63">
                  <c:v>2.3577235772357725E-2</c:v>
                </c:pt>
                <c:pt idx="64">
                  <c:v>2.5203252032520326E-2</c:v>
                </c:pt>
                <c:pt idx="65">
                  <c:v>2.6016260162601629E-2</c:v>
                </c:pt>
                <c:pt idx="66">
                  <c:v>2.6829268292682926E-2</c:v>
                </c:pt>
                <c:pt idx="67">
                  <c:v>2.8455284552845531E-2</c:v>
                </c:pt>
                <c:pt idx="68">
                  <c:v>3.0081300813008131E-2</c:v>
                </c:pt>
                <c:pt idx="69">
                  <c:v>3.0894308943089432E-2</c:v>
                </c:pt>
                <c:pt idx="70">
                  <c:v>3.1707317073170732E-2</c:v>
                </c:pt>
                <c:pt idx="71">
                  <c:v>3.2520325203252029E-2</c:v>
                </c:pt>
                <c:pt idx="72">
                  <c:v>3.3333333333333333E-2</c:v>
                </c:pt>
                <c:pt idx="73">
                  <c:v>3.4146341463414637E-2</c:v>
                </c:pt>
                <c:pt idx="74">
                  <c:v>3.4959349593495934E-2</c:v>
                </c:pt>
                <c:pt idx="75">
                  <c:v>3.5772357723577237E-2</c:v>
                </c:pt>
                <c:pt idx="76">
                  <c:v>3.7398373983739838E-2</c:v>
                </c:pt>
                <c:pt idx="77">
                  <c:v>3.8211382113821142E-2</c:v>
                </c:pt>
                <c:pt idx="78">
                  <c:v>3.8211382113821135E-2</c:v>
                </c:pt>
                <c:pt idx="79">
                  <c:v>3.8211382113821142E-2</c:v>
                </c:pt>
                <c:pt idx="80">
                  <c:v>3.8211382113821135E-2</c:v>
                </c:pt>
                <c:pt idx="81">
                  <c:v>3.7398373983739838E-2</c:v>
                </c:pt>
                <c:pt idx="82">
                  <c:v>3.7398373983739831E-2</c:v>
                </c:pt>
                <c:pt idx="83">
                  <c:v>3.8211382113821142E-2</c:v>
                </c:pt>
                <c:pt idx="84">
                  <c:v>3.9024390243902439E-2</c:v>
                </c:pt>
                <c:pt idx="85">
                  <c:v>4.065040650406504E-2</c:v>
                </c:pt>
                <c:pt idx="86">
                  <c:v>4.2276422764227641E-2</c:v>
                </c:pt>
                <c:pt idx="87">
                  <c:v>4.3089430894308944E-2</c:v>
                </c:pt>
                <c:pt idx="88">
                  <c:v>4.3902439024390248E-2</c:v>
                </c:pt>
                <c:pt idx="89">
                  <c:v>4.4715447154471545E-2</c:v>
                </c:pt>
                <c:pt idx="90">
                  <c:v>4.4715447154471545E-2</c:v>
                </c:pt>
                <c:pt idx="91">
                  <c:v>4.4715447154471545E-2</c:v>
                </c:pt>
                <c:pt idx="92">
                  <c:v>4.4715447154471545E-2</c:v>
                </c:pt>
                <c:pt idx="93">
                  <c:v>4.4715447154471545E-2</c:v>
                </c:pt>
                <c:pt idx="94">
                  <c:v>4.4715447154471545E-2</c:v>
                </c:pt>
                <c:pt idx="95">
                  <c:v>4.4715447154471545E-2</c:v>
                </c:pt>
                <c:pt idx="96">
                  <c:v>4.4715447154471545E-2</c:v>
                </c:pt>
                <c:pt idx="97">
                  <c:v>4.6341463414634146E-2</c:v>
                </c:pt>
                <c:pt idx="98">
                  <c:v>5.2032520325203252E-2</c:v>
                </c:pt>
                <c:pt idx="99">
                  <c:v>5.2845528455284556E-2</c:v>
                </c:pt>
                <c:pt idx="100">
                  <c:v>7.3170731707317069E-2</c:v>
                </c:pt>
              </c:numCache>
            </c:numRef>
          </c:yVal>
          <c:smooth val="0"/>
          <c:extLst>
            <c:ext xmlns:c16="http://schemas.microsoft.com/office/drawing/2014/chart" uri="{C3380CC4-5D6E-409C-BE32-E72D297353CC}">
              <c16:uniqueId val="{00000002-B758-46DC-A821-13BD0A53E02B}"/>
            </c:ext>
          </c:extLst>
        </c:ser>
        <c:ser>
          <c:idx val="3"/>
          <c:order val="3"/>
          <c:tx>
            <c:strRef>
              <c:f>'Model 4'!$AZ$187</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4'!$BA$183:$EW$183</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4'!$BA$187:$EW$187</c:f>
              <c:numCache>
                <c:formatCode>#,##0.000</c:formatCode>
                <c:ptCount val="101"/>
                <c:pt idx="0">
                  <c:v>0.46341463414634149</c:v>
                </c:pt>
                <c:pt idx="1">
                  <c:v>8.1300813008130079E-2</c:v>
                </c:pt>
                <c:pt idx="2">
                  <c:v>0.14268292682926831</c:v>
                </c:pt>
                <c:pt idx="3">
                  <c:v>5.8943089430894303E-2</c:v>
                </c:pt>
                <c:pt idx="4">
                  <c:v>5.0406504065040651E-2</c:v>
                </c:pt>
                <c:pt idx="5">
                  <c:v>4.430894308943089E-2</c:v>
                </c:pt>
                <c:pt idx="6">
                  <c:v>3.8211382113821135E-2</c:v>
                </c:pt>
                <c:pt idx="7">
                  <c:v>3.414634146341463E-2</c:v>
                </c:pt>
                <c:pt idx="8">
                  <c:v>3.0081300813008131E-2</c:v>
                </c:pt>
                <c:pt idx="9">
                  <c:v>2.7235772357723578E-2</c:v>
                </c:pt>
                <c:pt idx="10">
                  <c:v>2.5203252032520326E-2</c:v>
                </c:pt>
                <c:pt idx="11">
                  <c:v>2.3577235772357725E-2</c:v>
                </c:pt>
                <c:pt idx="12">
                  <c:v>2.1951219512195124E-2</c:v>
                </c:pt>
                <c:pt idx="13">
                  <c:v>2.0731707317073168E-2</c:v>
                </c:pt>
                <c:pt idx="14">
                  <c:v>1.9512195121951219E-2</c:v>
                </c:pt>
                <c:pt idx="15">
                  <c:v>1.8699186991869919E-2</c:v>
                </c:pt>
                <c:pt idx="16">
                  <c:v>1.8292682926829271E-2</c:v>
                </c:pt>
                <c:pt idx="17">
                  <c:v>1.8292682926829271E-2</c:v>
                </c:pt>
                <c:pt idx="18">
                  <c:v>1.8292682926829267E-2</c:v>
                </c:pt>
                <c:pt idx="19">
                  <c:v>1.8292682926829267E-2</c:v>
                </c:pt>
                <c:pt idx="20">
                  <c:v>1.8292682926829271E-2</c:v>
                </c:pt>
                <c:pt idx="21">
                  <c:v>1.8292682926829271E-2</c:v>
                </c:pt>
                <c:pt idx="22">
                  <c:v>1.8292682926829267E-2</c:v>
                </c:pt>
                <c:pt idx="23">
                  <c:v>1.8292682926829267E-2</c:v>
                </c:pt>
                <c:pt idx="24">
                  <c:v>1.8292682926829267E-2</c:v>
                </c:pt>
                <c:pt idx="25">
                  <c:v>1.8292682926829267E-2</c:v>
                </c:pt>
                <c:pt idx="26">
                  <c:v>1.8699186991869919E-2</c:v>
                </c:pt>
                <c:pt idx="27">
                  <c:v>1.9105691056910568E-2</c:v>
                </c:pt>
                <c:pt idx="28">
                  <c:v>1.9105691056910568E-2</c:v>
                </c:pt>
                <c:pt idx="29">
                  <c:v>1.9105691056910568E-2</c:v>
                </c:pt>
                <c:pt idx="30">
                  <c:v>1.9105691056910568E-2</c:v>
                </c:pt>
                <c:pt idx="31">
                  <c:v>1.8292682926829267E-2</c:v>
                </c:pt>
                <c:pt idx="32">
                  <c:v>1.7479674796747967E-2</c:v>
                </c:pt>
                <c:pt idx="33">
                  <c:v>1.7073170731707318E-2</c:v>
                </c:pt>
                <c:pt idx="34">
                  <c:v>1.6666666666666666E-2</c:v>
                </c:pt>
                <c:pt idx="35">
                  <c:v>1.6260162601626018E-2</c:v>
                </c:pt>
                <c:pt idx="36">
                  <c:v>1.6260162601626018E-2</c:v>
                </c:pt>
                <c:pt idx="37">
                  <c:v>1.6260162601626018E-2</c:v>
                </c:pt>
                <c:pt idx="38">
                  <c:v>1.6260162601626018E-2</c:v>
                </c:pt>
                <c:pt idx="39">
                  <c:v>1.6260162601626018E-2</c:v>
                </c:pt>
                <c:pt idx="40">
                  <c:v>1.6260162601626018E-2</c:v>
                </c:pt>
                <c:pt idx="41">
                  <c:v>1.6260162601626018E-2</c:v>
                </c:pt>
                <c:pt idx="42">
                  <c:v>1.6260162601626018E-2</c:v>
                </c:pt>
                <c:pt idx="43">
                  <c:v>1.6260162601626018E-2</c:v>
                </c:pt>
                <c:pt idx="44">
                  <c:v>1.6260162601626018E-2</c:v>
                </c:pt>
                <c:pt idx="45">
                  <c:v>1.6260162601626018E-2</c:v>
                </c:pt>
                <c:pt idx="46">
                  <c:v>1.5853658536585366E-2</c:v>
                </c:pt>
                <c:pt idx="47">
                  <c:v>1.5040650406504066E-2</c:v>
                </c:pt>
                <c:pt idx="48">
                  <c:v>1.4227642276422765E-2</c:v>
                </c:pt>
                <c:pt idx="49">
                  <c:v>1.3008130081300813E-2</c:v>
                </c:pt>
                <c:pt idx="50">
                  <c:v>1.1788617886178862E-2</c:v>
                </c:pt>
                <c:pt idx="51">
                  <c:v>1.0975609756097562E-2</c:v>
                </c:pt>
                <c:pt idx="52">
                  <c:v>1.0569105691056912E-2</c:v>
                </c:pt>
                <c:pt idx="53">
                  <c:v>1.0162601626016262E-2</c:v>
                </c:pt>
                <c:pt idx="54">
                  <c:v>1.0162601626016262E-2</c:v>
                </c:pt>
                <c:pt idx="55">
                  <c:v>1.0162601626016262E-2</c:v>
                </c:pt>
                <c:pt idx="56">
                  <c:v>1.0162601626016262E-2</c:v>
                </c:pt>
                <c:pt idx="57">
                  <c:v>1.0162601626016262E-2</c:v>
                </c:pt>
                <c:pt idx="58">
                  <c:v>1.0162601626016262E-2</c:v>
                </c:pt>
                <c:pt idx="59">
                  <c:v>1.0162601626016262E-2</c:v>
                </c:pt>
                <c:pt idx="60">
                  <c:v>1.0569105691056912E-2</c:v>
                </c:pt>
                <c:pt idx="61">
                  <c:v>1.0975609756097562E-2</c:v>
                </c:pt>
                <c:pt idx="62">
                  <c:v>1.1382113821138211E-2</c:v>
                </c:pt>
                <c:pt idx="63">
                  <c:v>1.1788617886178862E-2</c:v>
                </c:pt>
                <c:pt idx="64">
                  <c:v>1.2601626016260163E-2</c:v>
                </c:pt>
                <c:pt idx="65">
                  <c:v>1.3008130081300815E-2</c:v>
                </c:pt>
                <c:pt idx="66">
                  <c:v>1.3414634146341463E-2</c:v>
                </c:pt>
                <c:pt idx="67">
                  <c:v>1.4227642276422765E-2</c:v>
                </c:pt>
                <c:pt idx="68">
                  <c:v>1.5040650406504066E-2</c:v>
                </c:pt>
                <c:pt idx="69">
                  <c:v>1.5447154471544716E-2</c:v>
                </c:pt>
                <c:pt idx="70">
                  <c:v>1.5853658536585366E-2</c:v>
                </c:pt>
                <c:pt idx="71">
                  <c:v>1.6260162601626015E-2</c:v>
                </c:pt>
                <c:pt idx="72">
                  <c:v>1.6666666666666666E-2</c:v>
                </c:pt>
                <c:pt idx="73">
                  <c:v>1.7073170731707318E-2</c:v>
                </c:pt>
                <c:pt idx="74">
                  <c:v>1.7479674796747967E-2</c:v>
                </c:pt>
                <c:pt idx="75">
                  <c:v>1.7886178861788619E-2</c:v>
                </c:pt>
                <c:pt idx="76">
                  <c:v>1.8699186991869919E-2</c:v>
                </c:pt>
                <c:pt idx="77">
                  <c:v>1.9105691056910571E-2</c:v>
                </c:pt>
                <c:pt idx="78">
                  <c:v>1.9105691056910568E-2</c:v>
                </c:pt>
                <c:pt idx="79">
                  <c:v>1.9105691056910571E-2</c:v>
                </c:pt>
                <c:pt idx="80">
                  <c:v>1.9105691056910568E-2</c:v>
                </c:pt>
                <c:pt idx="81">
                  <c:v>1.8699186991869919E-2</c:v>
                </c:pt>
                <c:pt idx="82">
                  <c:v>1.8699186991869916E-2</c:v>
                </c:pt>
                <c:pt idx="83">
                  <c:v>1.9105691056910571E-2</c:v>
                </c:pt>
                <c:pt idx="84">
                  <c:v>1.9512195121951219E-2</c:v>
                </c:pt>
                <c:pt idx="85">
                  <c:v>2.032520325203252E-2</c:v>
                </c:pt>
                <c:pt idx="86">
                  <c:v>2.113821138211382E-2</c:v>
                </c:pt>
                <c:pt idx="87">
                  <c:v>2.1544715447154472E-2</c:v>
                </c:pt>
                <c:pt idx="88">
                  <c:v>2.1951219512195124E-2</c:v>
                </c:pt>
                <c:pt idx="89">
                  <c:v>2.2357723577235773E-2</c:v>
                </c:pt>
                <c:pt idx="90">
                  <c:v>2.2357723577235773E-2</c:v>
                </c:pt>
                <c:pt idx="91">
                  <c:v>2.2357723577235773E-2</c:v>
                </c:pt>
                <c:pt idx="92">
                  <c:v>2.2357723577235773E-2</c:v>
                </c:pt>
                <c:pt idx="93">
                  <c:v>2.2357723577235773E-2</c:v>
                </c:pt>
                <c:pt idx="94">
                  <c:v>2.2357723577235773E-2</c:v>
                </c:pt>
                <c:pt idx="95">
                  <c:v>2.2357723577235773E-2</c:v>
                </c:pt>
                <c:pt idx="96">
                  <c:v>2.2357723577235773E-2</c:v>
                </c:pt>
                <c:pt idx="97">
                  <c:v>2.3170731707317073E-2</c:v>
                </c:pt>
                <c:pt idx="98">
                  <c:v>2.6016260162601626E-2</c:v>
                </c:pt>
                <c:pt idx="99">
                  <c:v>2.6422764227642278E-2</c:v>
                </c:pt>
                <c:pt idx="100">
                  <c:v>3.6585365853658534E-2</c:v>
                </c:pt>
              </c:numCache>
            </c:numRef>
          </c:yVal>
          <c:smooth val="0"/>
          <c:extLst>
            <c:ext xmlns:c16="http://schemas.microsoft.com/office/drawing/2014/chart" uri="{C3380CC4-5D6E-409C-BE32-E72D297353CC}">
              <c16:uniqueId val="{00000003-B758-46DC-A821-13BD0A53E02B}"/>
            </c:ext>
          </c:extLst>
        </c:ser>
        <c:dLbls>
          <c:showLegendKey val="0"/>
          <c:showVal val="0"/>
          <c:showCatName val="0"/>
          <c:showSerName val="0"/>
          <c:showPercent val="0"/>
          <c:showBubbleSize val="0"/>
        </c:dLbls>
        <c:axId val="1149191584"/>
        <c:axId val="1140324608"/>
      </c:scatterChart>
      <c:valAx>
        <c:axId val="1149191584"/>
        <c:scaling>
          <c:orientation val="minMax"/>
          <c:max val="1"/>
          <c:min val="0"/>
        </c:scaling>
        <c:delete val="0"/>
        <c:axPos val="b"/>
        <c:majorGridlines>
          <c:spPr>
            <a:ln w="3175">
              <a:solidFill>
                <a:srgbClr val="C0C0C0"/>
              </a:solidFill>
              <a:prstDash val="solid"/>
            </a:ln>
          </c:spPr>
        </c:majorGridlines>
        <c:title>
          <c:tx>
            <c:rich>
              <a:bodyPr/>
              <a:lstStyle/>
              <a:p>
                <a:pPr>
                  <a:defRPr/>
                </a:pPr>
                <a:r>
                  <a:rPr lang="en-GB"/>
                  <a:t>Cutoff</a:t>
                </a:r>
              </a:p>
            </c:rich>
          </c:tx>
          <c:overlay val="0"/>
        </c:title>
        <c:numFmt formatCode="0.0" sourceLinked="0"/>
        <c:majorTickMark val="out"/>
        <c:minorTickMark val="none"/>
        <c:tickLblPos val="nextTo"/>
        <c:crossAx val="1140324608"/>
        <c:crosses val="autoZero"/>
        <c:crossBetween val="midCat"/>
      </c:valAx>
      <c:valAx>
        <c:axId val="1140324608"/>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149191584"/>
        <c:crosses val="autoZero"/>
        <c:crossBetween val="midCat"/>
      </c:valAx>
      <c:spPr>
        <a:ln w="6350">
          <a:solidFill>
            <a:srgbClr val="808080"/>
          </a:solidFill>
          <a:prstDash val="solid"/>
        </a:ln>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trlProps/ctrlProp1.xml><?xml version="1.0" encoding="utf-8"?>
<formControlPr xmlns="http://schemas.microsoft.com/office/spreadsheetml/2009/9/main" objectType="Spin" dx="26" fmlaLink="$BA$10" max="11" min="1" page="10" val="7"/>
</file>

<file path=xl/ctrlProps/ctrlProp2.xml><?xml version="1.0" encoding="utf-8"?>
<formControlPr xmlns="http://schemas.microsoft.com/office/spreadsheetml/2009/9/main" objectType="Spin" dx="26" fmlaLink="$BB$98" max="18" min="1" page="10"/>
</file>

<file path=xl/ctrlProps/ctrlProp3.xml><?xml version="1.0" encoding="utf-8"?>
<formControlPr xmlns="http://schemas.microsoft.com/office/spreadsheetml/2009/9/main" objectType="Spin" dx="26" fmlaLink="$BD$66" max="20" page="10" val="10"/>
</file>

<file path=xl/ctrlProps/ctrlProp4.xml><?xml version="1.0" encoding="utf-8"?>
<formControlPr xmlns="http://schemas.microsoft.com/office/spreadsheetml/2009/9/main" objectType="Spin" dx="26" fmlaLink="$BD$66" max="20" page="10" val="10"/>
</file>

<file path=xl/ctrlProps/ctrlProp5.xml><?xml version="1.0" encoding="utf-8"?>
<formControlPr xmlns="http://schemas.microsoft.com/office/spreadsheetml/2009/9/main" objectType="Spin" dx="26" fmlaLink="$BD$164" max="20" page="10" val="10"/>
</file>

<file path=xl/ctrlProps/ctrlProp6.xml><?xml version="1.0" encoding="utf-8"?>
<formControlPr xmlns="http://schemas.microsoft.com/office/spreadsheetml/2009/9/main" objectType="Spin" dx="26" fmlaLink="$BD$187" max="20" page="10" val="10"/>
</file>

<file path=xl/ctrlProps/ctrlProp7.xml><?xml version="1.0" encoding="utf-8"?>
<formControlPr xmlns="http://schemas.microsoft.com/office/spreadsheetml/2009/9/main" objectType="Spin" dx="26" fmlaLink="$AV$10" max="11" min="1" page="10" val="7"/>
</file>

<file path=xl/ctrlProps/ctrlProp8.xml><?xml version="1.0" encoding="utf-8"?>
<formControlPr xmlns="http://schemas.microsoft.com/office/spreadsheetml/2009/9/main" objectType="Spin" dx="26" fmlaLink="$AW$88" max="13" min="1" page="10" val="4"/>
</file>

<file path=xl/ctrlProps/ctrlProp9.xml><?xml version="1.0" encoding="utf-8"?>
<formControlPr xmlns="http://schemas.microsoft.com/office/spreadsheetml/2009/9/main" objectType="Spin" dx="26" fmlaLink="$AY$56" max="20" page="10" val="8"/>
</file>

<file path=xl/ctrlProps/ctrlProp10.xml><?xml version="1.0" encoding="utf-8"?>
<formControlPr xmlns="http://schemas.microsoft.com/office/spreadsheetml/2009/9/main" objectType="Spin" dx="26" fmlaLink="$AY$56" max="20" page="10" val="8"/>
</file>

<file path=xl/ctrlProps/ctrlProp11.xml><?xml version="1.0" encoding="utf-8"?>
<formControlPr xmlns="http://schemas.microsoft.com/office/spreadsheetml/2009/9/main" objectType="Spin" dx="26" fmlaLink="$AY$154" max="20" page="10" val="10"/>
</file>

<file path=xl/ctrlProps/ctrlProp12.xml><?xml version="1.0" encoding="utf-8"?>
<formControlPr xmlns="http://schemas.microsoft.com/office/spreadsheetml/2009/9/main" objectType="Spin" dx="26" fmlaLink="$AY$177" max="20" page="10" val="10"/>
</file>

<file path=xl/ctrlProps/ctrlProp13.xml><?xml version="1.0" encoding="utf-8"?>
<formControlPr xmlns="http://schemas.microsoft.com/office/spreadsheetml/2009/9/main" objectType="Spin" dx="26" fmlaLink="$AW$10" max="11" min="1" page="10" val="7"/>
</file>

<file path=xl/ctrlProps/ctrlProp14.xml><?xml version="1.0" encoding="utf-8"?>
<formControlPr xmlns="http://schemas.microsoft.com/office/spreadsheetml/2009/9/main" objectType="Spin" dx="26" fmlaLink="$AX$90" max="14" min="1" page="10"/>
</file>

<file path=xl/ctrlProps/ctrlProp15.xml><?xml version="1.0" encoding="utf-8"?>
<formControlPr xmlns="http://schemas.microsoft.com/office/spreadsheetml/2009/9/main" objectType="Spin" dx="26" fmlaLink="$AZ$58" max="20" page="10" val="8"/>
</file>

<file path=xl/ctrlProps/ctrlProp16.xml><?xml version="1.0" encoding="utf-8"?>
<formControlPr xmlns="http://schemas.microsoft.com/office/spreadsheetml/2009/9/main" objectType="Spin" dx="26" fmlaLink="$AZ$58" max="20" page="10" val="8"/>
</file>

<file path=xl/ctrlProps/ctrlProp17.xml><?xml version="1.0" encoding="utf-8"?>
<formControlPr xmlns="http://schemas.microsoft.com/office/spreadsheetml/2009/9/main" objectType="Spin" dx="26" fmlaLink="$AZ$156" max="20" page="10" val="10"/>
</file>

<file path=xl/ctrlProps/ctrlProp18.xml><?xml version="1.0" encoding="utf-8"?>
<formControlPr xmlns="http://schemas.microsoft.com/office/spreadsheetml/2009/9/main" objectType="Spin" dx="26" fmlaLink="$AZ$179" max="20" page="10" val="10"/>
</file>

<file path=xl/ctrlProps/ctrlProp19.xml><?xml version="1.0" encoding="utf-8"?>
<formControlPr xmlns="http://schemas.microsoft.com/office/spreadsheetml/2009/9/main" objectType="Spin" dx="26" fmlaLink="$AZ$10" max="11" min="1" page="10" val="7"/>
</file>

<file path=xl/ctrlProps/ctrlProp20.xml><?xml version="1.0" encoding="utf-8"?>
<formControlPr xmlns="http://schemas.microsoft.com/office/spreadsheetml/2009/9/main" objectType="Spin" dx="26" fmlaLink="$BA$93" max="17" min="1" page="10"/>
</file>

<file path=xl/ctrlProps/ctrlProp21.xml><?xml version="1.0" encoding="utf-8"?>
<formControlPr xmlns="http://schemas.microsoft.com/office/spreadsheetml/2009/9/main" objectType="Spin" dx="26" fmlaLink="$BC$61" max="20" page="10" val="10"/>
</file>

<file path=xl/ctrlProps/ctrlProp22.xml><?xml version="1.0" encoding="utf-8"?>
<formControlPr xmlns="http://schemas.microsoft.com/office/spreadsheetml/2009/9/main" objectType="Spin" dx="26" fmlaLink="$BC$61" max="20" page="10" val="10"/>
</file>

<file path=xl/ctrlProps/ctrlProp23.xml><?xml version="1.0" encoding="utf-8"?>
<formControlPr xmlns="http://schemas.microsoft.com/office/spreadsheetml/2009/9/main" objectType="Spin" dx="26" fmlaLink="$BC$159" max="20" page="10" val="10"/>
</file>

<file path=xl/ctrlProps/ctrlProp24.xml><?xml version="1.0" encoding="utf-8"?>
<formControlPr xmlns="http://schemas.microsoft.com/office/spreadsheetml/2009/9/main" objectType="Spin" dx="26" fmlaLink="$BC$182" max="20" page="10" val="10"/>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image" Target="../media/image2.emf"/></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image" Target="../media/image3.emf"/></Relationships>
</file>

<file path=xl/drawings/_rels/drawing4.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0</xdr:col>
      <xdr:colOff>127000</xdr:colOff>
      <xdr:row>97</xdr:row>
      <xdr:rowOff>127000</xdr:rowOff>
    </xdr:from>
    <xdr:to>
      <xdr:col>8</xdr:col>
      <xdr:colOff>584200</xdr:colOff>
      <xdr:row>116</xdr:row>
      <xdr:rowOff>127000</xdr:rowOff>
    </xdr:to>
    <xdr:graphicFrame macro="">
      <xdr:nvGraphicFramePr>
        <xdr:cNvPr id="2" name="Chart 1">
          <a:extLst>
            <a:ext uri="{FF2B5EF4-FFF2-40B4-BE49-F238E27FC236}">
              <a16:creationId xmlns:a16="http://schemas.microsoft.com/office/drawing/2014/main" id="{E6427503-7A5D-444E-8A9C-CFE47C0BD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75</xdr:row>
      <xdr:rowOff>127000</xdr:rowOff>
    </xdr:from>
    <xdr:to>
      <xdr:col>8</xdr:col>
      <xdr:colOff>584200</xdr:colOff>
      <xdr:row>94</xdr:row>
      <xdr:rowOff>127000</xdr:rowOff>
    </xdr:to>
    <xdr:graphicFrame macro="">
      <xdr:nvGraphicFramePr>
        <xdr:cNvPr id="3" name="Chart 1">
          <a:extLst>
            <a:ext uri="{FF2B5EF4-FFF2-40B4-BE49-F238E27FC236}">
              <a16:creationId xmlns:a16="http://schemas.microsoft.com/office/drawing/2014/main" id="{C4A9C1A9-F480-46F4-AC0E-ED6A8D14C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120</xdr:row>
      <xdr:rowOff>126999</xdr:rowOff>
    </xdr:from>
    <xdr:to>
      <xdr:col>8</xdr:col>
      <xdr:colOff>584200</xdr:colOff>
      <xdr:row>139</xdr:row>
      <xdr:rowOff>126999</xdr:rowOff>
    </xdr:to>
    <xdr:graphicFrame macro="">
      <xdr:nvGraphicFramePr>
        <xdr:cNvPr id="4" name="Chart 1">
          <a:extLst>
            <a:ext uri="{FF2B5EF4-FFF2-40B4-BE49-F238E27FC236}">
              <a16:creationId xmlns:a16="http://schemas.microsoft.com/office/drawing/2014/main" id="{A8EDF702-8932-4716-BF87-9A67B3844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142</xdr:row>
      <xdr:rowOff>127000</xdr:rowOff>
    </xdr:from>
    <xdr:to>
      <xdr:col>8</xdr:col>
      <xdr:colOff>584200</xdr:colOff>
      <xdr:row>161</xdr:row>
      <xdr:rowOff>127000</xdr:rowOff>
    </xdr:to>
    <xdr:pic>
      <xdr:nvPicPr>
        <xdr:cNvPr id="2049" name="Picture 1">
          <a:extLst>
            <a:ext uri="{FF2B5EF4-FFF2-40B4-BE49-F238E27FC236}">
              <a16:creationId xmlns:a16="http://schemas.microsoft.com/office/drawing/2014/main" id="{F4832CC1-103B-4DF6-B328-5382B559EE7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8689320"/>
          <a:ext cx="53340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165</xdr:row>
      <xdr:rowOff>60960</xdr:rowOff>
    </xdr:from>
    <xdr:to>
      <xdr:col>8</xdr:col>
      <xdr:colOff>584200</xdr:colOff>
      <xdr:row>184</xdr:row>
      <xdr:rowOff>60960</xdr:rowOff>
    </xdr:to>
    <xdr:graphicFrame macro="">
      <xdr:nvGraphicFramePr>
        <xdr:cNvPr id="6" name="Chart 1">
          <a:extLst>
            <a:ext uri="{FF2B5EF4-FFF2-40B4-BE49-F238E27FC236}">
              <a16:creationId xmlns:a16="http://schemas.microsoft.com/office/drawing/2014/main" id="{749D712A-D967-4B08-BC6A-66CAD4E764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188</xdr:row>
      <xdr:rowOff>60960</xdr:rowOff>
    </xdr:from>
    <xdr:to>
      <xdr:col>8</xdr:col>
      <xdr:colOff>584200</xdr:colOff>
      <xdr:row>207</xdr:row>
      <xdr:rowOff>60960</xdr:rowOff>
    </xdr:to>
    <xdr:graphicFrame macro="">
      <xdr:nvGraphicFramePr>
        <xdr:cNvPr id="7" name="Chart 1">
          <a:extLst>
            <a:ext uri="{FF2B5EF4-FFF2-40B4-BE49-F238E27FC236}">
              <a16:creationId xmlns:a16="http://schemas.microsoft.com/office/drawing/2014/main" id="{5CC35DF8-0109-4D8C-B1E2-269E5C18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114300</xdr:rowOff>
        </xdr:to>
        <xdr:sp macro="" textlink="">
          <xdr:nvSpPr>
            <xdr:cNvPr id="2050" name="Spinner 2" hidden="1">
              <a:extLst>
                <a:ext uri="{63B3BB69-23CF-44E3-9099-C40C66FF867C}">
                  <a14:compatExt spid="_x0000_s2050"/>
                </a:ext>
                <a:ext uri="{FF2B5EF4-FFF2-40B4-BE49-F238E27FC236}">
                  <a16:creationId xmlns:a16="http://schemas.microsoft.com/office/drawing/2014/main" id="{79A61639-D1DA-4D32-87FA-97EF93CE80B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99</xdr:row>
          <xdr:rowOff>129539</xdr:rowOff>
        </xdr:from>
        <xdr:to>
          <xdr:col>10</xdr:col>
          <xdr:colOff>0</xdr:colOff>
          <xdr:row>102</xdr:row>
          <xdr:rowOff>121919</xdr:rowOff>
        </xdr:to>
        <xdr:sp macro="" textlink="">
          <xdr:nvSpPr>
            <xdr:cNvPr id="2051" name="Spinner 3" hidden="1">
              <a:extLst>
                <a:ext uri="{63B3BB69-23CF-44E3-9099-C40C66FF867C}">
                  <a14:compatExt spid="_x0000_s2051"/>
                </a:ext>
                <a:ext uri="{FF2B5EF4-FFF2-40B4-BE49-F238E27FC236}">
                  <a16:creationId xmlns:a16="http://schemas.microsoft.com/office/drawing/2014/main" id="{A1009740-3122-453D-8BAC-7BD3FEEADE3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63500</xdr:colOff>
          <xdr:row>67</xdr:row>
          <xdr:rowOff>0</xdr:rowOff>
        </xdr:from>
        <xdr:to>
          <xdr:col>10</xdr:col>
          <xdr:colOff>63500</xdr:colOff>
          <xdr:row>69</xdr:row>
          <xdr:rowOff>121920</xdr:rowOff>
        </xdr:to>
        <xdr:sp macro="" textlink="">
          <xdr:nvSpPr>
            <xdr:cNvPr id="2052" name="Spinner 4" hidden="1">
              <a:extLst>
                <a:ext uri="{63B3BB69-23CF-44E3-9099-C40C66FF867C}">
                  <a14:compatExt spid="_x0000_s2052"/>
                </a:ext>
                <a:ext uri="{FF2B5EF4-FFF2-40B4-BE49-F238E27FC236}">
                  <a16:creationId xmlns:a16="http://schemas.microsoft.com/office/drawing/2014/main" id="{A8300CE0-44FC-4C1F-8B3A-46088AD32CE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63500</xdr:colOff>
          <xdr:row>85</xdr:row>
          <xdr:rowOff>0</xdr:rowOff>
        </xdr:from>
        <xdr:to>
          <xdr:col>10</xdr:col>
          <xdr:colOff>63500</xdr:colOff>
          <xdr:row>87</xdr:row>
          <xdr:rowOff>121920</xdr:rowOff>
        </xdr:to>
        <xdr:sp macro="" textlink="">
          <xdr:nvSpPr>
            <xdr:cNvPr id="2053" name="Spinner 5" hidden="1">
              <a:extLst>
                <a:ext uri="{63B3BB69-23CF-44E3-9099-C40C66FF867C}">
                  <a14:compatExt spid="_x0000_s2053"/>
                </a:ext>
                <a:ext uri="{FF2B5EF4-FFF2-40B4-BE49-F238E27FC236}">
                  <a16:creationId xmlns:a16="http://schemas.microsoft.com/office/drawing/2014/main" id="{800DD65A-8004-4AA5-82F2-FE1E484662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174</xdr:row>
          <xdr:rowOff>0</xdr:rowOff>
        </xdr:from>
        <xdr:to>
          <xdr:col>10</xdr:col>
          <xdr:colOff>0</xdr:colOff>
          <xdr:row>176</xdr:row>
          <xdr:rowOff>121920</xdr:rowOff>
        </xdr:to>
        <xdr:sp macro="" textlink="">
          <xdr:nvSpPr>
            <xdr:cNvPr id="2054" name="Spinner 6" hidden="1">
              <a:extLst>
                <a:ext uri="{63B3BB69-23CF-44E3-9099-C40C66FF867C}">
                  <a14:compatExt spid="_x0000_s2054"/>
                </a:ext>
                <a:ext uri="{FF2B5EF4-FFF2-40B4-BE49-F238E27FC236}">
                  <a16:creationId xmlns:a16="http://schemas.microsoft.com/office/drawing/2014/main" id="{E739889A-F03D-4B26-A024-864A7825AB1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197</xdr:row>
          <xdr:rowOff>0</xdr:rowOff>
        </xdr:from>
        <xdr:to>
          <xdr:col>10</xdr:col>
          <xdr:colOff>0</xdr:colOff>
          <xdr:row>199</xdr:row>
          <xdr:rowOff>121920</xdr:rowOff>
        </xdr:to>
        <xdr:sp macro="" textlink="">
          <xdr:nvSpPr>
            <xdr:cNvPr id="2055" name="Spinner 7" hidden="1">
              <a:extLst>
                <a:ext uri="{63B3BB69-23CF-44E3-9099-C40C66FF867C}">
                  <a14:compatExt spid="_x0000_s2055"/>
                </a:ext>
                <a:ext uri="{FF2B5EF4-FFF2-40B4-BE49-F238E27FC236}">
                  <a16:creationId xmlns:a16="http://schemas.microsoft.com/office/drawing/2014/main" id="{0C651E24-CDC4-4BA1-B23D-D03068A2F114}"/>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172720</xdr:colOff>
      <xdr:row>88</xdr:row>
      <xdr:rowOff>20320</xdr:rowOff>
    </xdr:from>
    <xdr:to>
      <xdr:col>8</xdr:col>
      <xdr:colOff>629920</xdr:colOff>
      <xdr:row>107</xdr:row>
      <xdr:rowOff>20320</xdr:rowOff>
    </xdr:to>
    <xdr:graphicFrame macro="">
      <xdr:nvGraphicFramePr>
        <xdr:cNvPr id="2" name="Chart 1">
          <a:extLst>
            <a:ext uri="{FF2B5EF4-FFF2-40B4-BE49-F238E27FC236}">
              <a16:creationId xmlns:a16="http://schemas.microsoft.com/office/drawing/2014/main" id="{CD2AAC7C-844A-4B80-9E46-A9A0F2E0E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65</xdr:row>
      <xdr:rowOff>127000</xdr:rowOff>
    </xdr:from>
    <xdr:to>
      <xdr:col>8</xdr:col>
      <xdr:colOff>584200</xdr:colOff>
      <xdr:row>84</xdr:row>
      <xdr:rowOff>127000</xdr:rowOff>
    </xdr:to>
    <xdr:graphicFrame macro="">
      <xdr:nvGraphicFramePr>
        <xdr:cNvPr id="3" name="Chart 1">
          <a:extLst>
            <a:ext uri="{FF2B5EF4-FFF2-40B4-BE49-F238E27FC236}">
              <a16:creationId xmlns:a16="http://schemas.microsoft.com/office/drawing/2014/main" id="{CB983624-3F12-4274-8ADD-830CA54FC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110</xdr:row>
      <xdr:rowOff>126999</xdr:rowOff>
    </xdr:from>
    <xdr:to>
      <xdr:col>8</xdr:col>
      <xdr:colOff>584200</xdr:colOff>
      <xdr:row>129</xdr:row>
      <xdr:rowOff>126999</xdr:rowOff>
    </xdr:to>
    <xdr:graphicFrame macro="">
      <xdr:nvGraphicFramePr>
        <xdr:cNvPr id="4" name="Chart 1">
          <a:extLst>
            <a:ext uri="{FF2B5EF4-FFF2-40B4-BE49-F238E27FC236}">
              <a16:creationId xmlns:a16="http://schemas.microsoft.com/office/drawing/2014/main" id="{025F71AB-A0FB-4145-AE1E-355908AE38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132</xdr:row>
      <xdr:rowOff>127000</xdr:rowOff>
    </xdr:from>
    <xdr:to>
      <xdr:col>8</xdr:col>
      <xdr:colOff>584200</xdr:colOff>
      <xdr:row>151</xdr:row>
      <xdr:rowOff>127000</xdr:rowOff>
    </xdr:to>
    <xdr:pic>
      <xdr:nvPicPr>
        <xdr:cNvPr id="11265" name="Picture 1">
          <a:extLst>
            <a:ext uri="{FF2B5EF4-FFF2-40B4-BE49-F238E27FC236}">
              <a16:creationId xmlns:a16="http://schemas.microsoft.com/office/drawing/2014/main" id="{A05A97D7-40DA-482F-856F-C7DD62BCBCB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7355820"/>
          <a:ext cx="53340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155</xdr:row>
      <xdr:rowOff>60960</xdr:rowOff>
    </xdr:from>
    <xdr:to>
      <xdr:col>8</xdr:col>
      <xdr:colOff>584200</xdr:colOff>
      <xdr:row>174</xdr:row>
      <xdr:rowOff>60960</xdr:rowOff>
    </xdr:to>
    <xdr:graphicFrame macro="">
      <xdr:nvGraphicFramePr>
        <xdr:cNvPr id="6" name="Chart 1">
          <a:extLst>
            <a:ext uri="{FF2B5EF4-FFF2-40B4-BE49-F238E27FC236}">
              <a16:creationId xmlns:a16="http://schemas.microsoft.com/office/drawing/2014/main" id="{F84DC6AF-15D2-4A12-8350-4D593C175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178</xdr:row>
      <xdr:rowOff>60960</xdr:rowOff>
    </xdr:from>
    <xdr:to>
      <xdr:col>8</xdr:col>
      <xdr:colOff>584200</xdr:colOff>
      <xdr:row>197</xdr:row>
      <xdr:rowOff>60960</xdr:rowOff>
    </xdr:to>
    <xdr:graphicFrame macro="">
      <xdr:nvGraphicFramePr>
        <xdr:cNvPr id="7" name="Chart 1">
          <a:extLst>
            <a:ext uri="{FF2B5EF4-FFF2-40B4-BE49-F238E27FC236}">
              <a16:creationId xmlns:a16="http://schemas.microsoft.com/office/drawing/2014/main" id="{4BA614E3-169C-4822-93D3-5702DF83BD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114300</xdr:rowOff>
        </xdr:to>
        <xdr:sp macro="" textlink="">
          <xdr:nvSpPr>
            <xdr:cNvPr id="11266" name="Spinner 2" hidden="1">
              <a:extLst>
                <a:ext uri="{63B3BB69-23CF-44E3-9099-C40C66FF867C}">
                  <a14:compatExt spid="_x0000_s11266"/>
                </a:ext>
                <a:ext uri="{FF2B5EF4-FFF2-40B4-BE49-F238E27FC236}">
                  <a16:creationId xmlns:a16="http://schemas.microsoft.com/office/drawing/2014/main" id="{F545ABD2-1F9B-4FCA-8C9E-8642ABDA34C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90</xdr:row>
          <xdr:rowOff>0</xdr:rowOff>
        </xdr:from>
        <xdr:to>
          <xdr:col>10</xdr:col>
          <xdr:colOff>0</xdr:colOff>
          <xdr:row>92</xdr:row>
          <xdr:rowOff>121920</xdr:rowOff>
        </xdr:to>
        <xdr:sp macro="" textlink="">
          <xdr:nvSpPr>
            <xdr:cNvPr id="11267" name="Spinner 3" hidden="1">
              <a:extLst>
                <a:ext uri="{63B3BB69-23CF-44E3-9099-C40C66FF867C}">
                  <a14:compatExt spid="_x0000_s11267"/>
                </a:ext>
                <a:ext uri="{FF2B5EF4-FFF2-40B4-BE49-F238E27FC236}">
                  <a16:creationId xmlns:a16="http://schemas.microsoft.com/office/drawing/2014/main" id="{95E28C0B-0465-46EB-AD41-BF25E3F409E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63500</xdr:colOff>
          <xdr:row>57</xdr:row>
          <xdr:rowOff>0</xdr:rowOff>
        </xdr:from>
        <xdr:to>
          <xdr:col>10</xdr:col>
          <xdr:colOff>63500</xdr:colOff>
          <xdr:row>59</xdr:row>
          <xdr:rowOff>121920</xdr:rowOff>
        </xdr:to>
        <xdr:sp macro="" textlink="">
          <xdr:nvSpPr>
            <xdr:cNvPr id="11268" name="Spinner 4" hidden="1">
              <a:extLst>
                <a:ext uri="{63B3BB69-23CF-44E3-9099-C40C66FF867C}">
                  <a14:compatExt spid="_x0000_s11268"/>
                </a:ext>
                <a:ext uri="{FF2B5EF4-FFF2-40B4-BE49-F238E27FC236}">
                  <a16:creationId xmlns:a16="http://schemas.microsoft.com/office/drawing/2014/main" id="{479C6969-9832-4A9D-98FE-CB2977F727B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63500</xdr:colOff>
          <xdr:row>75</xdr:row>
          <xdr:rowOff>0</xdr:rowOff>
        </xdr:from>
        <xdr:to>
          <xdr:col>10</xdr:col>
          <xdr:colOff>63500</xdr:colOff>
          <xdr:row>77</xdr:row>
          <xdr:rowOff>121920</xdr:rowOff>
        </xdr:to>
        <xdr:sp macro="" textlink="">
          <xdr:nvSpPr>
            <xdr:cNvPr id="11269" name="Spinner 5" hidden="1">
              <a:extLst>
                <a:ext uri="{63B3BB69-23CF-44E3-9099-C40C66FF867C}">
                  <a14:compatExt spid="_x0000_s11269"/>
                </a:ext>
                <a:ext uri="{FF2B5EF4-FFF2-40B4-BE49-F238E27FC236}">
                  <a16:creationId xmlns:a16="http://schemas.microsoft.com/office/drawing/2014/main" id="{69AA634E-5A1D-4D80-ACB6-0184381B1A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164</xdr:row>
          <xdr:rowOff>0</xdr:rowOff>
        </xdr:from>
        <xdr:to>
          <xdr:col>10</xdr:col>
          <xdr:colOff>0</xdr:colOff>
          <xdr:row>166</xdr:row>
          <xdr:rowOff>121920</xdr:rowOff>
        </xdr:to>
        <xdr:sp macro="" textlink="">
          <xdr:nvSpPr>
            <xdr:cNvPr id="11270" name="Spinner 6" hidden="1">
              <a:extLst>
                <a:ext uri="{63B3BB69-23CF-44E3-9099-C40C66FF867C}">
                  <a14:compatExt spid="_x0000_s11270"/>
                </a:ext>
                <a:ext uri="{FF2B5EF4-FFF2-40B4-BE49-F238E27FC236}">
                  <a16:creationId xmlns:a16="http://schemas.microsoft.com/office/drawing/2014/main" id="{D22C05DD-9A9B-4B5B-94C1-77C859401D3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187</xdr:row>
          <xdr:rowOff>0</xdr:rowOff>
        </xdr:from>
        <xdr:to>
          <xdr:col>10</xdr:col>
          <xdr:colOff>0</xdr:colOff>
          <xdr:row>189</xdr:row>
          <xdr:rowOff>121920</xdr:rowOff>
        </xdr:to>
        <xdr:sp macro="" textlink="">
          <xdr:nvSpPr>
            <xdr:cNvPr id="11271" name="Spinner 7" hidden="1">
              <a:extLst>
                <a:ext uri="{63B3BB69-23CF-44E3-9099-C40C66FF867C}">
                  <a14:compatExt spid="_x0000_s11271"/>
                </a:ext>
                <a:ext uri="{FF2B5EF4-FFF2-40B4-BE49-F238E27FC236}">
                  <a16:creationId xmlns:a16="http://schemas.microsoft.com/office/drawing/2014/main" id="{D60D59E6-B362-45D4-8E48-59AC0FA06F9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127000</xdr:colOff>
      <xdr:row>89</xdr:row>
      <xdr:rowOff>127000</xdr:rowOff>
    </xdr:from>
    <xdr:to>
      <xdr:col>8</xdr:col>
      <xdr:colOff>584200</xdr:colOff>
      <xdr:row>108</xdr:row>
      <xdr:rowOff>127000</xdr:rowOff>
    </xdr:to>
    <xdr:graphicFrame macro="">
      <xdr:nvGraphicFramePr>
        <xdr:cNvPr id="2" name="Chart 1">
          <a:extLst>
            <a:ext uri="{FF2B5EF4-FFF2-40B4-BE49-F238E27FC236}">
              <a16:creationId xmlns:a16="http://schemas.microsoft.com/office/drawing/2014/main" id="{C50EF08B-18F6-4709-9D8F-BC7111BAF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67</xdr:row>
      <xdr:rowOff>127000</xdr:rowOff>
    </xdr:from>
    <xdr:to>
      <xdr:col>8</xdr:col>
      <xdr:colOff>584200</xdr:colOff>
      <xdr:row>86</xdr:row>
      <xdr:rowOff>127000</xdr:rowOff>
    </xdr:to>
    <xdr:graphicFrame macro="">
      <xdr:nvGraphicFramePr>
        <xdr:cNvPr id="3" name="Chart 1">
          <a:extLst>
            <a:ext uri="{FF2B5EF4-FFF2-40B4-BE49-F238E27FC236}">
              <a16:creationId xmlns:a16="http://schemas.microsoft.com/office/drawing/2014/main" id="{971CEAF0-204D-49A7-86BE-56A925C0B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112</xdr:row>
      <xdr:rowOff>126999</xdr:rowOff>
    </xdr:from>
    <xdr:to>
      <xdr:col>8</xdr:col>
      <xdr:colOff>584200</xdr:colOff>
      <xdr:row>131</xdr:row>
      <xdr:rowOff>126999</xdr:rowOff>
    </xdr:to>
    <xdr:graphicFrame macro="">
      <xdr:nvGraphicFramePr>
        <xdr:cNvPr id="4" name="Chart 1">
          <a:extLst>
            <a:ext uri="{FF2B5EF4-FFF2-40B4-BE49-F238E27FC236}">
              <a16:creationId xmlns:a16="http://schemas.microsoft.com/office/drawing/2014/main" id="{0C3AF718-A1E8-4425-9CFA-4B6895BFD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134</xdr:row>
      <xdr:rowOff>127000</xdr:rowOff>
    </xdr:from>
    <xdr:to>
      <xdr:col>8</xdr:col>
      <xdr:colOff>584200</xdr:colOff>
      <xdr:row>153</xdr:row>
      <xdr:rowOff>127000</xdr:rowOff>
    </xdr:to>
    <xdr:pic>
      <xdr:nvPicPr>
        <xdr:cNvPr id="18433" name="Picture 1">
          <a:extLst>
            <a:ext uri="{FF2B5EF4-FFF2-40B4-BE49-F238E27FC236}">
              <a16:creationId xmlns:a16="http://schemas.microsoft.com/office/drawing/2014/main" id="{B0A166EE-6AE8-4945-BA10-B5AA6A061B3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7622520"/>
          <a:ext cx="53340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157</xdr:row>
      <xdr:rowOff>60960</xdr:rowOff>
    </xdr:from>
    <xdr:to>
      <xdr:col>8</xdr:col>
      <xdr:colOff>584200</xdr:colOff>
      <xdr:row>176</xdr:row>
      <xdr:rowOff>60960</xdr:rowOff>
    </xdr:to>
    <xdr:graphicFrame macro="">
      <xdr:nvGraphicFramePr>
        <xdr:cNvPr id="6" name="Chart 1">
          <a:extLst>
            <a:ext uri="{FF2B5EF4-FFF2-40B4-BE49-F238E27FC236}">
              <a16:creationId xmlns:a16="http://schemas.microsoft.com/office/drawing/2014/main" id="{A7F1DC14-AA29-4967-A663-7807C1C809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180</xdr:row>
      <xdr:rowOff>60960</xdr:rowOff>
    </xdr:from>
    <xdr:to>
      <xdr:col>8</xdr:col>
      <xdr:colOff>584200</xdr:colOff>
      <xdr:row>199</xdr:row>
      <xdr:rowOff>60960</xdr:rowOff>
    </xdr:to>
    <xdr:graphicFrame macro="">
      <xdr:nvGraphicFramePr>
        <xdr:cNvPr id="7" name="Chart 1">
          <a:extLst>
            <a:ext uri="{FF2B5EF4-FFF2-40B4-BE49-F238E27FC236}">
              <a16:creationId xmlns:a16="http://schemas.microsoft.com/office/drawing/2014/main" id="{01CAD9F3-8007-4DFD-9D85-A3A8ECDBF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114300</xdr:rowOff>
        </xdr:to>
        <xdr:sp macro="" textlink="">
          <xdr:nvSpPr>
            <xdr:cNvPr id="18434" name="Spinner 2" hidden="1">
              <a:extLst>
                <a:ext uri="{63B3BB69-23CF-44E3-9099-C40C66FF867C}">
                  <a14:compatExt spid="_x0000_s18434"/>
                </a:ext>
                <a:ext uri="{FF2B5EF4-FFF2-40B4-BE49-F238E27FC236}">
                  <a16:creationId xmlns:a16="http://schemas.microsoft.com/office/drawing/2014/main" id="{A51B67A7-D646-47CD-8A17-460E2647881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92</xdr:row>
          <xdr:rowOff>0</xdr:rowOff>
        </xdr:from>
        <xdr:to>
          <xdr:col>10</xdr:col>
          <xdr:colOff>0</xdr:colOff>
          <xdr:row>94</xdr:row>
          <xdr:rowOff>121920</xdr:rowOff>
        </xdr:to>
        <xdr:sp macro="" textlink="">
          <xdr:nvSpPr>
            <xdr:cNvPr id="18435" name="Spinner 3" hidden="1">
              <a:extLst>
                <a:ext uri="{63B3BB69-23CF-44E3-9099-C40C66FF867C}">
                  <a14:compatExt spid="_x0000_s18435"/>
                </a:ext>
                <a:ext uri="{FF2B5EF4-FFF2-40B4-BE49-F238E27FC236}">
                  <a16:creationId xmlns:a16="http://schemas.microsoft.com/office/drawing/2014/main" id="{354B4B44-177A-4527-98F0-4E8C2E2A372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63500</xdr:colOff>
          <xdr:row>59</xdr:row>
          <xdr:rowOff>0</xdr:rowOff>
        </xdr:from>
        <xdr:to>
          <xdr:col>10</xdr:col>
          <xdr:colOff>63500</xdr:colOff>
          <xdr:row>61</xdr:row>
          <xdr:rowOff>121920</xdr:rowOff>
        </xdr:to>
        <xdr:sp macro="" textlink="">
          <xdr:nvSpPr>
            <xdr:cNvPr id="18436" name="Spinner 4" hidden="1">
              <a:extLst>
                <a:ext uri="{63B3BB69-23CF-44E3-9099-C40C66FF867C}">
                  <a14:compatExt spid="_x0000_s18436"/>
                </a:ext>
                <a:ext uri="{FF2B5EF4-FFF2-40B4-BE49-F238E27FC236}">
                  <a16:creationId xmlns:a16="http://schemas.microsoft.com/office/drawing/2014/main" id="{16C6C530-F996-422A-B0DC-8503D6AE50C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63500</xdr:colOff>
          <xdr:row>77</xdr:row>
          <xdr:rowOff>0</xdr:rowOff>
        </xdr:from>
        <xdr:to>
          <xdr:col>10</xdr:col>
          <xdr:colOff>63500</xdr:colOff>
          <xdr:row>79</xdr:row>
          <xdr:rowOff>121920</xdr:rowOff>
        </xdr:to>
        <xdr:sp macro="" textlink="">
          <xdr:nvSpPr>
            <xdr:cNvPr id="18437" name="Spinner 5" hidden="1">
              <a:extLst>
                <a:ext uri="{63B3BB69-23CF-44E3-9099-C40C66FF867C}">
                  <a14:compatExt spid="_x0000_s18437"/>
                </a:ext>
                <a:ext uri="{FF2B5EF4-FFF2-40B4-BE49-F238E27FC236}">
                  <a16:creationId xmlns:a16="http://schemas.microsoft.com/office/drawing/2014/main" id="{59F8E9D6-CF32-42AF-A304-9633EEBF8EEF}"/>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166</xdr:row>
          <xdr:rowOff>0</xdr:rowOff>
        </xdr:from>
        <xdr:to>
          <xdr:col>10</xdr:col>
          <xdr:colOff>0</xdr:colOff>
          <xdr:row>168</xdr:row>
          <xdr:rowOff>121920</xdr:rowOff>
        </xdr:to>
        <xdr:sp macro="" textlink="">
          <xdr:nvSpPr>
            <xdr:cNvPr id="18438" name="Spinner 6" hidden="1">
              <a:extLst>
                <a:ext uri="{63B3BB69-23CF-44E3-9099-C40C66FF867C}">
                  <a14:compatExt spid="_x0000_s18438"/>
                </a:ext>
                <a:ext uri="{FF2B5EF4-FFF2-40B4-BE49-F238E27FC236}">
                  <a16:creationId xmlns:a16="http://schemas.microsoft.com/office/drawing/2014/main" id="{291751CA-273E-428B-B14E-FB194F3FFAC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189</xdr:row>
          <xdr:rowOff>0</xdr:rowOff>
        </xdr:from>
        <xdr:to>
          <xdr:col>10</xdr:col>
          <xdr:colOff>0</xdr:colOff>
          <xdr:row>191</xdr:row>
          <xdr:rowOff>121920</xdr:rowOff>
        </xdr:to>
        <xdr:sp macro="" textlink="">
          <xdr:nvSpPr>
            <xdr:cNvPr id="18439" name="Spinner 7" hidden="1">
              <a:extLst>
                <a:ext uri="{63B3BB69-23CF-44E3-9099-C40C66FF867C}">
                  <a14:compatExt spid="_x0000_s18439"/>
                </a:ext>
                <a:ext uri="{FF2B5EF4-FFF2-40B4-BE49-F238E27FC236}">
                  <a16:creationId xmlns:a16="http://schemas.microsoft.com/office/drawing/2014/main" id="{BF35D5B3-DB4A-47C7-922B-24E1425FB54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127000</xdr:colOff>
      <xdr:row>92</xdr:row>
      <xdr:rowOff>127000</xdr:rowOff>
    </xdr:from>
    <xdr:to>
      <xdr:col>8</xdr:col>
      <xdr:colOff>584200</xdr:colOff>
      <xdr:row>111</xdr:row>
      <xdr:rowOff>127000</xdr:rowOff>
    </xdr:to>
    <xdr:graphicFrame macro="">
      <xdr:nvGraphicFramePr>
        <xdr:cNvPr id="2" name="Chart 1">
          <a:extLst>
            <a:ext uri="{FF2B5EF4-FFF2-40B4-BE49-F238E27FC236}">
              <a16:creationId xmlns:a16="http://schemas.microsoft.com/office/drawing/2014/main" id="{83256174-D20C-4401-B68E-DB047FE99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70</xdr:row>
      <xdr:rowOff>127000</xdr:rowOff>
    </xdr:from>
    <xdr:to>
      <xdr:col>8</xdr:col>
      <xdr:colOff>584200</xdr:colOff>
      <xdr:row>89</xdr:row>
      <xdr:rowOff>127000</xdr:rowOff>
    </xdr:to>
    <xdr:graphicFrame macro="">
      <xdr:nvGraphicFramePr>
        <xdr:cNvPr id="3" name="Chart 1">
          <a:extLst>
            <a:ext uri="{FF2B5EF4-FFF2-40B4-BE49-F238E27FC236}">
              <a16:creationId xmlns:a16="http://schemas.microsoft.com/office/drawing/2014/main" id="{BA642DF3-EE53-455B-9630-F5326CF6C7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115</xdr:row>
      <xdr:rowOff>127000</xdr:rowOff>
    </xdr:from>
    <xdr:to>
      <xdr:col>8</xdr:col>
      <xdr:colOff>584200</xdr:colOff>
      <xdr:row>134</xdr:row>
      <xdr:rowOff>127000</xdr:rowOff>
    </xdr:to>
    <xdr:graphicFrame macro="">
      <xdr:nvGraphicFramePr>
        <xdr:cNvPr id="4" name="Chart 1">
          <a:extLst>
            <a:ext uri="{FF2B5EF4-FFF2-40B4-BE49-F238E27FC236}">
              <a16:creationId xmlns:a16="http://schemas.microsoft.com/office/drawing/2014/main" id="{B867F2CA-0D7A-4F55-A8E2-1CE43DEC75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137</xdr:row>
      <xdr:rowOff>127000</xdr:rowOff>
    </xdr:from>
    <xdr:to>
      <xdr:col>8</xdr:col>
      <xdr:colOff>584200</xdr:colOff>
      <xdr:row>156</xdr:row>
      <xdr:rowOff>127000</xdr:rowOff>
    </xdr:to>
    <xdr:pic>
      <xdr:nvPicPr>
        <xdr:cNvPr id="24596" name="Picture 20">
          <a:extLst>
            <a:ext uri="{FF2B5EF4-FFF2-40B4-BE49-F238E27FC236}">
              <a16:creationId xmlns:a16="http://schemas.microsoft.com/office/drawing/2014/main" id="{235ED85F-32FF-42A6-8995-95A14F9BF3F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8034000"/>
          <a:ext cx="5334000" cy="2461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160</xdr:row>
      <xdr:rowOff>60960</xdr:rowOff>
    </xdr:from>
    <xdr:to>
      <xdr:col>8</xdr:col>
      <xdr:colOff>584200</xdr:colOff>
      <xdr:row>179</xdr:row>
      <xdr:rowOff>60960</xdr:rowOff>
    </xdr:to>
    <xdr:graphicFrame macro="">
      <xdr:nvGraphicFramePr>
        <xdr:cNvPr id="6" name="Chart 1">
          <a:extLst>
            <a:ext uri="{FF2B5EF4-FFF2-40B4-BE49-F238E27FC236}">
              <a16:creationId xmlns:a16="http://schemas.microsoft.com/office/drawing/2014/main" id="{160149E5-3C7D-4BD0-987E-6ACD20879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183</xdr:row>
      <xdr:rowOff>60960</xdr:rowOff>
    </xdr:from>
    <xdr:to>
      <xdr:col>8</xdr:col>
      <xdr:colOff>584200</xdr:colOff>
      <xdr:row>202</xdr:row>
      <xdr:rowOff>60960</xdr:rowOff>
    </xdr:to>
    <xdr:graphicFrame macro="">
      <xdr:nvGraphicFramePr>
        <xdr:cNvPr id="7" name="Chart 1">
          <a:extLst>
            <a:ext uri="{FF2B5EF4-FFF2-40B4-BE49-F238E27FC236}">
              <a16:creationId xmlns:a16="http://schemas.microsoft.com/office/drawing/2014/main" id="{169DC600-B039-4993-AD8E-601E521FE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114300</xdr:rowOff>
        </xdr:to>
        <xdr:sp macro="" textlink="">
          <xdr:nvSpPr>
            <xdr:cNvPr id="24597" name="Spinner 21" hidden="1">
              <a:extLst>
                <a:ext uri="{63B3BB69-23CF-44E3-9099-C40C66FF867C}">
                  <a14:compatExt spid="_x0000_s24597"/>
                </a:ext>
                <a:ext uri="{FF2B5EF4-FFF2-40B4-BE49-F238E27FC236}">
                  <a16:creationId xmlns:a16="http://schemas.microsoft.com/office/drawing/2014/main" id="{3641EF01-39E4-4239-AE02-C8C7F7B58FDE}"/>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95</xdr:row>
          <xdr:rowOff>0</xdr:rowOff>
        </xdr:from>
        <xdr:to>
          <xdr:col>10</xdr:col>
          <xdr:colOff>0</xdr:colOff>
          <xdr:row>97</xdr:row>
          <xdr:rowOff>121920</xdr:rowOff>
        </xdr:to>
        <xdr:sp macro="" textlink="">
          <xdr:nvSpPr>
            <xdr:cNvPr id="24598" name="Spinner 22" hidden="1">
              <a:extLst>
                <a:ext uri="{63B3BB69-23CF-44E3-9099-C40C66FF867C}">
                  <a14:compatExt spid="_x0000_s24598"/>
                </a:ext>
                <a:ext uri="{FF2B5EF4-FFF2-40B4-BE49-F238E27FC236}">
                  <a16:creationId xmlns:a16="http://schemas.microsoft.com/office/drawing/2014/main" id="{7816A2AD-C92C-493F-A4A1-9704E918048B}"/>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63500</xdr:colOff>
          <xdr:row>62</xdr:row>
          <xdr:rowOff>0</xdr:rowOff>
        </xdr:from>
        <xdr:to>
          <xdr:col>10</xdr:col>
          <xdr:colOff>63500</xdr:colOff>
          <xdr:row>64</xdr:row>
          <xdr:rowOff>121920</xdr:rowOff>
        </xdr:to>
        <xdr:sp macro="" textlink="">
          <xdr:nvSpPr>
            <xdr:cNvPr id="24599" name="Spinner 23" hidden="1">
              <a:extLst>
                <a:ext uri="{63B3BB69-23CF-44E3-9099-C40C66FF867C}">
                  <a14:compatExt spid="_x0000_s24599"/>
                </a:ext>
                <a:ext uri="{FF2B5EF4-FFF2-40B4-BE49-F238E27FC236}">
                  <a16:creationId xmlns:a16="http://schemas.microsoft.com/office/drawing/2014/main" id="{D313C4DB-4C1F-4FCE-B98B-FDAB9594474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63500</xdr:colOff>
          <xdr:row>80</xdr:row>
          <xdr:rowOff>0</xdr:rowOff>
        </xdr:from>
        <xdr:to>
          <xdr:col>10</xdr:col>
          <xdr:colOff>63500</xdr:colOff>
          <xdr:row>82</xdr:row>
          <xdr:rowOff>121920</xdr:rowOff>
        </xdr:to>
        <xdr:sp macro="" textlink="">
          <xdr:nvSpPr>
            <xdr:cNvPr id="24600" name="Spinner 24" hidden="1">
              <a:extLst>
                <a:ext uri="{63B3BB69-23CF-44E3-9099-C40C66FF867C}">
                  <a14:compatExt spid="_x0000_s24600"/>
                </a:ext>
                <a:ext uri="{FF2B5EF4-FFF2-40B4-BE49-F238E27FC236}">
                  <a16:creationId xmlns:a16="http://schemas.microsoft.com/office/drawing/2014/main" id="{98A60C0E-7F9B-4AA8-BEC9-15E93E51D0F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169</xdr:row>
          <xdr:rowOff>0</xdr:rowOff>
        </xdr:from>
        <xdr:to>
          <xdr:col>10</xdr:col>
          <xdr:colOff>0</xdr:colOff>
          <xdr:row>171</xdr:row>
          <xdr:rowOff>121920</xdr:rowOff>
        </xdr:to>
        <xdr:sp macro="" textlink="">
          <xdr:nvSpPr>
            <xdr:cNvPr id="24601" name="Spinner 25" hidden="1">
              <a:extLst>
                <a:ext uri="{63B3BB69-23CF-44E3-9099-C40C66FF867C}">
                  <a14:compatExt spid="_x0000_s24601"/>
                </a:ext>
                <a:ext uri="{FF2B5EF4-FFF2-40B4-BE49-F238E27FC236}">
                  <a16:creationId xmlns:a16="http://schemas.microsoft.com/office/drawing/2014/main" id="{AE15D63C-C8A3-4DE8-B0D3-443B88F8AE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192</xdr:row>
          <xdr:rowOff>0</xdr:rowOff>
        </xdr:from>
        <xdr:to>
          <xdr:col>10</xdr:col>
          <xdr:colOff>0</xdr:colOff>
          <xdr:row>194</xdr:row>
          <xdr:rowOff>121920</xdr:rowOff>
        </xdr:to>
        <xdr:sp macro="" textlink="">
          <xdr:nvSpPr>
            <xdr:cNvPr id="24602" name="Spinner 26" hidden="1">
              <a:extLst>
                <a:ext uri="{63B3BB69-23CF-44E3-9099-C40C66FF867C}">
                  <a14:compatExt spid="_x0000_s24602"/>
                </a:ext>
                <a:ext uri="{FF2B5EF4-FFF2-40B4-BE49-F238E27FC236}">
                  <a16:creationId xmlns:a16="http://schemas.microsoft.com/office/drawing/2014/main" id="{2D8257C9-D8F0-4FDF-9538-07D940BAC308}"/>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 Id="rId9" Type="http://schemas.openxmlformats.org/officeDocument/2006/relationships/comments" Target="../comments1.xml"/></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12.xml"/><Relationship Id="rId3" Type="http://schemas.openxmlformats.org/officeDocument/2006/relationships/ctrlProp" Target="../ctrlProps/ctrlProp7.xml"/><Relationship Id="rId7" Type="http://schemas.openxmlformats.org/officeDocument/2006/relationships/ctrlProp" Target="../ctrlProps/ctrlProp11.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0.xml"/><Relationship Id="rId5" Type="http://schemas.openxmlformats.org/officeDocument/2006/relationships/ctrlProp" Target="../ctrlProps/ctrlProp9.xml"/><Relationship Id="rId4" Type="http://schemas.openxmlformats.org/officeDocument/2006/relationships/ctrlProp" Target="../ctrlProps/ctrlProp8.xml"/><Relationship Id="rId9" Type="http://schemas.openxmlformats.org/officeDocument/2006/relationships/comments" Target="../comments2.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18.xml"/><Relationship Id="rId3" Type="http://schemas.openxmlformats.org/officeDocument/2006/relationships/ctrlProp" Target="../ctrlProps/ctrlProp13.xml"/><Relationship Id="rId7" Type="http://schemas.openxmlformats.org/officeDocument/2006/relationships/ctrlProp" Target="../ctrlProps/ctrlProp17.xml"/><Relationship Id="rId2" Type="http://schemas.openxmlformats.org/officeDocument/2006/relationships/vmlDrawing" Target="../drawings/vmlDrawing3.vml"/><Relationship Id="rId1" Type="http://schemas.openxmlformats.org/officeDocument/2006/relationships/drawing" Target="../drawings/drawing3.xml"/><Relationship Id="rId6" Type="http://schemas.openxmlformats.org/officeDocument/2006/relationships/ctrlProp" Target="../ctrlProps/ctrlProp16.xml"/><Relationship Id="rId5" Type="http://schemas.openxmlformats.org/officeDocument/2006/relationships/ctrlProp" Target="../ctrlProps/ctrlProp15.xml"/><Relationship Id="rId4" Type="http://schemas.openxmlformats.org/officeDocument/2006/relationships/ctrlProp" Target="../ctrlProps/ctrlProp14.xml"/><Relationship Id="rId9" Type="http://schemas.openxmlformats.org/officeDocument/2006/relationships/comments" Target="../comments3.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24.xml"/><Relationship Id="rId3" Type="http://schemas.openxmlformats.org/officeDocument/2006/relationships/ctrlProp" Target="../ctrlProps/ctrlProp19.xml"/><Relationship Id="rId7" Type="http://schemas.openxmlformats.org/officeDocument/2006/relationships/ctrlProp" Target="../ctrlProps/ctrlProp23.xml"/><Relationship Id="rId2" Type="http://schemas.openxmlformats.org/officeDocument/2006/relationships/vmlDrawing" Target="../drawings/vmlDrawing4.vml"/><Relationship Id="rId1" Type="http://schemas.openxmlformats.org/officeDocument/2006/relationships/drawing" Target="../drawings/drawing4.xml"/><Relationship Id="rId6" Type="http://schemas.openxmlformats.org/officeDocument/2006/relationships/ctrlProp" Target="../ctrlProps/ctrlProp22.xml"/><Relationship Id="rId5" Type="http://schemas.openxmlformats.org/officeDocument/2006/relationships/ctrlProp" Target="../ctrlProps/ctrlProp21.xml"/><Relationship Id="rId4" Type="http://schemas.openxmlformats.org/officeDocument/2006/relationships/ctrlProp" Target="../ctrlProps/ctrlProp20.xml"/><Relationship Id="rId9"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6972A-ECEC-4B67-BC6A-B27EFE6F1762}">
  <dimension ref="A1:BV246"/>
  <sheetViews>
    <sheetView zoomScaleNormal="100" workbookViewId="0">
      <selection activeCell="BV1" sqref="BV1:BV246"/>
    </sheetView>
  </sheetViews>
  <sheetFormatPr defaultRowHeight="14.4" x14ac:dyDescent="0.3"/>
  <sheetData>
    <row r="1" spans="1:74" x14ac:dyDescent="0.3">
      <c r="A1">
        <v>1</v>
      </c>
      <c r="B1">
        <v>1</v>
      </c>
      <c r="D1">
        <v>1</v>
      </c>
      <c r="E1">
        <v>1.55</v>
      </c>
      <c r="F1">
        <v>0</v>
      </c>
      <c r="G1">
        <v>0</v>
      </c>
      <c r="H1">
        <v>1</v>
      </c>
      <c r="I1">
        <v>0</v>
      </c>
      <c r="J1">
        <v>0</v>
      </c>
      <c r="K1">
        <v>0</v>
      </c>
      <c r="L1">
        <v>0</v>
      </c>
      <c r="M1">
        <v>1</v>
      </c>
      <c r="N1">
        <v>0</v>
      </c>
      <c r="O1">
        <v>1</v>
      </c>
      <c r="P1">
        <v>1</v>
      </c>
      <c r="Q1">
        <v>1</v>
      </c>
      <c r="R1">
        <v>1</v>
      </c>
      <c r="S1">
        <v>-0.10102847400833211</v>
      </c>
      <c r="T1">
        <v>1</v>
      </c>
      <c r="BV1">
        <v>1</v>
      </c>
    </row>
    <row r="2" spans="1:74" x14ac:dyDescent="0.3">
      <c r="A2">
        <v>1</v>
      </c>
      <c r="B2">
        <v>2</v>
      </c>
      <c r="D2">
        <v>0</v>
      </c>
      <c r="E2">
        <v>1.25</v>
      </c>
      <c r="F2">
        <v>0</v>
      </c>
      <c r="G2">
        <v>0</v>
      </c>
      <c r="H2">
        <v>0</v>
      </c>
      <c r="I2">
        <v>0</v>
      </c>
      <c r="J2">
        <v>0</v>
      </c>
      <c r="K2">
        <v>0</v>
      </c>
      <c r="L2">
        <v>0</v>
      </c>
      <c r="M2">
        <v>0</v>
      </c>
      <c r="N2">
        <v>0</v>
      </c>
      <c r="O2">
        <v>1</v>
      </c>
      <c r="P2">
        <v>0</v>
      </c>
      <c r="Q2">
        <v>0</v>
      </c>
      <c r="R2">
        <v>1</v>
      </c>
      <c r="S2">
        <v>-0.59222940601377216</v>
      </c>
      <c r="T2">
        <v>1</v>
      </c>
      <c r="BV2">
        <v>1</v>
      </c>
    </row>
    <row r="3" spans="1:74" x14ac:dyDescent="0.3">
      <c r="A3">
        <v>1</v>
      </c>
      <c r="B3">
        <v>3</v>
      </c>
      <c r="D3">
        <v>0</v>
      </c>
      <c r="E3">
        <v>1.1319999999999999</v>
      </c>
      <c r="F3">
        <v>0</v>
      </c>
      <c r="G3">
        <v>1</v>
      </c>
      <c r="H3">
        <v>0</v>
      </c>
      <c r="I3">
        <v>0</v>
      </c>
      <c r="J3">
        <v>0</v>
      </c>
      <c r="K3">
        <v>0</v>
      </c>
      <c r="L3">
        <v>0</v>
      </c>
      <c r="M3">
        <v>1</v>
      </c>
      <c r="N3">
        <v>1</v>
      </c>
      <c r="O3">
        <v>1</v>
      </c>
      <c r="P3">
        <v>1</v>
      </c>
      <c r="Q3">
        <v>0</v>
      </c>
      <c r="R3">
        <v>1</v>
      </c>
      <c r="S3">
        <v>-0.7022430167702407</v>
      </c>
      <c r="T3">
        <v>1</v>
      </c>
      <c r="BV3">
        <v>1</v>
      </c>
    </row>
    <row r="4" spans="1:74" x14ac:dyDescent="0.3">
      <c r="A4">
        <v>1</v>
      </c>
      <c r="B4">
        <v>4</v>
      </c>
      <c r="D4">
        <v>0</v>
      </c>
      <c r="E4">
        <v>1.31</v>
      </c>
      <c r="F4">
        <v>0</v>
      </c>
      <c r="G4">
        <v>1</v>
      </c>
      <c r="H4">
        <v>0</v>
      </c>
      <c r="I4">
        <v>0</v>
      </c>
      <c r="J4">
        <v>0</v>
      </c>
      <c r="K4">
        <v>0</v>
      </c>
      <c r="L4">
        <v>1</v>
      </c>
      <c r="M4">
        <v>0</v>
      </c>
      <c r="N4">
        <v>1</v>
      </c>
      <c r="O4">
        <v>1</v>
      </c>
      <c r="P4">
        <v>1</v>
      </c>
      <c r="Q4">
        <v>0</v>
      </c>
      <c r="R4">
        <v>1</v>
      </c>
      <c r="S4">
        <v>-0.29278275263503195</v>
      </c>
      <c r="T4">
        <v>1</v>
      </c>
      <c r="BV4">
        <v>1</v>
      </c>
    </row>
    <row r="5" spans="1:74" x14ac:dyDescent="0.3">
      <c r="A5">
        <v>1</v>
      </c>
      <c r="B5">
        <v>5</v>
      </c>
      <c r="D5">
        <v>0</v>
      </c>
      <c r="E5">
        <v>1.302</v>
      </c>
      <c r="F5">
        <v>0</v>
      </c>
      <c r="G5">
        <v>0</v>
      </c>
      <c r="H5">
        <v>1</v>
      </c>
      <c r="I5">
        <v>0</v>
      </c>
      <c r="J5">
        <v>1</v>
      </c>
      <c r="K5">
        <v>0</v>
      </c>
      <c r="L5">
        <v>0</v>
      </c>
      <c r="M5">
        <v>0</v>
      </c>
      <c r="N5">
        <v>1</v>
      </c>
      <c r="O5">
        <v>1</v>
      </c>
      <c r="P5">
        <v>1</v>
      </c>
      <c r="Q5">
        <v>0</v>
      </c>
      <c r="R5">
        <v>0</v>
      </c>
      <c r="S5">
        <v>1.9358610693393001E-2</v>
      </c>
      <c r="T5">
        <v>1</v>
      </c>
      <c r="BV5">
        <v>1</v>
      </c>
    </row>
    <row r="6" spans="1:74" x14ac:dyDescent="0.3">
      <c r="A6">
        <v>1</v>
      </c>
      <c r="B6">
        <v>6</v>
      </c>
      <c r="D6">
        <v>0</v>
      </c>
      <c r="E6">
        <v>1.3169999999999999</v>
      </c>
      <c r="F6">
        <v>0</v>
      </c>
      <c r="G6">
        <v>1</v>
      </c>
      <c r="H6">
        <v>0</v>
      </c>
      <c r="I6">
        <v>0</v>
      </c>
      <c r="J6">
        <v>0</v>
      </c>
      <c r="K6">
        <v>0</v>
      </c>
      <c r="L6">
        <v>0</v>
      </c>
      <c r="M6">
        <v>0</v>
      </c>
      <c r="N6">
        <v>1</v>
      </c>
      <c r="O6">
        <v>1</v>
      </c>
      <c r="P6">
        <v>1</v>
      </c>
      <c r="Q6">
        <v>0</v>
      </c>
      <c r="R6">
        <v>1</v>
      </c>
      <c r="S6">
        <v>-0.5008289361375341</v>
      </c>
      <c r="T6">
        <v>1</v>
      </c>
      <c r="BV6">
        <v>1</v>
      </c>
    </row>
    <row r="7" spans="1:74" x14ac:dyDescent="0.3">
      <c r="A7">
        <v>1</v>
      </c>
      <c r="B7">
        <v>7</v>
      </c>
      <c r="D7">
        <v>0</v>
      </c>
      <c r="E7">
        <v>1.07</v>
      </c>
      <c r="F7">
        <v>0</v>
      </c>
      <c r="G7">
        <v>0</v>
      </c>
      <c r="H7">
        <v>0</v>
      </c>
      <c r="I7">
        <v>0</v>
      </c>
      <c r="J7">
        <v>0</v>
      </c>
      <c r="K7">
        <v>0</v>
      </c>
      <c r="L7">
        <v>1</v>
      </c>
      <c r="M7">
        <v>0</v>
      </c>
      <c r="N7">
        <v>1</v>
      </c>
      <c r="O7">
        <v>1</v>
      </c>
      <c r="P7">
        <v>0</v>
      </c>
      <c r="Q7">
        <v>1</v>
      </c>
      <c r="R7">
        <v>1</v>
      </c>
      <c r="S7">
        <v>-0.68510623965928608</v>
      </c>
      <c r="T7">
        <v>1</v>
      </c>
      <c r="BV7">
        <v>1</v>
      </c>
    </row>
    <row r="8" spans="1:74" x14ac:dyDescent="0.3">
      <c r="A8">
        <v>1</v>
      </c>
      <c r="B8">
        <v>8</v>
      </c>
      <c r="D8">
        <v>0</v>
      </c>
      <c r="E8">
        <v>1.04</v>
      </c>
      <c r="F8">
        <v>0</v>
      </c>
      <c r="G8">
        <v>0</v>
      </c>
      <c r="H8">
        <v>0</v>
      </c>
      <c r="I8">
        <v>0</v>
      </c>
      <c r="J8">
        <v>0</v>
      </c>
      <c r="K8">
        <v>0</v>
      </c>
      <c r="L8">
        <v>0</v>
      </c>
      <c r="M8">
        <v>1</v>
      </c>
      <c r="N8">
        <v>1</v>
      </c>
      <c r="O8">
        <v>0</v>
      </c>
      <c r="P8">
        <v>1</v>
      </c>
      <c r="Q8">
        <v>0</v>
      </c>
      <c r="R8">
        <v>1</v>
      </c>
      <c r="S8">
        <v>-0.84103707045863552</v>
      </c>
      <c r="T8">
        <v>1</v>
      </c>
      <c r="BV8">
        <v>1</v>
      </c>
    </row>
    <row r="9" spans="1:74" x14ac:dyDescent="0.3">
      <c r="A9">
        <v>1</v>
      </c>
      <c r="B9">
        <v>9</v>
      </c>
      <c r="D9">
        <v>0</v>
      </c>
      <c r="E9">
        <v>1.024</v>
      </c>
      <c r="F9">
        <v>0</v>
      </c>
      <c r="G9">
        <v>1</v>
      </c>
      <c r="H9">
        <v>0</v>
      </c>
      <c r="I9">
        <v>0</v>
      </c>
      <c r="J9">
        <v>0</v>
      </c>
      <c r="K9">
        <v>0</v>
      </c>
      <c r="L9">
        <v>0</v>
      </c>
      <c r="M9">
        <v>0</v>
      </c>
      <c r="N9">
        <v>1</v>
      </c>
      <c r="O9">
        <v>1</v>
      </c>
      <c r="P9">
        <v>1</v>
      </c>
      <c r="Q9">
        <v>0</v>
      </c>
      <c r="R9">
        <v>1</v>
      </c>
      <c r="S9">
        <v>-0.95786732955605935</v>
      </c>
      <c r="T9">
        <v>1</v>
      </c>
      <c r="BV9">
        <v>1</v>
      </c>
    </row>
    <row r="10" spans="1:74" x14ac:dyDescent="0.3">
      <c r="A10">
        <v>1</v>
      </c>
      <c r="B10">
        <v>10</v>
      </c>
      <c r="D10">
        <v>0</v>
      </c>
      <c r="E10">
        <v>1.58</v>
      </c>
      <c r="F10">
        <v>0</v>
      </c>
      <c r="G10">
        <v>0</v>
      </c>
      <c r="H10">
        <v>0</v>
      </c>
      <c r="I10">
        <v>1</v>
      </c>
      <c r="J10">
        <v>0</v>
      </c>
      <c r="K10">
        <v>0</v>
      </c>
      <c r="L10">
        <v>1</v>
      </c>
      <c r="M10">
        <v>0</v>
      </c>
      <c r="N10">
        <v>0</v>
      </c>
      <c r="O10">
        <v>0</v>
      </c>
      <c r="P10">
        <v>1</v>
      </c>
      <c r="Q10">
        <v>1</v>
      </c>
      <c r="R10">
        <v>1</v>
      </c>
      <c r="S10">
        <v>1.3614504112053989</v>
      </c>
      <c r="T10">
        <v>1</v>
      </c>
      <c r="BV10">
        <v>1</v>
      </c>
    </row>
    <row r="11" spans="1:74" x14ac:dyDescent="0.3">
      <c r="A11">
        <v>1</v>
      </c>
      <c r="B11">
        <v>11</v>
      </c>
      <c r="D11">
        <v>0</v>
      </c>
      <c r="E11">
        <v>1.1080000000000001</v>
      </c>
      <c r="F11">
        <v>0</v>
      </c>
      <c r="G11">
        <v>0</v>
      </c>
      <c r="H11">
        <v>1</v>
      </c>
      <c r="I11">
        <v>0</v>
      </c>
      <c r="J11">
        <v>0</v>
      </c>
      <c r="K11">
        <v>0</v>
      </c>
      <c r="L11">
        <v>0</v>
      </c>
      <c r="M11">
        <v>1</v>
      </c>
      <c r="N11">
        <v>1</v>
      </c>
      <c r="O11">
        <v>1</v>
      </c>
      <c r="P11">
        <v>1</v>
      </c>
      <c r="Q11">
        <v>0</v>
      </c>
      <c r="R11">
        <v>1</v>
      </c>
      <c r="S11">
        <v>-0.8954390568903744</v>
      </c>
      <c r="T11">
        <v>1</v>
      </c>
      <c r="BV11">
        <v>1</v>
      </c>
    </row>
    <row r="12" spans="1:74" x14ac:dyDescent="0.3">
      <c r="A12">
        <v>1</v>
      </c>
      <c r="B12">
        <v>12</v>
      </c>
      <c r="D12">
        <v>0</v>
      </c>
      <c r="E12">
        <v>1.74</v>
      </c>
      <c r="F12">
        <v>0</v>
      </c>
      <c r="G12">
        <v>1</v>
      </c>
      <c r="H12">
        <v>0</v>
      </c>
      <c r="I12">
        <v>0</v>
      </c>
      <c r="J12">
        <v>0</v>
      </c>
      <c r="K12">
        <v>1</v>
      </c>
      <c r="L12">
        <v>0</v>
      </c>
      <c r="M12">
        <v>0</v>
      </c>
      <c r="N12">
        <v>0</v>
      </c>
      <c r="O12">
        <v>0</v>
      </c>
      <c r="P12">
        <v>1</v>
      </c>
      <c r="Q12">
        <v>0</v>
      </c>
      <c r="R12">
        <v>1</v>
      </c>
      <c r="S12">
        <v>1.8330772682952345</v>
      </c>
      <c r="T12">
        <v>1</v>
      </c>
      <c r="BV12">
        <v>1</v>
      </c>
    </row>
    <row r="13" spans="1:74" x14ac:dyDescent="0.3">
      <c r="A13">
        <v>1</v>
      </c>
      <c r="B13">
        <v>13</v>
      </c>
      <c r="D13">
        <v>0</v>
      </c>
      <c r="E13">
        <v>1.5</v>
      </c>
      <c r="F13">
        <v>0</v>
      </c>
      <c r="G13">
        <v>1</v>
      </c>
      <c r="H13">
        <v>0</v>
      </c>
      <c r="I13">
        <v>0</v>
      </c>
      <c r="J13">
        <v>0</v>
      </c>
      <c r="K13">
        <v>0</v>
      </c>
      <c r="L13">
        <v>0</v>
      </c>
      <c r="M13">
        <v>1</v>
      </c>
      <c r="N13">
        <v>1</v>
      </c>
      <c r="O13">
        <v>1</v>
      </c>
      <c r="P13">
        <v>1</v>
      </c>
      <c r="Q13">
        <v>1</v>
      </c>
      <c r="R13">
        <v>1</v>
      </c>
      <c r="S13">
        <v>0.65330113935624967</v>
      </c>
      <c r="T13">
        <v>1</v>
      </c>
      <c r="BV13">
        <v>1</v>
      </c>
    </row>
    <row r="14" spans="1:74" x14ac:dyDescent="0.3">
      <c r="A14">
        <v>1</v>
      </c>
      <c r="B14">
        <v>14</v>
      </c>
      <c r="D14">
        <v>1</v>
      </c>
      <c r="E14">
        <v>1.1399999999999999</v>
      </c>
      <c r="F14">
        <v>0</v>
      </c>
      <c r="G14">
        <v>0</v>
      </c>
      <c r="H14">
        <v>0</v>
      </c>
      <c r="I14">
        <v>1</v>
      </c>
      <c r="J14">
        <v>1</v>
      </c>
      <c r="K14">
        <v>0</v>
      </c>
      <c r="L14">
        <v>0</v>
      </c>
      <c r="M14">
        <v>0</v>
      </c>
      <c r="N14">
        <v>1</v>
      </c>
      <c r="O14">
        <v>1</v>
      </c>
      <c r="P14">
        <v>1</v>
      </c>
      <c r="Q14">
        <v>0</v>
      </c>
      <c r="R14">
        <v>0</v>
      </c>
      <c r="S14">
        <v>-0.17744183316032527</v>
      </c>
      <c r="T14">
        <v>1</v>
      </c>
      <c r="BV14">
        <v>1</v>
      </c>
    </row>
    <row r="15" spans="1:74" x14ac:dyDescent="0.3">
      <c r="A15">
        <v>1</v>
      </c>
      <c r="B15">
        <v>15</v>
      </c>
      <c r="D15">
        <v>0</v>
      </c>
      <c r="E15">
        <v>1.02</v>
      </c>
      <c r="F15">
        <v>0</v>
      </c>
      <c r="G15">
        <v>1</v>
      </c>
      <c r="H15">
        <v>0</v>
      </c>
      <c r="I15">
        <v>0</v>
      </c>
      <c r="J15">
        <v>0</v>
      </c>
      <c r="K15">
        <v>0</v>
      </c>
      <c r="L15">
        <v>0</v>
      </c>
      <c r="M15">
        <v>0</v>
      </c>
      <c r="N15">
        <v>1</v>
      </c>
      <c r="O15">
        <v>1</v>
      </c>
      <c r="P15">
        <v>1</v>
      </c>
      <c r="Q15">
        <v>0</v>
      </c>
      <c r="R15">
        <v>1</v>
      </c>
      <c r="S15">
        <v>-1.1189120883726187</v>
      </c>
      <c r="T15">
        <v>1</v>
      </c>
      <c r="BV15">
        <v>1</v>
      </c>
    </row>
    <row r="16" spans="1:74" x14ac:dyDescent="0.3">
      <c r="A16">
        <v>1</v>
      </c>
      <c r="B16">
        <v>16</v>
      </c>
      <c r="D16">
        <v>0</v>
      </c>
      <c r="E16">
        <v>1.26</v>
      </c>
      <c r="F16">
        <v>0</v>
      </c>
      <c r="G16">
        <v>0</v>
      </c>
      <c r="H16">
        <v>0</v>
      </c>
      <c r="I16">
        <v>0</v>
      </c>
      <c r="J16">
        <v>0</v>
      </c>
      <c r="K16">
        <v>0</v>
      </c>
      <c r="L16">
        <v>0</v>
      </c>
      <c r="M16">
        <v>0</v>
      </c>
      <c r="N16">
        <v>0</v>
      </c>
      <c r="O16">
        <v>0</v>
      </c>
      <c r="P16">
        <v>1</v>
      </c>
      <c r="Q16">
        <v>0</v>
      </c>
      <c r="R16">
        <v>1</v>
      </c>
      <c r="S16">
        <v>-0.60813491880933412</v>
      </c>
      <c r="T16">
        <v>1</v>
      </c>
      <c r="BV16">
        <v>1</v>
      </c>
    </row>
    <row r="17" spans="1:74" x14ac:dyDescent="0.3">
      <c r="A17">
        <v>1</v>
      </c>
      <c r="B17">
        <v>17</v>
      </c>
      <c r="D17">
        <v>0</v>
      </c>
      <c r="E17">
        <v>1.73</v>
      </c>
      <c r="F17">
        <v>0</v>
      </c>
      <c r="G17">
        <v>0</v>
      </c>
      <c r="H17">
        <v>1</v>
      </c>
      <c r="I17">
        <v>0</v>
      </c>
      <c r="J17">
        <v>0</v>
      </c>
      <c r="K17">
        <v>0</v>
      </c>
      <c r="L17">
        <v>0</v>
      </c>
      <c r="M17">
        <v>0</v>
      </c>
      <c r="N17">
        <v>1</v>
      </c>
      <c r="O17">
        <v>1</v>
      </c>
      <c r="P17">
        <v>1</v>
      </c>
      <c r="Q17">
        <v>0</v>
      </c>
      <c r="R17">
        <v>1</v>
      </c>
      <c r="S17">
        <v>0.11235222701987527</v>
      </c>
      <c r="T17">
        <v>1</v>
      </c>
      <c r="BV17">
        <v>1</v>
      </c>
    </row>
    <row r="18" spans="1:74" x14ac:dyDescent="0.3">
      <c r="A18">
        <v>1</v>
      </c>
      <c r="B18">
        <v>18</v>
      </c>
      <c r="D18">
        <v>0</v>
      </c>
      <c r="E18">
        <v>1.61</v>
      </c>
      <c r="F18">
        <v>0</v>
      </c>
      <c r="G18">
        <v>0</v>
      </c>
      <c r="H18">
        <v>0</v>
      </c>
      <c r="I18">
        <v>0</v>
      </c>
      <c r="J18">
        <v>0</v>
      </c>
      <c r="K18">
        <v>0</v>
      </c>
      <c r="L18">
        <v>0</v>
      </c>
      <c r="M18">
        <v>0</v>
      </c>
      <c r="N18">
        <v>1</v>
      </c>
      <c r="O18">
        <v>0</v>
      </c>
      <c r="P18">
        <v>0</v>
      </c>
      <c r="Q18">
        <v>1</v>
      </c>
      <c r="R18">
        <v>1</v>
      </c>
      <c r="S18">
        <v>3.2772038747554647E-2</v>
      </c>
      <c r="T18">
        <v>1</v>
      </c>
      <c r="BV18">
        <v>1</v>
      </c>
    </row>
    <row r="19" spans="1:74" x14ac:dyDescent="0.3">
      <c r="A19">
        <v>1</v>
      </c>
      <c r="B19">
        <v>19</v>
      </c>
      <c r="D19">
        <v>0</v>
      </c>
      <c r="E19">
        <v>1.014</v>
      </c>
      <c r="F19">
        <v>0</v>
      </c>
      <c r="G19">
        <v>0</v>
      </c>
      <c r="H19">
        <v>0</v>
      </c>
      <c r="I19">
        <v>1</v>
      </c>
      <c r="J19">
        <v>0</v>
      </c>
      <c r="K19">
        <v>1</v>
      </c>
      <c r="L19">
        <v>0</v>
      </c>
      <c r="M19">
        <v>0</v>
      </c>
      <c r="N19">
        <v>1</v>
      </c>
      <c r="O19">
        <v>1</v>
      </c>
      <c r="P19">
        <v>1</v>
      </c>
      <c r="Q19">
        <v>0</v>
      </c>
      <c r="R19">
        <v>1</v>
      </c>
      <c r="S19">
        <v>-7.8536994710764294E-2</v>
      </c>
      <c r="T19">
        <v>1</v>
      </c>
      <c r="BV19">
        <v>1</v>
      </c>
    </row>
    <row r="20" spans="1:74" x14ac:dyDescent="0.3">
      <c r="A20">
        <v>1</v>
      </c>
      <c r="B20">
        <v>20</v>
      </c>
      <c r="D20">
        <v>0</v>
      </c>
      <c r="E20">
        <v>1.1100000000000001</v>
      </c>
      <c r="F20">
        <v>0</v>
      </c>
      <c r="G20">
        <v>0</v>
      </c>
      <c r="H20">
        <v>1</v>
      </c>
      <c r="I20">
        <v>0</v>
      </c>
      <c r="J20">
        <v>0</v>
      </c>
      <c r="K20">
        <v>0</v>
      </c>
      <c r="L20">
        <v>0</v>
      </c>
      <c r="M20">
        <v>0</v>
      </c>
      <c r="N20">
        <v>0</v>
      </c>
      <c r="O20">
        <v>0</v>
      </c>
      <c r="P20">
        <v>0</v>
      </c>
      <c r="Q20">
        <v>1</v>
      </c>
      <c r="R20">
        <v>1</v>
      </c>
      <c r="S20">
        <v>-1.0167077787453342</v>
      </c>
      <c r="T20">
        <v>1</v>
      </c>
      <c r="BV20">
        <v>1</v>
      </c>
    </row>
    <row r="21" spans="1:74" x14ac:dyDescent="0.3">
      <c r="A21">
        <v>1</v>
      </c>
      <c r="B21">
        <v>21</v>
      </c>
      <c r="D21">
        <v>0</v>
      </c>
      <c r="E21">
        <v>1.8029999999999999</v>
      </c>
      <c r="F21">
        <v>0</v>
      </c>
      <c r="G21">
        <v>0</v>
      </c>
      <c r="H21">
        <v>1</v>
      </c>
      <c r="I21">
        <v>0</v>
      </c>
      <c r="J21">
        <v>0</v>
      </c>
      <c r="K21">
        <v>0</v>
      </c>
      <c r="L21">
        <v>0</v>
      </c>
      <c r="M21">
        <v>1</v>
      </c>
      <c r="N21">
        <v>1</v>
      </c>
      <c r="O21">
        <v>1</v>
      </c>
      <c r="P21">
        <v>1</v>
      </c>
      <c r="Q21">
        <v>1</v>
      </c>
      <c r="R21">
        <v>1</v>
      </c>
      <c r="S21">
        <v>1.102842373008919</v>
      </c>
      <c r="T21">
        <v>1</v>
      </c>
      <c r="BV21">
        <v>1</v>
      </c>
    </row>
    <row r="22" spans="1:74" x14ac:dyDescent="0.3">
      <c r="A22">
        <v>1</v>
      </c>
      <c r="B22">
        <v>22</v>
      </c>
      <c r="D22">
        <v>0</v>
      </c>
      <c r="E22">
        <v>1.1100000000000001</v>
      </c>
      <c r="F22">
        <v>0</v>
      </c>
      <c r="G22">
        <v>0</v>
      </c>
      <c r="H22">
        <v>1</v>
      </c>
      <c r="I22">
        <v>0</v>
      </c>
      <c r="J22">
        <v>0</v>
      </c>
      <c r="K22">
        <v>0</v>
      </c>
      <c r="L22">
        <v>0</v>
      </c>
      <c r="M22">
        <v>0</v>
      </c>
      <c r="N22">
        <v>1</v>
      </c>
      <c r="O22">
        <v>0</v>
      </c>
      <c r="P22">
        <v>0</v>
      </c>
      <c r="Q22">
        <v>1</v>
      </c>
      <c r="R22">
        <v>1</v>
      </c>
      <c r="S22">
        <v>-1.0167077787453342</v>
      </c>
      <c r="T22">
        <v>1</v>
      </c>
      <c r="BV22">
        <v>1</v>
      </c>
    </row>
    <row r="23" spans="1:74" x14ac:dyDescent="0.3">
      <c r="A23">
        <v>1</v>
      </c>
      <c r="B23">
        <v>23</v>
      </c>
      <c r="D23">
        <v>0</v>
      </c>
      <c r="E23">
        <v>2.13</v>
      </c>
      <c r="F23">
        <v>0</v>
      </c>
      <c r="G23">
        <v>1</v>
      </c>
      <c r="H23">
        <v>0</v>
      </c>
      <c r="I23">
        <v>0</v>
      </c>
      <c r="J23">
        <v>0</v>
      </c>
      <c r="K23">
        <v>0</v>
      </c>
      <c r="L23">
        <v>0</v>
      </c>
      <c r="M23">
        <v>0</v>
      </c>
      <c r="N23">
        <v>1</v>
      </c>
      <c r="O23">
        <v>1</v>
      </c>
      <c r="P23">
        <v>1</v>
      </c>
      <c r="Q23">
        <v>1</v>
      </c>
      <c r="R23">
        <v>1</v>
      </c>
      <c r="S23">
        <v>2.8612146904008227</v>
      </c>
      <c r="T23">
        <v>1</v>
      </c>
      <c r="BV23">
        <v>1</v>
      </c>
    </row>
    <row r="24" spans="1:74" x14ac:dyDescent="0.3">
      <c r="A24">
        <v>1</v>
      </c>
      <c r="B24">
        <v>24</v>
      </c>
      <c r="D24">
        <v>0</v>
      </c>
      <c r="E24">
        <v>1.762</v>
      </c>
      <c r="F24">
        <v>0</v>
      </c>
      <c r="G24">
        <v>0</v>
      </c>
      <c r="H24">
        <v>1</v>
      </c>
      <c r="I24">
        <v>0</v>
      </c>
      <c r="J24">
        <v>0</v>
      </c>
      <c r="K24">
        <v>0</v>
      </c>
      <c r="L24">
        <v>1</v>
      </c>
      <c r="M24">
        <v>0</v>
      </c>
      <c r="N24">
        <v>1</v>
      </c>
      <c r="O24">
        <v>1</v>
      </c>
      <c r="P24">
        <v>1</v>
      </c>
      <c r="Q24">
        <v>0</v>
      </c>
      <c r="R24">
        <v>0</v>
      </c>
      <c r="S24">
        <v>1.1486903885001147</v>
      </c>
      <c r="T24">
        <v>1</v>
      </c>
      <c r="BV24">
        <v>1</v>
      </c>
    </row>
    <row r="25" spans="1:74" x14ac:dyDescent="0.3">
      <c r="A25">
        <v>1</v>
      </c>
      <c r="B25">
        <v>25</v>
      </c>
      <c r="D25">
        <v>0</v>
      </c>
      <c r="E25">
        <v>1.1599999999999999</v>
      </c>
      <c r="F25">
        <v>0</v>
      </c>
      <c r="G25">
        <v>1</v>
      </c>
      <c r="H25">
        <v>0</v>
      </c>
      <c r="I25">
        <v>0</v>
      </c>
      <c r="J25">
        <v>0</v>
      </c>
      <c r="K25">
        <v>0</v>
      </c>
      <c r="L25">
        <v>0</v>
      </c>
      <c r="M25">
        <v>1</v>
      </c>
      <c r="N25">
        <v>1</v>
      </c>
      <c r="O25">
        <v>1</v>
      </c>
      <c r="P25">
        <v>1</v>
      </c>
      <c r="Q25">
        <v>0</v>
      </c>
      <c r="R25">
        <v>1</v>
      </c>
      <c r="S25">
        <v>-0.52418547233116231</v>
      </c>
      <c r="T25">
        <v>1</v>
      </c>
      <c r="BV25">
        <v>1</v>
      </c>
    </row>
    <row r="26" spans="1:74" x14ac:dyDescent="0.3">
      <c r="A26">
        <v>1</v>
      </c>
      <c r="B26">
        <v>26</v>
      </c>
      <c r="D26">
        <v>0</v>
      </c>
      <c r="E26">
        <v>1.133</v>
      </c>
      <c r="F26">
        <v>0</v>
      </c>
      <c r="G26">
        <v>0</v>
      </c>
      <c r="H26">
        <v>1</v>
      </c>
      <c r="I26">
        <v>0</v>
      </c>
      <c r="J26">
        <v>0</v>
      </c>
      <c r="K26">
        <v>0</v>
      </c>
      <c r="L26">
        <v>0</v>
      </c>
      <c r="M26">
        <v>1</v>
      </c>
      <c r="N26">
        <v>1</v>
      </c>
      <c r="O26">
        <v>1</v>
      </c>
      <c r="P26">
        <v>1</v>
      </c>
      <c r="Q26">
        <v>0</v>
      </c>
      <c r="R26">
        <v>1</v>
      </c>
      <c r="S26">
        <v>-0.80489643510272968</v>
      </c>
      <c r="T26">
        <v>1</v>
      </c>
      <c r="BV26">
        <v>1</v>
      </c>
    </row>
    <row r="27" spans="1:74" x14ac:dyDescent="0.3">
      <c r="A27">
        <v>1</v>
      </c>
      <c r="B27">
        <v>27</v>
      </c>
      <c r="D27">
        <v>0</v>
      </c>
      <c r="E27">
        <v>1.1040000000000001</v>
      </c>
      <c r="F27">
        <v>0</v>
      </c>
      <c r="G27">
        <v>1</v>
      </c>
      <c r="H27">
        <v>0</v>
      </c>
      <c r="I27">
        <v>0</v>
      </c>
      <c r="J27">
        <v>0</v>
      </c>
      <c r="K27">
        <v>0</v>
      </c>
      <c r="L27">
        <v>1</v>
      </c>
      <c r="M27">
        <v>0</v>
      </c>
      <c r="N27">
        <v>1</v>
      </c>
      <c r="O27">
        <v>1</v>
      </c>
      <c r="P27">
        <v>1</v>
      </c>
      <c r="Q27">
        <v>0</v>
      </c>
      <c r="R27">
        <v>1</v>
      </c>
      <c r="S27">
        <v>-0.59382255246401638</v>
      </c>
      <c r="T27">
        <v>1</v>
      </c>
      <c r="BV27">
        <v>1</v>
      </c>
    </row>
    <row r="28" spans="1:74" x14ac:dyDescent="0.3">
      <c r="A28">
        <v>1</v>
      </c>
      <c r="B28">
        <v>28</v>
      </c>
      <c r="D28">
        <v>0</v>
      </c>
      <c r="E28">
        <v>1.07</v>
      </c>
      <c r="F28">
        <v>0</v>
      </c>
      <c r="G28">
        <v>0</v>
      </c>
      <c r="H28">
        <v>0</v>
      </c>
      <c r="I28">
        <v>1</v>
      </c>
      <c r="J28">
        <v>0</v>
      </c>
      <c r="K28">
        <v>0</v>
      </c>
      <c r="L28">
        <v>0</v>
      </c>
      <c r="M28">
        <v>0</v>
      </c>
      <c r="N28">
        <v>1</v>
      </c>
      <c r="O28">
        <v>0</v>
      </c>
      <c r="P28">
        <v>1</v>
      </c>
      <c r="Q28">
        <v>1</v>
      </c>
      <c r="R28">
        <v>1</v>
      </c>
      <c r="S28">
        <v>-0.88236300102567633</v>
      </c>
      <c r="T28">
        <v>1</v>
      </c>
      <c r="BV28">
        <v>1</v>
      </c>
    </row>
    <row r="29" spans="1:74" x14ac:dyDescent="0.3">
      <c r="A29">
        <v>1</v>
      </c>
      <c r="B29">
        <v>29</v>
      </c>
      <c r="D29">
        <v>0</v>
      </c>
      <c r="E29">
        <v>1.53</v>
      </c>
      <c r="F29">
        <v>0</v>
      </c>
      <c r="G29">
        <v>0</v>
      </c>
      <c r="H29">
        <v>1</v>
      </c>
      <c r="I29">
        <v>0</v>
      </c>
      <c r="J29">
        <v>0</v>
      </c>
      <c r="K29">
        <v>0</v>
      </c>
      <c r="L29">
        <v>1</v>
      </c>
      <c r="M29">
        <v>0</v>
      </c>
      <c r="N29">
        <v>1</v>
      </c>
      <c r="O29">
        <v>0</v>
      </c>
      <c r="P29">
        <v>1</v>
      </c>
      <c r="Q29">
        <v>0</v>
      </c>
      <c r="R29">
        <v>1</v>
      </c>
      <c r="S29">
        <v>0.2384075970330353</v>
      </c>
      <c r="T29">
        <v>1</v>
      </c>
      <c r="BV29">
        <v>1</v>
      </c>
    </row>
    <row r="30" spans="1:74" x14ac:dyDescent="0.3">
      <c r="A30">
        <v>1</v>
      </c>
      <c r="B30">
        <v>30</v>
      </c>
      <c r="D30">
        <v>1</v>
      </c>
      <c r="E30">
        <v>1.71</v>
      </c>
      <c r="F30">
        <v>1</v>
      </c>
      <c r="G30">
        <v>0</v>
      </c>
      <c r="H30">
        <v>0</v>
      </c>
      <c r="I30">
        <v>0</v>
      </c>
      <c r="J30">
        <v>1</v>
      </c>
      <c r="K30">
        <v>0</v>
      </c>
      <c r="L30">
        <v>0</v>
      </c>
      <c r="M30">
        <v>0</v>
      </c>
      <c r="N30">
        <v>0</v>
      </c>
      <c r="O30">
        <v>0</v>
      </c>
      <c r="P30">
        <v>0</v>
      </c>
      <c r="Q30">
        <v>1</v>
      </c>
      <c r="R30">
        <v>1</v>
      </c>
      <c r="S30">
        <v>3.0348027742102563</v>
      </c>
      <c r="T30">
        <v>1</v>
      </c>
      <c r="BV30">
        <v>1</v>
      </c>
    </row>
    <row r="31" spans="1:74" x14ac:dyDescent="0.3">
      <c r="A31">
        <v>1</v>
      </c>
      <c r="B31">
        <v>31</v>
      </c>
      <c r="D31">
        <v>0</v>
      </c>
      <c r="E31">
        <v>1.522</v>
      </c>
      <c r="F31">
        <v>0</v>
      </c>
      <c r="G31">
        <v>0</v>
      </c>
      <c r="H31">
        <v>1</v>
      </c>
      <c r="I31">
        <v>0</v>
      </c>
      <c r="J31">
        <v>0</v>
      </c>
      <c r="K31">
        <v>0</v>
      </c>
      <c r="L31">
        <v>0</v>
      </c>
      <c r="M31">
        <v>1</v>
      </c>
      <c r="N31">
        <v>1</v>
      </c>
      <c r="O31">
        <v>1</v>
      </c>
      <c r="P31">
        <v>1</v>
      </c>
      <c r="Q31">
        <v>1</v>
      </c>
      <c r="R31">
        <v>1</v>
      </c>
      <c r="S31">
        <v>0.30453903409460525</v>
      </c>
      <c r="T31">
        <v>1</v>
      </c>
      <c r="BV31">
        <v>1</v>
      </c>
    </row>
    <row r="32" spans="1:74" x14ac:dyDescent="0.3">
      <c r="A32">
        <v>1</v>
      </c>
      <c r="B32">
        <v>32</v>
      </c>
      <c r="D32">
        <v>0</v>
      </c>
      <c r="E32">
        <v>1.02</v>
      </c>
      <c r="F32">
        <v>0</v>
      </c>
      <c r="G32">
        <v>0</v>
      </c>
      <c r="H32">
        <v>0</v>
      </c>
      <c r="I32">
        <v>0</v>
      </c>
      <c r="J32">
        <v>0</v>
      </c>
      <c r="K32">
        <v>0</v>
      </c>
      <c r="L32">
        <v>0</v>
      </c>
      <c r="M32">
        <v>0</v>
      </c>
      <c r="N32">
        <v>1</v>
      </c>
      <c r="O32">
        <v>0</v>
      </c>
      <c r="P32">
        <v>0</v>
      </c>
      <c r="Q32">
        <v>1</v>
      </c>
      <c r="R32">
        <v>1</v>
      </c>
      <c r="S32">
        <v>-1.0060567657125918</v>
      </c>
      <c r="T32">
        <v>1</v>
      </c>
      <c r="BV32">
        <v>1</v>
      </c>
    </row>
    <row r="33" spans="1:74" x14ac:dyDescent="0.3">
      <c r="A33">
        <v>1</v>
      </c>
      <c r="B33">
        <v>33</v>
      </c>
      <c r="D33">
        <v>0</v>
      </c>
      <c r="E33">
        <v>1.58</v>
      </c>
      <c r="F33">
        <v>0</v>
      </c>
      <c r="G33">
        <v>1</v>
      </c>
      <c r="H33">
        <v>0</v>
      </c>
      <c r="I33">
        <v>0</v>
      </c>
      <c r="J33">
        <v>0</v>
      </c>
      <c r="K33">
        <v>0</v>
      </c>
      <c r="L33">
        <v>0</v>
      </c>
      <c r="M33">
        <v>1</v>
      </c>
      <c r="N33">
        <v>1</v>
      </c>
      <c r="O33">
        <v>1</v>
      </c>
      <c r="P33">
        <v>1</v>
      </c>
      <c r="Q33">
        <v>1</v>
      </c>
      <c r="R33">
        <v>1</v>
      </c>
      <c r="S33">
        <v>0.80410939156942862</v>
      </c>
      <c r="T33">
        <v>1</v>
      </c>
      <c r="BV33">
        <v>1</v>
      </c>
    </row>
    <row r="34" spans="1:74" x14ac:dyDescent="0.3">
      <c r="A34">
        <v>1</v>
      </c>
      <c r="B34">
        <v>34</v>
      </c>
      <c r="D34">
        <v>0</v>
      </c>
      <c r="E34">
        <v>1.52</v>
      </c>
      <c r="F34">
        <v>0</v>
      </c>
      <c r="G34">
        <v>1</v>
      </c>
      <c r="H34">
        <v>0</v>
      </c>
      <c r="I34">
        <v>0</v>
      </c>
      <c r="J34">
        <v>0</v>
      </c>
      <c r="K34">
        <v>0</v>
      </c>
      <c r="L34">
        <v>1</v>
      </c>
      <c r="M34">
        <v>0</v>
      </c>
      <c r="N34">
        <v>1</v>
      </c>
      <c r="O34">
        <v>1</v>
      </c>
      <c r="P34">
        <v>1</v>
      </c>
      <c r="Q34">
        <v>1</v>
      </c>
      <c r="R34">
        <v>1</v>
      </c>
      <c r="S34">
        <v>0.24423015082426813</v>
      </c>
      <c r="T34">
        <v>1</v>
      </c>
      <c r="BV34">
        <v>1</v>
      </c>
    </row>
    <row r="35" spans="1:74" x14ac:dyDescent="0.3">
      <c r="A35">
        <v>1</v>
      </c>
      <c r="B35">
        <v>35</v>
      </c>
      <c r="D35">
        <v>0</v>
      </c>
      <c r="E35">
        <v>1.24</v>
      </c>
      <c r="F35">
        <v>0</v>
      </c>
      <c r="G35">
        <v>0</v>
      </c>
      <c r="H35">
        <v>0</v>
      </c>
      <c r="I35">
        <v>0</v>
      </c>
      <c r="J35">
        <v>0</v>
      </c>
      <c r="K35">
        <v>0</v>
      </c>
      <c r="L35">
        <v>1</v>
      </c>
      <c r="M35">
        <v>0</v>
      </c>
      <c r="N35">
        <v>1</v>
      </c>
      <c r="O35">
        <v>0</v>
      </c>
      <c r="P35">
        <v>0</v>
      </c>
      <c r="Q35">
        <v>1</v>
      </c>
      <c r="R35">
        <v>1</v>
      </c>
      <c r="S35">
        <v>-0.23037898991473535</v>
      </c>
      <c r="T35">
        <v>1</v>
      </c>
      <c r="BV35">
        <v>1</v>
      </c>
    </row>
    <row r="36" spans="1:74" x14ac:dyDescent="0.3">
      <c r="A36">
        <v>1</v>
      </c>
      <c r="B36">
        <v>36</v>
      </c>
      <c r="D36">
        <v>1</v>
      </c>
      <c r="E36">
        <v>1.51</v>
      </c>
      <c r="F36">
        <v>0</v>
      </c>
      <c r="G36">
        <v>0</v>
      </c>
      <c r="H36">
        <v>1</v>
      </c>
      <c r="I36">
        <v>0</v>
      </c>
      <c r="J36">
        <v>0</v>
      </c>
      <c r="K36">
        <v>0</v>
      </c>
      <c r="L36">
        <v>0</v>
      </c>
      <c r="M36">
        <v>0</v>
      </c>
      <c r="N36">
        <v>0</v>
      </c>
      <c r="O36">
        <v>0</v>
      </c>
      <c r="P36">
        <v>1</v>
      </c>
      <c r="Q36">
        <v>1</v>
      </c>
      <c r="R36">
        <v>0</v>
      </c>
      <c r="S36">
        <v>-0.35622025834612064</v>
      </c>
      <c r="T36">
        <v>1</v>
      </c>
      <c r="BV36">
        <v>1</v>
      </c>
    </row>
    <row r="37" spans="1:74" x14ac:dyDescent="0.3">
      <c r="A37">
        <v>1</v>
      </c>
      <c r="B37">
        <v>37</v>
      </c>
      <c r="D37">
        <v>0</v>
      </c>
      <c r="E37">
        <v>1.21</v>
      </c>
      <c r="F37">
        <v>0</v>
      </c>
      <c r="G37">
        <v>0</v>
      </c>
      <c r="H37">
        <v>0</v>
      </c>
      <c r="I37">
        <v>1</v>
      </c>
      <c r="J37">
        <v>0</v>
      </c>
      <c r="K37">
        <v>0</v>
      </c>
      <c r="L37">
        <v>0</v>
      </c>
      <c r="M37">
        <v>0</v>
      </c>
      <c r="N37">
        <v>1</v>
      </c>
      <c r="O37">
        <v>0</v>
      </c>
      <c r="P37">
        <v>0</v>
      </c>
      <c r="Q37">
        <v>1</v>
      </c>
      <c r="R37">
        <v>1</v>
      </c>
      <c r="S37">
        <v>-0.62361439108358652</v>
      </c>
      <c r="T37">
        <v>1</v>
      </c>
      <c r="BV37">
        <v>1</v>
      </c>
    </row>
    <row r="38" spans="1:74" x14ac:dyDescent="0.3">
      <c r="A38">
        <v>1</v>
      </c>
      <c r="B38">
        <v>38</v>
      </c>
      <c r="D38">
        <v>0</v>
      </c>
      <c r="E38">
        <v>1.6</v>
      </c>
      <c r="F38">
        <v>1</v>
      </c>
      <c r="G38">
        <v>0</v>
      </c>
      <c r="H38">
        <v>0</v>
      </c>
      <c r="I38">
        <v>0</v>
      </c>
      <c r="J38">
        <v>0</v>
      </c>
      <c r="K38">
        <v>0</v>
      </c>
      <c r="L38">
        <v>0</v>
      </c>
      <c r="M38">
        <v>0</v>
      </c>
      <c r="N38">
        <v>0</v>
      </c>
      <c r="O38">
        <v>0</v>
      </c>
      <c r="P38">
        <v>1</v>
      </c>
      <c r="Q38">
        <v>0</v>
      </c>
      <c r="R38">
        <v>1</v>
      </c>
      <c r="S38">
        <v>0.50894332806469333</v>
      </c>
      <c r="T38">
        <v>1</v>
      </c>
      <c r="BV38">
        <v>1</v>
      </c>
    </row>
    <row r="39" spans="1:74" x14ac:dyDescent="0.3">
      <c r="A39">
        <v>1</v>
      </c>
      <c r="B39">
        <v>39</v>
      </c>
      <c r="D39">
        <v>0</v>
      </c>
      <c r="E39">
        <v>1.06</v>
      </c>
      <c r="F39">
        <v>0</v>
      </c>
      <c r="G39">
        <v>0</v>
      </c>
      <c r="H39">
        <v>0</v>
      </c>
      <c r="I39">
        <v>0</v>
      </c>
      <c r="J39">
        <v>0</v>
      </c>
      <c r="K39">
        <v>0</v>
      </c>
      <c r="L39">
        <v>1</v>
      </c>
      <c r="M39">
        <v>0</v>
      </c>
      <c r="N39">
        <v>1</v>
      </c>
      <c r="O39">
        <v>1</v>
      </c>
      <c r="P39">
        <v>1</v>
      </c>
      <c r="Q39">
        <v>0</v>
      </c>
      <c r="R39">
        <v>1</v>
      </c>
      <c r="S39">
        <v>-0.40235662613600331</v>
      </c>
      <c r="T39">
        <v>1</v>
      </c>
      <c r="BV39">
        <v>1</v>
      </c>
    </row>
    <row r="40" spans="1:74" x14ac:dyDescent="0.3">
      <c r="A40">
        <v>1</v>
      </c>
      <c r="B40">
        <v>40</v>
      </c>
      <c r="D40">
        <v>0</v>
      </c>
      <c r="E40">
        <v>1.145</v>
      </c>
      <c r="F40">
        <v>0</v>
      </c>
      <c r="G40">
        <v>1</v>
      </c>
      <c r="H40">
        <v>0</v>
      </c>
      <c r="I40">
        <v>0</v>
      </c>
      <c r="J40">
        <v>0</v>
      </c>
      <c r="K40">
        <v>0</v>
      </c>
      <c r="L40">
        <v>0</v>
      </c>
      <c r="M40">
        <v>1</v>
      </c>
      <c r="N40">
        <v>1</v>
      </c>
      <c r="O40">
        <v>1</v>
      </c>
      <c r="P40">
        <v>1</v>
      </c>
      <c r="Q40">
        <v>1</v>
      </c>
      <c r="R40">
        <v>1</v>
      </c>
      <c r="S40">
        <v>-0.70022455067943334</v>
      </c>
      <c r="T40">
        <v>1</v>
      </c>
      <c r="BV40">
        <v>1</v>
      </c>
    </row>
    <row r="41" spans="1:74" x14ac:dyDescent="0.3">
      <c r="A41">
        <v>1</v>
      </c>
      <c r="B41">
        <v>41</v>
      </c>
      <c r="D41">
        <v>1</v>
      </c>
      <c r="E41">
        <v>1.3</v>
      </c>
      <c r="F41">
        <v>0</v>
      </c>
      <c r="G41">
        <v>1</v>
      </c>
      <c r="H41">
        <v>0</v>
      </c>
      <c r="I41">
        <v>0</v>
      </c>
      <c r="J41">
        <v>1</v>
      </c>
      <c r="K41">
        <v>0</v>
      </c>
      <c r="L41">
        <v>0</v>
      </c>
      <c r="M41">
        <v>0</v>
      </c>
      <c r="N41">
        <v>0</v>
      </c>
      <c r="O41">
        <v>0</v>
      </c>
      <c r="P41">
        <v>1</v>
      </c>
      <c r="Q41">
        <v>1</v>
      </c>
      <c r="R41">
        <v>1</v>
      </c>
      <c r="S41">
        <v>-0.15581541075881777</v>
      </c>
      <c r="T41">
        <v>1</v>
      </c>
      <c r="BV41">
        <v>1</v>
      </c>
    </row>
    <row r="42" spans="1:74" x14ac:dyDescent="0.3">
      <c r="A42">
        <v>1</v>
      </c>
      <c r="B42">
        <v>42</v>
      </c>
      <c r="D42">
        <v>0</v>
      </c>
      <c r="E42">
        <v>1.03</v>
      </c>
      <c r="F42">
        <v>0</v>
      </c>
      <c r="G42">
        <v>0</v>
      </c>
      <c r="H42">
        <v>0</v>
      </c>
      <c r="I42">
        <v>0</v>
      </c>
      <c r="J42">
        <v>0</v>
      </c>
      <c r="K42">
        <v>1</v>
      </c>
      <c r="L42">
        <v>0</v>
      </c>
      <c r="M42">
        <v>0</v>
      </c>
      <c r="N42">
        <v>1</v>
      </c>
      <c r="O42">
        <v>0</v>
      </c>
      <c r="P42">
        <v>1</v>
      </c>
      <c r="Q42">
        <v>1</v>
      </c>
      <c r="R42">
        <v>1</v>
      </c>
      <c r="S42">
        <v>-0.55587394819534464</v>
      </c>
      <c r="T42">
        <v>1</v>
      </c>
      <c r="BV42">
        <v>1</v>
      </c>
    </row>
    <row r="43" spans="1:74" x14ac:dyDescent="0.3">
      <c r="A43">
        <v>1</v>
      </c>
      <c r="B43">
        <v>43</v>
      </c>
      <c r="D43">
        <v>0</v>
      </c>
      <c r="E43">
        <v>1.03</v>
      </c>
      <c r="F43">
        <v>0</v>
      </c>
      <c r="G43">
        <v>0</v>
      </c>
      <c r="H43">
        <v>0</v>
      </c>
      <c r="I43">
        <v>1</v>
      </c>
      <c r="J43">
        <v>1</v>
      </c>
      <c r="K43">
        <v>0</v>
      </c>
      <c r="L43">
        <v>0</v>
      </c>
      <c r="M43">
        <v>0</v>
      </c>
      <c r="N43">
        <v>1</v>
      </c>
      <c r="O43">
        <v>0</v>
      </c>
      <c r="P43">
        <v>1</v>
      </c>
      <c r="Q43">
        <v>1</v>
      </c>
      <c r="R43">
        <v>1</v>
      </c>
      <c r="S43">
        <v>9.7814225000835073E-2</v>
      </c>
      <c r="T43">
        <v>1</v>
      </c>
      <c r="BV43">
        <v>1</v>
      </c>
    </row>
    <row r="44" spans="1:74" x14ac:dyDescent="0.3">
      <c r="A44">
        <v>1</v>
      </c>
      <c r="B44">
        <v>44</v>
      </c>
      <c r="D44">
        <v>1</v>
      </c>
      <c r="E44">
        <v>1.1499999999999999</v>
      </c>
      <c r="F44">
        <v>0</v>
      </c>
      <c r="G44">
        <v>0</v>
      </c>
      <c r="H44">
        <v>0</v>
      </c>
      <c r="I44">
        <v>1</v>
      </c>
      <c r="J44">
        <v>0</v>
      </c>
      <c r="K44">
        <v>0</v>
      </c>
      <c r="L44">
        <v>0</v>
      </c>
      <c r="M44">
        <v>1</v>
      </c>
      <c r="N44">
        <v>1</v>
      </c>
      <c r="O44">
        <v>1</v>
      </c>
      <c r="P44">
        <v>1</v>
      </c>
      <c r="Q44">
        <v>1</v>
      </c>
      <c r="R44">
        <v>0</v>
      </c>
      <c r="S44">
        <v>-0.62294613463137982</v>
      </c>
      <c r="T44">
        <v>1</v>
      </c>
      <c r="BV44">
        <v>1</v>
      </c>
    </row>
    <row r="45" spans="1:74" x14ac:dyDescent="0.3">
      <c r="A45">
        <v>1</v>
      </c>
      <c r="B45">
        <v>45</v>
      </c>
      <c r="D45">
        <v>0</v>
      </c>
      <c r="E45">
        <v>1.06</v>
      </c>
      <c r="F45">
        <v>0</v>
      </c>
      <c r="G45">
        <v>0</v>
      </c>
      <c r="H45">
        <v>0</v>
      </c>
      <c r="I45">
        <v>0</v>
      </c>
      <c r="J45">
        <v>0</v>
      </c>
      <c r="K45">
        <v>0</v>
      </c>
      <c r="L45">
        <v>0</v>
      </c>
      <c r="M45">
        <v>1</v>
      </c>
      <c r="N45">
        <v>1</v>
      </c>
      <c r="O45">
        <v>0</v>
      </c>
      <c r="P45">
        <v>1</v>
      </c>
      <c r="Q45">
        <v>1</v>
      </c>
      <c r="R45">
        <v>1</v>
      </c>
      <c r="S45">
        <v>-0.79261046453643325</v>
      </c>
      <c r="T45">
        <v>1</v>
      </c>
      <c r="BV45">
        <v>1</v>
      </c>
    </row>
    <row r="46" spans="1:74" x14ac:dyDescent="0.3">
      <c r="A46">
        <v>1</v>
      </c>
      <c r="B46">
        <v>46</v>
      </c>
      <c r="D46">
        <v>0</v>
      </c>
      <c r="E46">
        <v>1.3029999999999999</v>
      </c>
      <c r="F46">
        <v>0</v>
      </c>
      <c r="G46">
        <v>0</v>
      </c>
      <c r="H46">
        <v>1</v>
      </c>
      <c r="I46">
        <v>0</v>
      </c>
      <c r="J46">
        <v>0</v>
      </c>
      <c r="K46">
        <v>0</v>
      </c>
      <c r="L46">
        <v>0</v>
      </c>
      <c r="M46">
        <v>0</v>
      </c>
      <c r="N46">
        <v>1</v>
      </c>
      <c r="O46">
        <v>1</v>
      </c>
      <c r="P46">
        <v>1</v>
      </c>
      <c r="Q46">
        <v>0</v>
      </c>
      <c r="R46">
        <v>1</v>
      </c>
      <c r="S46">
        <v>-0.65552994438298451</v>
      </c>
      <c r="T46">
        <v>1</v>
      </c>
      <c r="BV46">
        <v>1</v>
      </c>
    </row>
    <row r="47" spans="1:74" x14ac:dyDescent="0.3">
      <c r="A47">
        <v>1</v>
      </c>
      <c r="B47">
        <v>47</v>
      </c>
      <c r="D47">
        <v>0</v>
      </c>
      <c r="E47">
        <v>1.02</v>
      </c>
      <c r="F47">
        <v>0</v>
      </c>
      <c r="G47">
        <v>0</v>
      </c>
      <c r="H47">
        <v>0</v>
      </c>
      <c r="I47">
        <v>1</v>
      </c>
      <c r="J47">
        <v>0</v>
      </c>
      <c r="K47">
        <v>0</v>
      </c>
      <c r="L47">
        <v>0</v>
      </c>
      <c r="M47">
        <v>1</v>
      </c>
      <c r="N47">
        <v>1</v>
      </c>
      <c r="O47">
        <v>1</v>
      </c>
      <c r="P47">
        <v>1</v>
      </c>
      <c r="Q47">
        <v>1</v>
      </c>
      <c r="R47">
        <v>1</v>
      </c>
      <c r="S47">
        <v>-0.75497688515407657</v>
      </c>
      <c r="T47">
        <v>1</v>
      </c>
      <c r="BV47">
        <v>1</v>
      </c>
    </row>
    <row r="48" spans="1:74" x14ac:dyDescent="0.3">
      <c r="A48">
        <v>1</v>
      </c>
      <c r="B48">
        <v>48</v>
      </c>
      <c r="D48">
        <v>0</v>
      </c>
      <c r="E48">
        <v>1.33</v>
      </c>
      <c r="F48">
        <v>0</v>
      </c>
      <c r="G48">
        <v>1</v>
      </c>
      <c r="H48">
        <v>0</v>
      </c>
      <c r="I48">
        <v>0</v>
      </c>
      <c r="J48">
        <v>0</v>
      </c>
      <c r="K48">
        <v>1</v>
      </c>
      <c r="L48">
        <v>0</v>
      </c>
      <c r="M48">
        <v>0</v>
      </c>
      <c r="N48">
        <v>1</v>
      </c>
      <c r="O48">
        <v>1</v>
      </c>
      <c r="P48">
        <v>1</v>
      </c>
      <c r="Q48">
        <v>1</v>
      </c>
      <c r="R48">
        <v>0</v>
      </c>
      <c r="S48">
        <v>0.51892896816821632</v>
      </c>
      <c r="T48">
        <v>1</v>
      </c>
      <c r="BV48">
        <v>1</v>
      </c>
    </row>
    <row r="49" spans="1:74" x14ac:dyDescent="0.3">
      <c r="A49">
        <v>1</v>
      </c>
      <c r="B49">
        <v>49</v>
      </c>
      <c r="D49">
        <v>0</v>
      </c>
      <c r="E49">
        <v>1.63</v>
      </c>
      <c r="F49">
        <v>0</v>
      </c>
      <c r="G49">
        <v>1</v>
      </c>
      <c r="H49">
        <v>0</v>
      </c>
      <c r="I49">
        <v>0</v>
      </c>
      <c r="J49">
        <v>0</v>
      </c>
      <c r="K49">
        <v>1</v>
      </c>
      <c r="L49">
        <v>0</v>
      </c>
      <c r="M49">
        <v>0</v>
      </c>
      <c r="N49">
        <v>1</v>
      </c>
      <c r="O49">
        <v>1</v>
      </c>
      <c r="P49">
        <v>1</v>
      </c>
      <c r="Q49">
        <v>0</v>
      </c>
      <c r="R49">
        <v>1</v>
      </c>
      <c r="S49">
        <v>1.8679851975742543</v>
      </c>
      <c r="T49">
        <v>1</v>
      </c>
      <c r="BV49">
        <v>1</v>
      </c>
    </row>
    <row r="50" spans="1:74" x14ac:dyDescent="0.3">
      <c r="A50">
        <v>1</v>
      </c>
      <c r="B50">
        <v>50</v>
      </c>
      <c r="D50">
        <v>0</v>
      </c>
      <c r="E50">
        <v>1.05</v>
      </c>
      <c r="F50">
        <v>0</v>
      </c>
      <c r="G50">
        <v>0</v>
      </c>
      <c r="H50">
        <v>1</v>
      </c>
      <c r="I50">
        <v>0</v>
      </c>
      <c r="J50">
        <v>0</v>
      </c>
      <c r="K50">
        <v>0</v>
      </c>
      <c r="L50">
        <v>0</v>
      </c>
      <c r="M50">
        <v>0</v>
      </c>
      <c r="N50">
        <v>1</v>
      </c>
      <c r="O50">
        <v>1</v>
      </c>
      <c r="P50">
        <v>1</v>
      </c>
      <c r="Q50">
        <v>0</v>
      </c>
      <c r="R50">
        <v>0</v>
      </c>
      <c r="S50">
        <v>-1.2054177779786486</v>
      </c>
      <c r="T50">
        <v>1</v>
      </c>
      <c r="BV50">
        <v>1</v>
      </c>
    </row>
    <row r="51" spans="1:74" x14ac:dyDescent="0.3">
      <c r="A51">
        <v>1</v>
      </c>
      <c r="B51">
        <v>51</v>
      </c>
      <c r="D51">
        <v>0</v>
      </c>
      <c r="E51">
        <v>1.33</v>
      </c>
      <c r="F51">
        <v>0</v>
      </c>
      <c r="G51">
        <v>1</v>
      </c>
      <c r="H51">
        <v>0</v>
      </c>
      <c r="I51">
        <v>0</v>
      </c>
      <c r="J51">
        <v>0</v>
      </c>
      <c r="K51">
        <v>0</v>
      </c>
      <c r="L51">
        <v>0</v>
      </c>
      <c r="M51">
        <v>1</v>
      </c>
      <c r="N51">
        <v>1</v>
      </c>
      <c r="O51">
        <v>1</v>
      </c>
      <c r="P51">
        <v>1</v>
      </c>
      <c r="Q51">
        <v>1</v>
      </c>
      <c r="R51">
        <v>1</v>
      </c>
      <c r="S51">
        <v>-3.0382160830074258E-2</v>
      </c>
      <c r="T51">
        <v>1</v>
      </c>
      <c r="BV51">
        <v>1</v>
      </c>
    </row>
    <row r="52" spans="1:74" x14ac:dyDescent="0.3">
      <c r="A52">
        <v>1</v>
      </c>
      <c r="B52">
        <v>52</v>
      </c>
      <c r="D52">
        <v>0</v>
      </c>
      <c r="E52">
        <v>1.0980000000000001</v>
      </c>
      <c r="F52">
        <v>0</v>
      </c>
      <c r="G52">
        <v>0</v>
      </c>
      <c r="H52">
        <v>1</v>
      </c>
      <c r="I52">
        <v>0</v>
      </c>
      <c r="J52">
        <v>0</v>
      </c>
      <c r="K52">
        <v>0</v>
      </c>
      <c r="L52">
        <v>1</v>
      </c>
      <c r="M52">
        <v>0</v>
      </c>
      <c r="N52">
        <v>1</v>
      </c>
      <c r="O52">
        <v>1</v>
      </c>
      <c r="P52">
        <v>1</v>
      </c>
      <c r="Q52">
        <v>0</v>
      </c>
      <c r="R52">
        <v>1</v>
      </c>
      <c r="S52">
        <v>-0.76063435725431094</v>
      </c>
      <c r="T52">
        <v>1</v>
      </c>
      <c r="BV52">
        <v>1</v>
      </c>
    </row>
    <row r="53" spans="1:74" x14ac:dyDescent="0.3">
      <c r="A53">
        <v>1</v>
      </c>
      <c r="B53">
        <v>53</v>
      </c>
      <c r="D53">
        <v>0</v>
      </c>
      <c r="E53">
        <v>1.6</v>
      </c>
      <c r="F53">
        <v>0</v>
      </c>
      <c r="G53">
        <v>0</v>
      </c>
      <c r="H53">
        <v>1</v>
      </c>
      <c r="I53">
        <v>0</v>
      </c>
      <c r="J53">
        <v>1</v>
      </c>
      <c r="K53">
        <v>0</v>
      </c>
      <c r="L53">
        <v>0</v>
      </c>
      <c r="M53">
        <v>0</v>
      </c>
      <c r="N53">
        <v>0</v>
      </c>
      <c r="O53">
        <v>0</v>
      </c>
      <c r="P53">
        <v>1</v>
      </c>
      <c r="Q53">
        <v>0</v>
      </c>
      <c r="R53">
        <v>1</v>
      </c>
      <c r="S53">
        <v>1.1684540550521056</v>
      </c>
      <c r="T53">
        <v>1</v>
      </c>
      <c r="BV53">
        <v>1</v>
      </c>
    </row>
    <row r="54" spans="1:74" x14ac:dyDescent="0.3">
      <c r="A54">
        <v>1</v>
      </c>
      <c r="B54">
        <v>54</v>
      </c>
      <c r="D54">
        <v>0</v>
      </c>
      <c r="E54">
        <v>1.01</v>
      </c>
      <c r="F54">
        <v>0</v>
      </c>
      <c r="G54">
        <v>1</v>
      </c>
      <c r="H54">
        <v>0</v>
      </c>
      <c r="I54">
        <v>0</v>
      </c>
      <c r="J54">
        <v>0</v>
      </c>
      <c r="K54">
        <v>1</v>
      </c>
      <c r="L54">
        <v>0</v>
      </c>
      <c r="M54">
        <v>0</v>
      </c>
      <c r="N54">
        <v>1</v>
      </c>
      <c r="O54">
        <v>0</v>
      </c>
      <c r="P54">
        <v>1</v>
      </c>
      <c r="Q54">
        <v>1</v>
      </c>
      <c r="R54">
        <v>1</v>
      </c>
      <c r="S54">
        <v>-0.72330787307005562</v>
      </c>
      <c r="T54">
        <v>1</v>
      </c>
      <c r="BV54">
        <v>1</v>
      </c>
    </row>
    <row r="55" spans="1:74" x14ac:dyDescent="0.3">
      <c r="A55">
        <v>1</v>
      </c>
      <c r="B55">
        <v>55</v>
      </c>
      <c r="D55">
        <v>0</v>
      </c>
      <c r="E55">
        <v>1.1100000000000001</v>
      </c>
      <c r="F55">
        <v>0</v>
      </c>
      <c r="G55">
        <v>1</v>
      </c>
      <c r="H55">
        <v>0</v>
      </c>
      <c r="I55">
        <v>0</v>
      </c>
      <c r="J55">
        <v>0</v>
      </c>
      <c r="K55">
        <v>0</v>
      </c>
      <c r="L55">
        <v>1</v>
      </c>
      <c r="M55">
        <v>0</v>
      </c>
      <c r="N55">
        <v>1</v>
      </c>
      <c r="O55">
        <v>1</v>
      </c>
      <c r="P55">
        <v>1</v>
      </c>
      <c r="Q55">
        <v>1</v>
      </c>
      <c r="R55">
        <v>1</v>
      </c>
      <c r="S55">
        <v>-0.27519326241513919</v>
      </c>
      <c r="T55">
        <v>1</v>
      </c>
      <c r="BV55">
        <v>1</v>
      </c>
    </row>
    <row r="56" spans="1:74" x14ac:dyDescent="0.3">
      <c r="A56">
        <v>1</v>
      </c>
      <c r="B56">
        <v>56</v>
      </c>
      <c r="D56">
        <v>0</v>
      </c>
      <c r="E56">
        <v>1.25</v>
      </c>
      <c r="F56">
        <v>0</v>
      </c>
      <c r="G56">
        <v>1</v>
      </c>
      <c r="H56">
        <v>0</v>
      </c>
      <c r="I56">
        <v>0</v>
      </c>
      <c r="J56">
        <v>0</v>
      </c>
      <c r="K56">
        <v>0</v>
      </c>
      <c r="L56">
        <v>0</v>
      </c>
      <c r="M56">
        <v>0</v>
      </c>
      <c r="N56">
        <v>1</v>
      </c>
      <c r="O56">
        <v>0</v>
      </c>
      <c r="P56">
        <v>1</v>
      </c>
      <c r="Q56">
        <v>1</v>
      </c>
      <c r="R56">
        <v>1</v>
      </c>
      <c r="S56">
        <v>-0.69717738776306093</v>
      </c>
      <c r="T56">
        <v>1</v>
      </c>
      <c r="BV56">
        <v>1</v>
      </c>
    </row>
    <row r="57" spans="1:74" x14ac:dyDescent="0.3">
      <c r="A57">
        <v>1</v>
      </c>
      <c r="B57">
        <v>57</v>
      </c>
      <c r="D57">
        <v>0</v>
      </c>
      <c r="E57">
        <v>1.095</v>
      </c>
      <c r="F57">
        <v>0</v>
      </c>
      <c r="G57">
        <v>0</v>
      </c>
      <c r="H57">
        <v>1</v>
      </c>
      <c r="I57">
        <v>0</v>
      </c>
      <c r="J57">
        <v>0</v>
      </c>
      <c r="K57">
        <v>0</v>
      </c>
      <c r="L57">
        <v>0</v>
      </c>
      <c r="M57">
        <v>1</v>
      </c>
      <c r="N57">
        <v>1</v>
      </c>
      <c r="O57">
        <v>1</v>
      </c>
      <c r="P57">
        <v>1</v>
      </c>
      <c r="Q57">
        <v>0</v>
      </c>
      <c r="R57">
        <v>1</v>
      </c>
      <c r="S57">
        <v>-0.87741703822245143</v>
      </c>
      <c r="T57">
        <v>1</v>
      </c>
      <c r="BV57">
        <v>1</v>
      </c>
    </row>
    <row r="58" spans="1:74" x14ac:dyDescent="0.3">
      <c r="A58">
        <v>1</v>
      </c>
      <c r="B58">
        <v>58</v>
      </c>
      <c r="D58">
        <v>0</v>
      </c>
      <c r="E58">
        <v>1.1579999999999999</v>
      </c>
      <c r="F58">
        <v>0</v>
      </c>
      <c r="G58">
        <v>0</v>
      </c>
      <c r="H58">
        <v>1</v>
      </c>
      <c r="I58">
        <v>0</v>
      </c>
      <c r="J58">
        <v>0</v>
      </c>
      <c r="K58">
        <v>0</v>
      </c>
      <c r="L58">
        <v>0</v>
      </c>
      <c r="M58">
        <v>1</v>
      </c>
      <c r="N58">
        <v>1</v>
      </c>
      <c r="O58">
        <v>1</v>
      </c>
      <c r="P58">
        <v>1</v>
      </c>
      <c r="Q58">
        <v>0</v>
      </c>
      <c r="R58">
        <v>1</v>
      </c>
      <c r="S58">
        <v>-0.77490779603930593</v>
      </c>
      <c r="T58">
        <v>1</v>
      </c>
      <c r="BV58">
        <v>1</v>
      </c>
    </row>
    <row r="59" spans="1:74" x14ac:dyDescent="0.3">
      <c r="A59">
        <v>1</v>
      </c>
      <c r="B59">
        <v>59</v>
      </c>
      <c r="D59">
        <v>0</v>
      </c>
      <c r="E59">
        <v>1.05</v>
      </c>
      <c r="F59">
        <v>0</v>
      </c>
      <c r="G59">
        <v>0</v>
      </c>
      <c r="H59">
        <v>0</v>
      </c>
      <c r="I59">
        <v>1</v>
      </c>
      <c r="J59">
        <v>0</v>
      </c>
      <c r="K59">
        <v>0</v>
      </c>
      <c r="L59">
        <v>1</v>
      </c>
      <c r="M59">
        <v>0</v>
      </c>
      <c r="N59">
        <v>0</v>
      </c>
      <c r="O59">
        <v>0</v>
      </c>
      <c r="P59">
        <v>1</v>
      </c>
      <c r="Q59">
        <v>0</v>
      </c>
      <c r="R59">
        <v>1</v>
      </c>
      <c r="S59">
        <v>-0.50418103160976779</v>
      </c>
      <c r="T59">
        <v>1</v>
      </c>
      <c r="BV59">
        <v>1</v>
      </c>
    </row>
    <row r="60" spans="1:74" x14ac:dyDescent="0.3">
      <c r="A60">
        <v>1</v>
      </c>
      <c r="B60">
        <v>60</v>
      </c>
      <c r="D60">
        <v>0</v>
      </c>
      <c r="E60">
        <v>1.54</v>
      </c>
      <c r="F60">
        <v>0</v>
      </c>
      <c r="G60">
        <v>1</v>
      </c>
      <c r="H60">
        <v>0</v>
      </c>
      <c r="I60">
        <v>0</v>
      </c>
      <c r="J60">
        <v>0</v>
      </c>
      <c r="K60">
        <v>1</v>
      </c>
      <c r="L60">
        <v>0</v>
      </c>
      <c r="M60">
        <v>0</v>
      </c>
      <c r="N60">
        <v>0</v>
      </c>
      <c r="O60">
        <v>0</v>
      </c>
      <c r="P60">
        <v>1</v>
      </c>
      <c r="Q60">
        <v>0</v>
      </c>
      <c r="R60">
        <v>1</v>
      </c>
      <c r="S60">
        <v>1.030132899133557</v>
      </c>
      <c r="T60">
        <v>1</v>
      </c>
      <c r="BV60">
        <v>1</v>
      </c>
    </row>
    <row r="61" spans="1:74" x14ac:dyDescent="0.3">
      <c r="A61">
        <v>1</v>
      </c>
      <c r="B61">
        <v>61</v>
      </c>
      <c r="D61">
        <v>0</v>
      </c>
      <c r="E61">
        <v>1.1000000000000001</v>
      </c>
      <c r="F61">
        <v>0</v>
      </c>
      <c r="G61">
        <v>0</v>
      </c>
      <c r="H61">
        <v>1</v>
      </c>
      <c r="I61">
        <v>0</v>
      </c>
      <c r="J61">
        <v>0</v>
      </c>
      <c r="K61">
        <v>0</v>
      </c>
      <c r="L61">
        <v>0</v>
      </c>
      <c r="M61">
        <v>1</v>
      </c>
      <c r="N61">
        <v>1</v>
      </c>
      <c r="O61">
        <v>1</v>
      </c>
      <c r="P61">
        <v>1</v>
      </c>
      <c r="Q61">
        <v>1</v>
      </c>
      <c r="R61">
        <v>1</v>
      </c>
      <c r="S61">
        <v>-0.73670111646330927</v>
      </c>
      <c r="T61">
        <v>1</v>
      </c>
      <c r="BV61">
        <v>1</v>
      </c>
    </row>
    <row r="62" spans="1:74" x14ac:dyDescent="0.3">
      <c r="A62">
        <v>1</v>
      </c>
      <c r="B62">
        <v>62</v>
      </c>
      <c r="D62">
        <v>0</v>
      </c>
      <c r="E62">
        <v>1.03</v>
      </c>
      <c r="F62">
        <v>0</v>
      </c>
      <c r="G62">
        <v>0</v>
      </c>
      <c r="H62">
        <v>0</v>
      </c>
      <c r="I62">
        <v>1</v>
      </c>
      <c r="J62">
        <v>0</v>
      </c>
      <c r="K62">
        <v>0</v>
      </c>
      <c r="L62">
        <v>0</v>
      </c>
      <c r="M62">
        <v>0</v>
      </c>
      <c r="N62">
        <v>0</v>
      </c>
      <c r="O62">
        <v>0</v>
      </c>
      <c r="P62">
        <v>1</v>
      </c>
      <c r="Q62">
        <v>0</v>
      </c>
      <c r="R62">
        <v>1</v>
      </c>
      <c r="S62">
        <v>-0.9306475934407753</v>
      </c>
      <c r="T62">
        <v>1</v>
      </c>
      <c r="BV62">
        <v>1</v>
      </c>
    </row>
    <row r="63" spans="1:74" x14ac:dyDescent="0.3">
      <c r="A63">
        <v>1</v>
      </c>
      <c r="B63">
        <v>63</v>
      </c>
      <c r="D63">
        <v>0</v>
      </c>
      <c r="E63">
        <v>1.62</v>
      </c>
      <c r="F63">
        <v>0</v>
      </c>
      <c r="G63">
        <v>1</v>
      </c>
      <c r="H63">
        <v>0</v>
      </c>
      <c r="I63">
        <v>0</v>
      </c>
      <c r="J63">
        <v>0</v>
      </c>
      <c r="K63">
        <v>0</v>
      </c>
      <c r="L63">
        <v>0</v>
      </c>
      <c r="M63">
        <v>1</v>
      </c>
      <c r="N63">
        <v>1</v>
      </c>
      <c r="O63">
        <v>0</v>
      </c>
      <c r="P63">
        <v>1</v>
      </c>
      <c r="Q63">
        <v>0</v>
      </c>
      <c r="R63">
        <v>1</v>
      </c>
      <c r="S63">
        <v>0.33568684939874993</v>
      </c>
      <c r="T63">
        <v>1</v>
      </c>
      <c r="BV63">
        <v>1</v>
      </c>
    </row>
    <row r="64" spans="1:74" x14ac:dyDescent="0.3">
      <c r="A64">
        <v>1</v>
      </c>
      <c r="B64">
        <v>64</v>
      </c>
      <c r="D64">
        <v>1</v>
      </c>
      <c r="E64">
        <v>2</v>
      </c>
      <c r="F64">
        <v>0</v>
      </c>
      <c r="G64">
        <v>1</v>
      </c>
      <c r="H64">
        <v>0</v>
      </c>
      <c r="I64">
        <v>0</v>
      </c>
      <c r="J64">
        <v>0</v>
      </c>
      <c r="K64">
        <v>1</v>
      </c>
      <c r="L64">
        <v>0</v>
      </c>
      <c r="M64">
        <v>0</v>
      </c>
      <c r="N64">
        <v>1</v>
      </c>
      <c r="O64">
        <v>0</v>
      </c>
      <c r="P64">
        <v>0</v>
      </c>
      <c r="Q64">
        <v>1</v>
      </c>
      <c r="R64">
        <v>0</v>
      </c>
      <c r="S64">
        <v>2.5792061422851646</v>
      </c>
      <c r="T64">
        <v>1</v>
      </c>
      <c r="BV64">
        <v>1</v>
      </c>
    </row>
    <row r="65" spans="1:74" x14ac:dyDescent="0.3">
      <c r="A65">
        <v>1</v>
      </c>
      <c r="B65">
        <v>65</v>
      </c>
      <c r="D65">
        <v>0</v>
      </c>
      <c r="E65">
        <v>1.25</v>
      </c>
      <c r="F65">
        <v>0</v>
      </c>
      <c r="G65">
        <v>1</v>
      </c>
      <c r="H65">
        <v>0</v>
      </c>
      <c r="I65">
        <v>0</v>
      </c>
      <c r="J65">
        <v>0</v>
      </c>
      <c r="K65">
        <v>1</v>
      </c>
      <c r="L65">
        <v>0</v>
      </c>
      <c r="M65">
        <v>0</v>
      </c>
      <c r="N65">
        <v>1</v>
      </c>
      <c r="O65">
        <v>0</v>
      </c>
      <c r="P65">
        <v>1</v>
      </c>
      <c r="Q65">
        <v>1</v>
      </c>
      <c r="R65">
        <v>1</v>
      </c>
      <c r="S65">
        <v>-0.15837814181339638</v>
      </c>
      <c r="T65">
        <v>1</v>
      </c>
      <c r="BV65">
        <v>1</v>
      </c>
    </row>
    <row r="66" spans="1:74" x14ac:dyDescent="0.3">
      <c r="A66">
        <v>1</v>
      </c>
      <c r="B66">
        <v>66</v>
      </c>
      <c r="D66">
        <v>0</v>
      </c>
      <c r="E66">
        <v>1.03</v>
      </c>
      <c r="F66">
        <v>0</v>
      </c>
      <c r="G66">
        <v>1</v>
      </c>
      <c r="H66">
        <v>0</v>
      </c>
      <c r="I66">
        <v>0</v>
      </c>
      <c r="J66">
        <v>0</v>
      </c>
      <c r="K66">
        <v>0</v>
      </c>
      <c r="L66">
        <v>0</v>
      </c>
      <c r="M66">
        <v>1</v>
      </c>
      <c r="N66">
        <v>1</v>
      </c>
      <c r="O66">
        <v>0</v>
      </c>
      <c r="P66">
        <v>1</v>
      </c>
      <c r="Q66">
        <v>0</v>
      </c>
      <c r="R66">
        <v>1</v>
      </c>
      <c r="S66">
        <v>-0.93220974201891105</v>
      </c>
      <c r="T66">
        <v>1</v>
      </c>
      <c r="BV66">
        <v>1</v>
      </c>
    </row>
    <row r="67" spans="1:74" x14ac:dyDescent="0.3">
      <c r="A67">
        <v>1</v>
      </c>
      <c r="B67">
        <v>67</v>
      </c>
      <c r="D67">
        <v>0</v>
      </c>
      <c r="E67">
        <v>1.31</v>
      </c>
      <c r="F67">
        <v>0</v>
      </c>
      <c r="G67">
        <v>1</v>
      </c>
      <c r="H67">
        <v>0</v>
      </c>
      <c r="I67">
        <v>0</v>
      </c>
      <c r="J67">
        <v>0</v>
      </c>
      <c r="K67">
        <v>1</v>
      </c>
      <c r="L67">
        <v>0</v>
      </c>
      <c r="M67">
        <v>0</v>
      </c>
      <c r="N67">
        <v>1</v>
      </c>
      <c r="O67">
        <v>1</v>
      </c>
      <c r="P67">
        <v>1</v>
      </c>
      <c r="Q67">
        <v>0</v>
      </c>
      <c r="R67">
        <v>1</v>
      </c>
      <c r="S67">
        <v>0.47841547020272562</v>
      </c>
      <c r="T67">
        <v>1</v>
      </c>
      <c r="BV67">
        <v>1</v>
      </c>
    </row>
    <row r="68" spans="1:74" x14ac:dyDescent="0.3">
      <c r="A68">
        <v>1</v>
      </c>
      <c r="B68">
        <v>68</v>
      </c>
      <c r="D68">
        <v>0</v>
      </c>
      <c r="E68">
        <v>1.32</v>
      </c>
      <c r="F68">
        <v>0</v>
      </c>
      <c r="G68">
        <v>0</v>
      </c>
      <c r="H68">
        <v>0</v>
      </c>
      <c r="I68">
        <v>0</v>
      </c>
      <c r="J68">
        <v>0</v>
      </c>
      <c r="K68">
        <v>0</v>
      </c>
      <c r="L68">
        <v>0</v>
      </c>
      <c r="M68">
        <v>1</v>
      </c>
      <c r="N68">
        <v>0</v>
      </c>
      <c r="O68">
        <v>0</v>
      </c>
      <c r="P68">
        <v>1</v>
      </c>
      <c r="Q68">
        <v>0</v>
      </c>
      <c r="R68">
        <v>1</v>
      </c>
      <c r="S68">
        <v>-0.19061520792583034</v>
      </c>
      <c r="T68">
        <v>1</v>
      </c>
      <c r="BV68">
        <v>1</v>
      </c>
    </row>
    <row r="69" spans="1:74" x14ac:dyDescent="0.3">
      <c r="A69">
        <v>1</v>
      </c>
      <c r="B69">
        <v>69</v>
      </c>
      <c r="D69">
        <v>0</v>
      </c>
      <c r="E69">
        <v>1.262</v>
      </c>
      <c r="F69">
        <v>1</v>
      </c>
      <c r="G69">
        <v>0</v>
      </c>
      <c r="H69">
        <v>0</v>
      </c>
      <c r="I69">
        <v>0</v>
      </c>
      <c r="J69">
        <v>1</v>
      </c>
      <c r="K69">
        <v>0</v>
      </c>
      <c r="L69">
        <v>0</v>
      </c>
      <c r="M69">
        <v>0</v>
      </c>
      <c r="N69">
        <v>1</v>
      </c>
      <c r="O69">
        <v>1</v>
      </c>
      <c r="P69">
        <v>1</v>
      </c>
      <c r="Q69">
        <v>1</v>
      </c>
      <c r="R69">
        <v>1</v>
      </c>
      <c r="S69">
        <v>2.0192259782354633</v>
      </c>
      <c r="T69">
        <v>1</v>
      </c>
      <c r="BV69">
        <v>1</v>
      </c>
    </row>
    <row r="70" spans="1:74" x14ac:dyDescent="0.3">
      <c r="A70">
        <v>1</v>
      </c>
      <c r="B70">
        <v>70</v>
      </c>
      <c r="D70">
        <v>1</v>
      </c>
      <c r="E70">
        <v>1.0900000000000001</v>
      </c>
      <c r="F70">
        <v>1</v>
      </c>
      <c r="G70">
        <v>0</v>
      </c>
      <c r="H70">
        <v>0</v>
      </c>
      <c r="I70">
        <v>0</v>
      </c>
      <c r="J70">
        <v>0</v>
      </c>
      <c r="K70">
        <v>0</v>
      </c>
      <c r="L70">
        <v>0</v>
      </c>
      <c r="M70">
        <v>1</v>
      </c>
      <c r="N70">
        <v>1</v>
      </c>
      <c r="O70">
        <v>0</v>
      </c>
      <c r="P70">
        <v>1</v>
      </c>
      <c r="Q70">
        <v>1</v>
      </c>
      <c r="R70">
        <v>1</v>
      </c>
      <c r="S70">
        <v>-0.8954390568903744</v>
      </c>
      <c r="T70">
        <v>1</v>
      </c>
      <c r="BV70">
        <v>1</v>
      </c>
    </row>
    <row r="71" spans="1:74" x14ac:dyDescent="0.3">
      <c r="A71">
        <v>1</v>
      </c>
      <c r="B71">
        <v>71</v>
      </c>
      <c r="D71">
        <v>0</v>
      </c>
      <c r="E71">
        <v>1.21</v>
      </c>
      <c r="F71">
        <v>0</v>
      </c>
      <c r="G71">
        <v>0</v>
      </c>
      <c r="H71">
        <v>0</v>
      </c>
      <c r="I71">
        <v>0</v>
      </c>
      <c r="J71">
        <v>0</v>
      </c>
      <c r="K71">
        <v>0</v>
      </c>
      <c r="L71">
        <v>1</v>
      </c>
      <c r="M71">
        <v>0</v>
      </c>
      <c r="N71">
        <v>1</v>
      </c>
      <c r="O71">
        <v>0</v>
      </c>
      <c r="P71">
        <v>1</v>
      </c>
      <c r="Q71">
        <v>1</v>
      </c>
      <c r="R71">
        <v>1</v>
      </c>
      <c r="S71">
        <v>-0.27383512308832453</v>
      </c>
      <c r="T71">
        <v>1</v>
      </c>
      <c r="BV71">
        <v>1</v>
      </c>
    </row>
    <row r="72" spans="1:74" x14ac:dyDescent="0.3">
      <c r="A72">
        <v>1</v>
      </c>
      <c r="B72">
        <v>72</v>
      </c>
      <c r="D72">
        <v>0</v>
      </c>
      <c r="E72">
        <v>1.01</v>
      </c>
      <c r="F72">
        <v>0</v>
      </c>
      <c r="G72">
        <v>1</v>
      </c>
      <c r="H72">
        <v>0</v>
      </c>
      <c r="I72">
        <v>0</v>
      </c>
      <c r="J72">
        <v>0</v>
      </c>
      <c r="K72">
        <v>0</v>
      </c>
      <c r="L72">
        <v>0</v>
      </c>
      <c r="M72">
        <v>1</v>
      </c>
      <c r="N72">
        <v>1</v>
      </c>
      <c r="O72">
        <v>1</v>
      </c>
      <c r="P72">
        <v>1</v>
      </c>
      <c r="Q72">
        <v>0</v>
      </c>
      <c r="R72">
        <v>1</v>
      </c>
      <c r="S72">
        <v>-0.73742199721002621</v>
      </c>
      <c r="T72">
        <v>1</v>
      </c>
      <c r="BV72">
        <v>1</v>
      </c>
    </row>
    <row r="73" spans="1:74" x14ac:dyDescent="0.3">
      <c r="A73">
        <v>1</v>
      </c>
      <c r="B73">
        <v>73</v>
      </c>
      <c r="D73">
        <v>0</v>
      </c>
      <c r="E73">
        <v>1.133</v>
      </c>
      <c r="F73">
        <v>0</v>
      </c>
      <c r="G73">
        <v>0</v>
      </c>
      <c r="H73">
        <v>0</v>
      </c>
      <c r="I73">
        <v>1</v>
      </c>
      <c r="J73">
        <v>0</v>
      </c>
      <c r="K73">
        <v>0</v>
      </c>
      <c r="L73">
        <v>0</v>
      </c>
      <c r="M73">
        <v>1</v>
      </c>
      <c r="N73">
        <v>1</v>
      </c>
      <c r="O73">
        <v>1</v>
      </c>
      <c r="P73">
        <v>1</v>
      </c>
      <c r="Q73">
        <v>0</v>
      </c>
      <c r="R73">
        <v>1</v>
      </c>
      <c r="S73">
        <v>-0.56455479414730958</v>
      </c>
      <c r="T73">
        <v>1</v>
      </c>
      <c r="BV73">
        <v>1</v>
      </c>
    </row>
    <row r="74" spans="1:74" x14ac:dyDescent="0.3">
      <c r="A74">
        <v>1</v>
      </c>
      <c r="B74">
        <v>74</v>
      </c>
      <c r="D74">
        <v>0</v>
      </c>
      <c r="E74">
        <v>1.6659999999999999</v>
      </c>
      <c r="F74">
        <v>0</v>
      </c>
      <c r="G74">
        <v>0</v>
      </c>
      <c r="H74">
        <v>1</v>
      </c>
      <c r="I74">
        <v>0</v>
      </c>
      <c r="J74">
        <v>0</v>
      </c>
      <c r="K74">
        <v>0</v>
      </c>
      <c r="L74">
        <v>0</v>
      </c>
      <c r="M74">
        <v>1</v>
      </c>
      <c r="N74">
        <v>1</v>
      </c>
      <c r="O74">
        <v>1</v>
      </c>
      <c r="P74">
        <v>1</v>
      </c>
      <c r="Q74">
        <v>1</v>
      </c>
      <c r="R74">
        <v>1</v>
      </c>
      <c r="S74">
        <v>0.58856604830107051</v>
      </c>
      <c r="T74">
        <v>1</v>
      </c>
      <c r="BV74">
        <v>1</v>
      </c>
    </row>
    <row r="75" spans="1:74" x14ac:dyDescent="0.3">
      <c r="A75">
        <v>1</v>
      </c>
      <c r="B75">
        <v>75</v>
      </c>
      <c r="D75">
        <v>0</v>
      </c>
      <c r="E75">
        <v>1.621</v>
      </c>
      <c r="F75">
        <v>0</v>
      </c>
      <c r="G75">
        <v>0</v>
      </c>
      <c r="H75">
        <v>1</v>
      </c>
      <c r="I75">
        <v>0</v>
      </c>
      <c r="J75">
        <v>0</v>
      </c>
      <c r="K75">
        <v>0</v>
      </c>
      <c r="L75">
        <v>0</v>
      </c>
      <c r="M75">
        <v>0</v>
      </c>
      <c r="N75">
        <v>1</v>
      </c>
      <c r="O75">
        <v>1</v>
      </c>
      <c r="P75">
        <v>1</v>
      </c>
      <c r="Q75">
        <v>0</v>
      </c>
      <c r="R75">
        <v>1</v>
      </c>
      <c r="S75">
        <v>7.4578075891908818E-2</v>
      </c>
      <c r="T75">
        <v>1</v>
      </c>
      <c r="BV75">
        <v>1</v>
      </c>
    </row>
    <row r="76" spans="1:74" x14ac:dyDescent="0.3">
      <c r="A76">
        <v>1</v>
      </c>
      <c r="B76">
        <v>76</v>
      </c>
      <c r="D76">
        <v>0</v>
      </c>
      <c r="E76">
        <v>1.1100000000000001</v>
      </c>
      <c r="F76">
        <v>0</v>
      </c>
      <c r="G76">
        <v>0</v>
      </c>
      <c r="H76">
        <v>1</v>
      </c>
      <c r="I76">
        <v>0</v>
      </c>
      <c r="J76">
        <v>0</v>
      </c>
      <c r="K76">
        <v>0</v>
      </c>
      <c r="L76">
        <v>0</v>
      </c>
      <c r="M76">
        <v>0</v>
      </c>
      <c r="N76">
        <v>1</v>
      </c>
      <c r="O76">
        <v>1</v>
      </c>
      <c r="P76">
        <v>1</v>
      </c>
      <c r="Q76">
        <v>0</v>
      </c>
      <c r="R76">
        <v>1</v>
      </c>
      <c r="S76">
        <v>-0.85189785978867261</v>
      </c>
      <c r="T76">
        <v>1</v>
      </c>
      <c r="BV76">
        <v>1</v>
      </c>
    </row>
    <row r="77" spans="1:74" x14ac:dyDescent="0.3">
      <c r="A77">
        <v>1</v>
      </c>
      <c r="B77">
        <v>77</v>
      </c>
      <c r="D77">
        <v>0</v>
      </c>
      <c r="E77">
        <v>1.33</v>
      </c>
      <c r="F77">
        <v>0</v>
      </c>
      <c r="G77">
        <v>0</v>
      </c>
      <c r="H77">
        <v>1</v>
      </c>
      <c r="I77">
        <v>0</v>
      </c>
      <c r="J77">
        <v>0</v>
      </c>
      <c r="K77">
        <v>1</v>
      </c>
      <c r="L77">
        <v>0</v>
      </c>
      <c r="M77">
        <v>0</v>
      </c>
      <c r="N77">
        <v>0</v>
      </c>
      <c r="O77">
        <v>0</v>
      </c>
      <c r="P77">
        <v>1</v>
      </c>
      <c r="Q77">
        <v>0</v>
      </c>
      <c r="R77">
        <v>1</v>
      </c>
      <c r="S77">
        <v>-0.13650806171949872</v>
      </c>
      <c r="T77">
        <v>1</v>
      </c>
      <c r="BV77">
        <v>1</v>
      </c>
    </row>
    <row r="78" spans="1:74" x14ac:dyDescent="0.3">
      <c r="A78">
        <v>1</v>
      </c>
      <c r="B78">
        <v>78</v>
      </c>
      <c r="D78">
        <v>0</v>
      </c>
      <c r="E78">
        <v>1.59</v>
      </c>
      <c r="F78">
        <v>0</v>
      </c>
      <c r="G78">
        <v>0</v>
      </c>
      <c r="H78">
        <v>1</v>
      </c>
      <c r="I78">
        <v>0</v>
      </c>
      <c r="J78">
        <v>0</v>
      </c>
      <c r="K78">
        <v>0</v>
      </c>
      <c r="L78">
        <v>1</v>
      </c>
      <c r="M78">
        <v>0</v>
      </c>
      <c r="N78">
        <v>0</v>
      </c>
      <c r="O78">
        <v>0</v>
      </c>
      <c r="P78">
        <v>0</v>
      </c>
      <c r="Q78">
        <v>0</v>
      </c>
      <c r="R78">
        <v>1</v>
      </c>
      <c r="S78">
        <v>0.40314326527278543</v>
      </c>
      <c r="T78">
        <v>1</v>
      </c>
      <c r="BV78">
        <v>1</v>
      </c>
    </row>
    <row r="79" spans="1:74" x14ac:dyDescent="0.3">
      <c r="A79">
        <v>1</v>
      </c>
      <c r="B79">
        <v>79</v>
      </c>
      <c r="D79">
        <v>0</v>
      </c>
      <c r="E79">
        <v>1.4</v>
      </c>
      <c r="F79">
        <v>0</v>
      </c>
      <c r="G79">
        <v>0</v>
      </c>
      <c r="H79">
        <v>0</v>
      </c>
      <c r="I79">
        <v>1</v>
      </c>
      <c r="J79">
        <v>0</v>
      </c>
      <c r="K79">
        <v>0</v>
      </c>
      <c r="L79">
        <v>0</v>
      </c>
      <c r="M79">
        <v>1</v>
      </c>
      <c r="N79">
        <v>0</v>
      </c>
      <c r="O79">
        <v>0</v>
      </c>
      <c r="P79">
        <v>1</v>
      </c>
      <c r="Q79">
        <v>1</v>
      </c>
      <c r="R79">
        <v>1</v>
      </c>
      <c r="S79">
        <v>0.24593431290950687</v>
      </c>
      <c r="T79">
        <v>1</v>
      </c>
      <c r="BV79">
        <v>1</v>
      </c>
    </row>
    <row r="80" spans="1:74" x14ac:dyDescent="0.3">
      <c r="A80">
        <v>1</v>
      </c>
      <c r="B80">
        <v>80</v>
      </c>
      <c r="D80">
        <v>0</v>
      </c>
      <c r="E80">
        <v>1.04</v>
      </c>
      <c r="F80">
        <v>0</v>
      </c>
      <c r="G80">
        <v>0</v>
      </c>
      <c r="H80">
        <v>1</v>
      </c>
      <c r="I80">
        <v>0</v>
      </c>
      <c r="J80">
        <v>0</v>
      </c>
      <c r="K80">
        <v>0</v>
      </c>
      <c r="L80">
        <v>1</v>
      </c>
      <c r="M80">
        <v>0</v>
      </c>
      <c r="N80">
        <v>1</v>
      </c>
      <c r="O80">
        <v>1</v>
      </c>
      <c r="P80">
        <v>1</v>
      </c>
      <c r="Q80">
        <v>1</v>
      </c>
      <c r="R80">
        <v>0</v>
      </c>
      <c r="S80">
        <v>-0.6125654518786563</v>
      </c>
      <c r="T80">
        <v>1</v>
      </c>
      <c r="BV80">
        <v>1</v>
      </c>
    </row>
    <row r="81" spans="1:74" x14ac:dyDescent="0.3">
      <c r="A81">
        <v>1</v>
      </c>
      <c r="B81">
        <v>81</v>
      </c>
      <c r="D81">
        <v>0</v>
      </c>
      <c r="E81">
        <v>2.0699999999999998</v>
      </c>
      <c r="F81">
        <v>0</v>
      </c>
      <c r="G81">
        <v>0</v>
      </c>
      <c r="H81">
        <v>1</v>
      </c>
      <c r="I81">
        <v>0</v>
      </c>
      <c r="J81">
        <v>0</v>
      </c>
      <c r="K81">
        <v>0</v>
      </c>
      <c r="L81">
        <v>0</v>
      </c>
      <c r="M81">
        <v>1</v>
      </c>
      <c r="N81">
        <v>1</v>
      </c>
      <c r="O81">
        <v>1</v>
      </c>
      <c r="P81">
        <v>1</v>
      </c>
      <c r="Q81">
        <v>1</v>
      </c>
      <c r="R81">
        <v>1</v>
      </c>
      <c r="S81">
        <v>2.8561685251738043</v>
      </c>
      <c r="T81">
        <v>1</v>
      </c>
      <c r="BV81">
        <v>1</v>
      </c>
    </row>
    <row r="82" spans="1:74" x14ac:dyDescent="0.3">
      <c r="A82">
        <v>1</v>
      </c>
      <c r="B82">
        <v>82</v>
      </c>
      <c r="D82">
        <v>0</v>
      </c>
      <c r="E82">
        <v>1.23</v>
      </c>
      <c r="F82">
        <v>0</v>
      </c>
      <c r="G82">
        <v>0</v>
      </c>
      <c r="H82">
        <v>0</v>
      </c>
      <c r="I82">
        <v>1</v>
      </c>
      <c r="J82">
        <v>0</v>
      </c>
      <c r="K82">
        <v>0</v>
      </c>
      <c r="L82">
        <v>0</v>
      </c>
      <c r="M82">
        <v>1</v>
      </c>
      <c r="N82">
        <v>1</v>
      </c>
      <c r="O82">
        <v>0</v>
      </c>
      <c r="P82">
        <v>0</v>
      </c>
      <c r="Q82">
        <v>1</v>
      </c>
      <c r="R82">
        <v>0</v>
      </c>
      <c r="S82">
        <v>-0.22299428754536735</v>
      </c>
      <c r="T82">
        <v>1</v>
      </c>
      <c r="BV82">
        <v>1</v>
      </c>
    </row>
    <row r="83" spans="1:74" x14ac:dyDescent="0.3">
      <c r="A83">
        <v>1</v>
      </c>
      <c r="B83">
        <v>83</v>
      </c>
      <c r="D83">
        <v>0</v>
      </c>
      <c r="E83">
        <v>1.07</v>
      </c>
      <c r="F83">
        <v>0</v>
      </c>
      <c r="G83">
        <v>0</v>
      </c>
      <c r="H83">
        <v>1</v>
      </c>
      <c r="I83">
        <v>0</v>
      </c>
      <c r="J83">
        <v>0</v>
      </c>
      <c r="K83">
        <v>0</v>
      </c>
      <c r="L83">
        <v>0</v>
      </c>
      <c r="M83">
        <v>0</v>
      </c>
      <c r="N83">
        <v>1</v>
      </c>
      <c r="O83">
        <v>1</v>
      </c>
      <c r="P83">
        <v>1</v>
      </c>
      <c r="Q83">
        <v>0</v>
      </c>
      <c r="R83">
        <v>1</v>
      </c>
      <c r="S83">
        <v>-0.82882967589373124</v>
      </c>
      <c r="T83">
        <v>1</v>
      </c>
      <c r="BV83">
        <v>1</v>
      </c>
    </row>
    <row r="84" spans="1:74" x14ac:dyDescent="0.3">
      <c r="A84">
        <v>1</v>
      </c>
      <c r="B84">
        <v>84</v>
      </c>
      <c r="D84">
        <v>0</v>
      </c>
      <c r="E84">
        <v>1.29</v>
      </c>
      <c r="F84">
        <v>0</v>
      </c>
      <c r="G84">
        <v>0</v>
      </c>
      <c r="H84">
        <v>0</v>
      </c>
      <c r="I84">
        <v>1</v>
      </c>
      <c r="J84">
        <v>0</v>
      </c>
      <c r="K84">
        <v>0</v>
      </c>
      <c r="L84">
        <v>0</v>
      </c>
      <c r="M84">
        <v>1</v>
      </c>
      <c r="N84">
        <v>1</v>
      </c>
      <c r="O84">
        <v>0</v>
      </c>
      <c r="P84">
        <v>1</v>
      </c>
      <c r="Q84">
        <v>1</v>
      </c>
      <c r="R84">
        <v>1</v>
      </c>
      <c r="S84">
        <v>-0.31530306716246853</v>
      </c>
      <c r="T84">
        <v>1</v>
      </c>
      <c r="BV84">
        <v>1</v>
      </c>
    </row>
    <row r="85" spans="1:74" x14ac:dyDescent="0.3">
      <c r="A85">
        <v>1</v>
      </c>
      <c r="B85">
        <v>85</v>
      </c>
      <c r="D85">
        <v>0</v>
      </c>
      <c r="E85">
        <v>1.1000000000000001</v>
      </c>
      <c r="F85">
        <v>0</v>
      </c>
      <c r="G85">
        <v>1</v>
      </c>
      <c r="H85">
        <v>0</v>
      </c>
      <c r="I85">
        <v>0</v>
      </c>
      <c r="J85">
        <v>0</v>
      </c>
      <c r="K85">
        <v>0</v>
      </c>
      <c r="L85">
        <v>0</v>
      </c>
      <c r="M85">
        <v>1</v>
      </c>
      <c r="N85">
        <v>1</v>
      </c>
      <c r="O85">
        <v>0</v>
      </c>
      <c r="P85">
        <v>1</v>
      </c>
      <c r="Q85">
        <v>1</v>
      </c>
      <c r="R85">
        <v>1</v>
      </c>
      <c r="S85">
        <v>-0.86574742069459798</v>
      </c>
      <c r="T85">
        <v>1</v>
      </c>
      <c r="BV85">
        <v>1</v>
      </c>
    </row>
    <row r="86" spans="1:74" x14ac:dyDescent="0.3">
      <c r="A86">
        <v>1</v>
      </c>
      <c r="B86">
        <v>86</v>
      </c>
      <c r="D86">
        <v>0</v>
      </c>
      <c r="E86">
        <v>1.44</v>
      </c>
      <c r="F86">
        <v>0</v>
      </c>
      <c r="G86">
        <v>0</v>
      </c>
      <c r="H86">
        <v>0</v>
      </c>
      <c r="I86">
        <v>1</v>
      </c>
      <c r="J86">
        <v>0</v>
      </c>
      <c r="K86">
        <v>0</v>
      </c>
      <c r="L86">
        <v>0</v>
      </c>
      <c r="M86">
        <v>1</v>
      </c>
      <c r="N86">
        <v>0</v>
      </c>
      <c r="O86">
        <v>0</v>
      </c>
      <c r="P86">
        <v>1</v>
      </c>
      <c r="Q86">
        <v>0</v>
      </c>
      <c r="R86">
        <v>1</v>
      </c>
      <c r="S86">
        <v>0.37672875295158376</v>
      </c>
      <c r="T86">
        <v>1</v>
      </c>
      <c r="BV86">
        <v>1</v>
      </c>
    </row>
    <row r="87" spans="1:74" x14ac:dyDescent="0.3">
      <c r="A87">
        <v>1</v>
      </c>
      <c r="B87">
        <v>87</v>
      </c>
      <c r="D87">
        <v>0</v>
      </c>
      <c r="E87">
        <v>1.0740000000000001</v>
      </c>
      <c r="F87">
        <v>0</v>
      </c>
      <c r="G87">
        <v>1</v>
      </c>
      <c r="H87">
        <v>0</v>
      </c>
      <c r="I87">
        <v>0</v>
      </c>
      <c r="J87">
        <v>0</v>
      </c>
      <c r="K87">
        <v>1</v>
      </c>
      <c r="L87">
        <v>0</v>
      </c>
      <c r="M87">
        <v>0</v>
      </c>
      <c r="N87">
        <v>1</v>
      </c>
      <c r="O87">
        <v>1</v>
      </c>
      <c r="P87">
        <v>1</v>
      </c>
      <c r="Q87">
        <v>0</v>
      </c>
      <c r="R87">
        <v>1</v>
      </c>
      <c r="S87">
        <v>-0.52951998985686743</v>
      </c>
      <c r="T87">
        <v>1</v>
      </c>
      <c r="BV87">
        <v>1</v>
      </c>
    </row>
    <row r="88" spans="1:74" x14ac:dyDescent="0.3">
      <c r="A88">
        <v>1</v>
      </c>
      <c r="B88">
        <v>88</v>
      </c>
      <c r="D88">
        <v>0</v>
      </c>
      <c r="E88">
        <v>1.71</v>
      </c>
      <c r="F88">
        <v>0</v>
      </c>
      <c r="G88">
        <v>0</v>
      </c>
      <c r="H88">
        <v>0</v>
      </c>
      <c r="I88">
        <v>0</v>
      </c>
      <c r="J88">
        <v>0</v>
      </c>
      <c r="K88">
        <v>0</v>
      </c>
      <c r="L88">
        <v>0</v>
      </c>
      <c r="M88">
        <v>1</v>
      </c>
      <c r="N88">
        <v>1</v>
      </c>
      <c r="O88">
        <v>0</v>
      </c>
      <c r="P88">
        <v>1</v>
      </c>
      <c r="Q88">
        <v>0</v>
      </c>
      <c r="R88">
        <v>1</v>
      </c>
      <c r="S88">
        <v>0.93185955221812022</v>
      </c>
      <c r="T88">
        <v>1</v>
      </c>
      <c r="BV88">
        <v>1</v>
      </c>
    </row>
    <row r="89" spans="1:74" x14ac:dyDescent="0.3">
      <c r="A89">
        <v>1</v>
      </c>
      <c r="B89">
        <v>89</v>
      </c>
      <c r="D89">
        <v>0</v>
      </c>
      <c r="E89">
        <v>1.22</v>
      </c>
      <c r="F89">
        <v>0</v>
      </c>
      <c r="G89">
        <v>0</v>
      </c>
      <c r="H89">
        <v>1</v>
      </c>
      <c r="I89">
        <v>0</v>
      </c>
      <c r="J89">
        <v>0</v>
      </c>
      <c r="K89">
        <v>0</v>
      </c>
      <c r="L89">
        <v>0</v>
      </c>
      <c r="M89">
        <v>1</v>
      </c>
      <c r="N89">
        <v>1</v>
      </c>
      <c r="O89">
        <v>1</v>
      </c>
      <c r="P89">
        <v>1</v>
      </c>
      <c r="Q89">
        <v>1</v>
      </c>
      <c r="R89">
        <v>1</v>
      </c>
      <c r="S89">
        <v>-0.6967643230951921</v>
      </c>
      <c r="T89">
        <v>1</v>
      </c>
      <c r="BV89">
        <v>1</v>
      </c>
    </row>
    <row r="90" spans="1:74" x14ac:dyDescent="0.3">
      <c r="A90">
        <v>1</v>
      </c>
      <c r="B90">
        <v>90</v>
      </c>
      <c r="D90">
        <v>0</v>
      </c>
      <c r="E90">
        <v>1.31</v>
      </c>
      <c r="F90">
        <v>0</v>
      </c>
      <c r="G90">
        <v>1</v>
      </c>
      <c r="H90">
        <v>0</v>
      </c>
      <c r="I90">
        <v>0</v>
      </c>
      <c r="J90">
        <v>0</v>
      </c>
      <c r="K90">
        <v>0</v>
      </c>
      <c r="L90">
        <v>0</v>
      </c>
      <c r="M90">
        <v>0</v>
      </c>
      <c r="N90">
        <v>1</v>
      </c>
      <c r="O90">
        <v>1</v>
      </c>
      <c r="P90">
        <v>1</v>
      </c>
      <c r="Q90">
        <v>0</v>
      </c>
      <c r="R90">
        <v>1</v>
      </c>
      <c r="S90">
        <v>-0.45426003989962133</v>
      </c>
      <c r="T90">
        <v>1</v>
      </c>
      <c r="BV90">
        <v>1</v>
      </c>
    </row>
    <row r="91" spans="1:74" x14ac:dyDescent="0.3">
      <c r="A91">
        <v>1</v>
      </c>
      <c r="B91">
        <v>91</v>
      </c>
      <c r="D91">
        <v>1</v>
      </c>
      <c r="E91">
        <v>1.54</v>
      </c>
      <c r="F91">
        <v>0</v>
      </c>
      <c r="G91">
        <v>0</v>
      </c>
      <c r="H91">
        <v>0</v>
      </c>
      <c r="I91">
        <v>0</v>
      </c>
      <c r="J91">
        <v>1</v>
      </c>
      <c r="K91">
        <v>0</v>
      </c>
      <c r="L91">
        <v>0</v>
      </c>
      <c r="M91">
        <v>0</v>
      </c>
      <c r="N91">
        <v>0</v>
      </c>
      <c r="O91">
        <v>0</v>
      </c>
      <c r="P91">
        <v>1</v>
      </c>
      <c r="Q91">
        <v>1</v>
      </c>
      <c r="R91">
        <v>1</v>
      </c>
      <c r="S91">
        <v>0.8966704794478807</v>
      </c>
      <c r="T91">
        <v>1</v>
      </c>
      <c r="BV91">
        <v>1</v>
      </c>
    </row>
    <row r="92" spans="1:74" x14ac:dyDescent="0.3">
      <c r="A92">
        <v>1</v>
      </c>
      <c r="B92">
        <v>92</v>
      </c>
      <c r="D92">
        <v>0</v>
      </c>
      <c r="E92">
        <v>1.54</v>
      </c>
      <c r="F92">
        <v>0</v>
      </c>
      <c r="G92">
        <v>1</v>
      </c>
      <c r="H92">
        <v>0</v>
      </c>
      <c r="I92">
        <v>0</v>
      </c>
      <c r="J92">
        <v>0</v>
      </c>
      <c r="K92">
        <v>1</v>
      </c>
      <c r="L92">
        <v>0</v>
      </c>
      <c r="M92">
        <v>0</v>
      </c>
      <c r="N92">
        <v>1</v>
      </c>
      <c r="O92">
        <v>1</v>
      </c>
      <c r="P92">
        <v>1</v>
      </c>
      <c r="Q92">
        <v>1</v>
      </c>
      <c r="R92">
        <v>1</v>
      </c>
      <c r="S92">
        <v>0.63426988764292302</v>
      </c>
      <c r="T92">
        <v>1</v>
      </c>
      <c r="BV92">
        <v>1</v>
      </c>
    </row>
    <row r="93" spans="1:74" x14ac:dyDescent="0.3">
      <c r="A93">
        <v>1</v>
      </c>
      <c r="B93">
        <v>93</v>
      </c>
      <c r="D93">
        <v>0</v>
      </c>
      <c r="E93">
        <v>2.0499999999999998</v>
      </c>
      <c r="F93">
        <v>0</v>
      </c>
      <c r="G93">
        <v>1</v>
      </c>
      <c r="H93">
        <v>0</v>
      </c>
      <c r="I93">
        <v>0</v>
      </c>
      <c r="J93">
        <v>0</v>
      </c>
      <c r="K93">
        <v>0</v>
      </c>
      <c r="L93">
        <v>0</v>
      </c>
      <c r="M93">
        <v>1</v>
      </c>
      <c r="N93">
        <v>1</v>
      </c>
      <c r="O93">
        <v>1</v>
      </c>
      <c r="P93">
        <v>1</v>
      </c>
      <c r="Q93">
        <v>0</v>
      </c>
      <c r="R93">
        <v>1</v>
      </c>
      <c r="S93">
        <v>3.6208788212911096</v>
      </c>
      <c r="T93">
        <v>1</v>
      </c>
      <c r="BV93">
        <v>1</v>
      </c>
    </row>
    <row r="94" spans="1:74" x14ac:dyDescent="0.3">
      <c r="A94">
        <v>1</v>
      </c>
      <c r="B94">
        <v>94</v>
      </c>
      <c r="D94">
        <v>1</v>
      </c>
      <c r="E94">
        <v>1.6</v>
      </c>
      <c r="F94">
        <v>0</v>
      </c>
      <c r="G94">
        <v>1</v>
      </c>
      <c r="H94">
        <v>0</v>
      </c>
      <c r="I94">
        <v>0</v>
      </c>
      <c r="J94">
        <v>0</v>
      </c>
      <c r="K94">
        <v>0</v>
      </c>
      <c r="L94">
        <v>0</v>
      </c>
      <c r="M94">
        <v>1</v>
      </c>
      <c r="N94">
        <v>0</v>
      </c>
      <c r="O94">
        <v>0</v>
      </c>
      <c r="P94">
        <v>0</v>
      </c>
      <c r="Q94">
        <v>1</v>
      </c>
      <c r="R94">
        <v>1</v>
      </c>
      <c r="S94">
        <v>-0.21348587049617113</v>
      </c>
      <c r="T94">
        <v>1</v>
      </c>
      <c r="BV94">
        <v>1</v>
      </c>
    </row>
    <row r="95" spans="1:74" x14ac:dyDescent="0.3">
      <c r="A95">
        <v>1</v>
      </c>
      <c r="B95">
        <v>95</v>
      </c>
      <c r="D95">
        <v>0</v>
      </c>
      <c r="E95">
        <v>1.56</v>
      </c>
      <c r="F95">
        <v>0</v>
      </c>
      <c r="G95">
        <v>0</v>
      </c>
      <c r="H95">
        <v>1</v>
      </c>
      <c r="I95">
        <v>0</v>
      </c>
      <c r="J95">
        <v>0</v>
      </c>
      <c r="K95">
        <v>0</v>
      </c>
      <c r="L95">
        <v>1</v>
      </c>
      <c r="M95">
        <v>0</v>
      </c>
      <c r="N95">
        <v>1</v>
      </c>
      <c r="O95">
        <v>1</v>
      </c>
      <c r="P95">
        <v>1</v>
      </c>
      <c r="Q95">
        <v>1</v>
      </c>
      <c r="R95">
        <v>1</v>
      </c>
      <c r="S95">
        <v>1.03853981040177</v>
      </c>
      <c r="T95">
        <v>1</v>
      </c>
      <c r="BV95">
        <v>1</v>
      </c>
    </row>
    <row r="96" spans="1:74" x14ac:dyDescent="0.3">
      <c r="A96">
        <v>1</v>
      </c>
      <c r="B96">
        <v>96</v>
      </c>
      <c r="D96">
        <v>0</v>
      </c>
      <c r="E96">
        <v>1.38</v>
      </c>
      <c r="F96">
        <v>0</v>
      </c>
      <c r="G96">
        <v>1</v>
      </c>
      <c r="H96">
        <v>0</v>
      </c>
      <c r="I96">
        <v>0</v>
      </c>
      <c r="J96">
        <v>0</v>
      </c>
      <c r="K96">
        <v>0</v>
      </c>
      <c r="L96">
        <v>1</v>
      </c>
      <c r="M96">
        <v>0</v>
      </c>
      <c r="N96">
        <v>1</v>
      </c>
      <c r="O96">
        <v>0</v>
      </c>
      <c r="P96">
        <v>1</v>
      </c>
      <c r="Q96">
        <v>0</v>
      </c>
      <c r="R96">
        <v>1</v>
      </c>
      <c r="S96">
        <v>4.0853103127017568E-3</v>
      </c>
      <c r="T96">
        <v>1</v>
      </c>
      <c r="BV96">
        <v>1</v>
      </c>
    </row>
    <row r="97" spans="1:74" x14ac:dyDescent="0.3">
      <c r="A97">
        <v>1</v>
      </c>
      <c r="B97">
        <v>97</v>
      </c>
      <c r="D97">
        <v>0</v>
      </c>
      <c r="E97">
        <v>1.3380000000000001</v>
      </c>
      <c r="F97">
        <v>0</v>
      </c>
      <c r="G97">
        <v>1</v>
      </c>
      <c r="H97">
        <v>0</v>
      </c>
      <c r="I97">
        <v>0</v>
      </c>
      <c r="J97">
        <v>0</v>
      </c>
      <c r="K97">
        <v>1</v>
      </c>
      <c r="L97">
        <v>0</v>
      </c>
      <c r="M97">
        <v>0</v>
      </c>
      <c r="N97">
        <v>1</v>
      </c>
      <c r="O97">
        <v>1</v>
      </c>
      <c r="P97">
        <v>1</v>
      </c>
      <c r="Q97">
        <v>0</v>
      </c>
      <c r="R97">
        <v>1</v>
      </c>
      <c r="S97">
        <v>6.5927506931305821E-2</v>
      </c>
      <c r="T97">
        <v>1</v>
      </c>
      <c r="BV97">
        <v>1</v>
      </c>
    </row>
    <row r="98" spans="1:74" x14ac:dyDescent="0.3">
      <c r="A98">
        <v>1</v>
      </c>
      <c r="B98">
        <v>98</v>
      </c>
      <c r="D98">
        <v>0</v>
      </c>
      <c r="E98">
        <v>1.57</v>
      </c>
      <c r="F98">
        <v>0</v>
      </c>
      <c r="G98">
        <v>1</v>
      </c>
      <c r="H98">
        <v>0</v>
      </c>
      <c r="I98">
        <v>0</v>
      </c>
      <c r="J98">
        <v>0</v>
      </c>
      <c r="K98">
        <v>0</v>
      </c>
      <c r="L98">
        <v>0</v>
      </c>
      <c r="M98">
        <v>1</v>
      </c>
      <c r="N98">
        <v>1</v>
      </c>
      <c r="O98">
        <v>1</v>
      </c>
      <c r="P98">
        <v>1</v>
      </c>
      <c r="Q98">
        <v>0</v>
      </c>
      <c r="R98">
        <v>1</v>
      </c>
      <c r="S98">
        <v>0.78522231600544534</v>
      </c>
      <c r="T98">
        <v>1</v>
      </c>
      <c r="BV98">
        <v>1</v>
      </c>
    </row>
    <row r="99" spans="1:74" x14ac:dyDescent="0.3">
      <c r="A99">
        <v>1</v>
      </c>
      <c r="B99">
        <v>99</v>
      </c>
      <c r="D99">
        <v>0</v>
      </c>
      <c r="E99">
        <v>1.06</v>
      </c>
      <c r="F99">
        <v>0</v>
      </c>
      <c r="G99">
        <v>0</v>
      </c>
      <c r="H99">
        <v>1</v>
      </c>
      <c r="I99">
        <v>0</v>
      </c>
      <c r="J99">
        <v>0</v>
      </c>
      <c r="K99">
        <v>0</v>
      </c>
      <c r="L99">
        <v>1</v>
      </c>
      <c r="M99">
        <v>0</v>
      </c>
      <c r="N99">
        <v>1</v>
      </c>
      <c r="O99">
        <v>1</v>
      </c>
      <c r="P99">
        <v>1</v>
      </c>
      <c r="Q99">
        <v>0</v>
      </c>
      <c r="R99">
        <v>1</v>
      </c>
      <c r="S99">
        <v>-0.92571604825248488</v>
      </c>
      <c r="T99">
        <v>1</v>
      </c>
      <c r="BV99">
        <v>1</v>
      </c>
    </row>
    <row r="100" spans="1:74" x14ac:dyDescent="0.3">
      <c r="A100">
        <v>1</v>
      </c>
      <c r="B100">
        <v>100</v>
      </c>
      <c r="D100">
        <v>0</v>
      </c>
      <c r="E100">
        <v>1.181</v>
      </c>
      <c r="F100">
        <v>0</v>
      </c>
      <c r="G100">
        <v>0</v>
      </c>
      <c r="H100">
        <v>1</v>
      </c>
      <c r="I100">
        <v>0</v>
      </c>
      <c r="J100">
        <v>0</v>
      </c>
      <c r="K100">
        <v>0</v>
      </c>
      <c r="L100">
        <v>1</v>
      </c>
      <c r="M100">
        <v>0</v>
      </c>
      <c r="N100">
        <v>1</v>
      </c>
      <c r="O100">
        <v>1</v>
      </c>
      <c r="P100">
        <v>1</v>
      </c>
      <c r="Q100">
        <v>0</v>
      </c>
      <c r="R100">
        <v>0</v>
      </c>
      <c r="S100">
        <v>-0.58257681281523255</v>
      </c>
      <c r="T100">
        <v>1</v>
      </c>
      <c r="BV100">
        <v>1</v>
      </c>
    </row>
    <row r="101" spans="1:74" x14ac:dyDescent="0.3">
      <c r="A101">
        <v>1</v>
      </c>
      <c r="B101">
        <v>101</v>
      </c>
      <c r="D101">
        <v>0</v>
      </c>
      <c r="E101">
        <v>1.76</v>
      </c>
      <c r="F101">
        <v>0</v>
      </c>
      <c r="G101">
        <v>0</v>
      </c>
      <c r="H101">
        <v>1</v>
      </c>
      <c r="I101">
        <v>0</v>
      </c>
      <c r="J101">
        <v>0</v>
      </c>
      <c r="K101">
        <v>1</v>
      </c>
      <c r="L101">
        <v>0</v>
      </c>
      <c r="M101">
        <v>0</v>
      </c>
      <c r="N101">
        <v>1</v>
      </c>
      <c r="O101">
        <v>1</v>
      </c>
      <c r="P101">
        <v>1</v>
      </c>
      <c r="Q101">
        <v>0</v>
      </c>
      <c r="R101">
        <v>1</v>
      </c>
      <c r="S101">
        <v>2.3150754366880864</v>
      </c>
      <c r="T101">
        <v>1</v>
      </c>
      <c r="BV101">
        <v>1</v>
      </c>
    </row>
    <row r="102" spans="1:74" x14ac:dyDescent="0.3">
      <c r="A102">
        <v>1</v>
      </c>
      <c r="B102">
        <v>102</v>
      </c>
      <c r="D102">
        <v>0</v>
      </c>
      <c r="E102">
        <v>1.23</v>
      </c>
      <c r="F102">
        <v>0</v>
      </c>
      <c r="G102">
        <v>0</v>
      </c>
      <c r="H102">
        <v>0</v>
      </c>
      <c r="I102">
        <v>1</v>
      </c>
      <c r="J102">
        <v>0</v>
      </c>
      <c r="K102">
        <v>0</v>
      </c>
      <c r="L102">
        <v>0</v>
      </c>
      <c r="M102">
        <v>1</v>
      </c>
      <c r="N102">
        <v>0</v>
      </c>
      <c r="O102">
        <v>0</v>
      </c>
      <c r="P102">
        <v>1</v>
      </c>
      <c r="Q102">
        <v>0</v>
      </c>
      <c r="R102">
        <v>1</v>
      </c>
      <c r="S102">
        <v>-0.22299428754536735</v>
      </c>
      <c r="T102">
        <v>1</v>
      </c>
      <c r="BV102">
        <v>1</v>
      </c>
    </row>
    <row r="103" spans="1:74" x14ac:dyDescent="0.3">
      <c r="A103">
        <v>1</v>
      </c>
      <c r="B103">
        <v>103</v>
      </c>
      <c r="D103">
        <v>0</v>
      </c>
      <c r="E103">
        <v>1.702</v>
      </c>
      <c r="F103">
        <v>0</v>
      </c>
      <c r="G103">
        <v>0</v>
      </c>
      <c r="H103">
        <v>1</v>
      </c>
      <c r="I103">
        <v>0</v>
      </c>
      <c r="J103">
        <v>0</v>
      </c>
      <c r="K103">
        <v>0</v>
      </c>
      <c r="L103">
        <v>0</v>
      </c>
      <c r="M103">
        <v>0</v>
      </c>
      <c r="N103">
        <v>1</v>
      </c>
      <c r="O103">
        <v>1</v>
      </c>
      <c r="P103">
        <v>1</v>
      </c>
      <c r="Q103">
        <v>0</v>
      </c>
      <c r="R103">
        <v>1</v>
      </c>
      <c r="S103">
        <v>0.41440125989426341</v>
      </c>
      <c r="T103">
        <v>1</v>
      </c>
      <c r="BV103">
        <v>1</v>
      </c>
    </row>
    <row r="104" spans="1:74" x14ac:dyDescent="0.3">
      <c r="A104">
        <v>1</v>
      </c>
      <c r="B104">
        <v>104</v>
      </c>
      <c r="D104">
        <v>0</v>
      </c>
      <c r="E104">
        <v>1.27</v>
      </c>
      <c r="F104">
        <v>0</v>
      </c>
      <c r="G104">
        <v>1</v>
      </c>
      <c r="H104">
        <v>0</v>
      </c>
      <c r="I104">
        <v>0</v>
      </c>
      <c r="J104">
        <v>1</v>
      </c>
      <c r="K104">
        <v>0</v>
      </c>
      <c r="L104">
        <v>0</v>
      </c>
      <c r="M104">
        <v>0</v>
      </c>
      <c r="N104">
        <v>0</v>
      </c>
      <c r="O104">
        <v>0</v>
      </c>
      <c r="P104">
        <v>1</v>
      </c>
      <c r="Q104">
        <v>0</v>
      </c>
      <c r="R104">
        <v>1</v>
      </c>
      <c r="S104">
        <v>0.28868037854758</v>
      </c>
      <c r="T104">
        <v>1</v>
      </c>
      <c r="BV104">
        <v>1</v>
      </c>
    </row>
    <row r="105" spans="1:74" x14ac:dyDescent="0.3">
      <c r="A105">
        <v>1</v>
      </c>
      <c r="B105">
        <v>105</v>
      </c>
      <c r="D105">
        <v>0</v>
      </c>
      <c r="E105">
        <v>1.208</v>
      </c>
      <c r="F105">
        <v>0</v>
      </c>
      <c r="G105">
        <v>1</v>
      </c>
      <c r="H105">
        <v>0</v>
      </c>
      <c r="I105">
        <v>0</v>
      </c>
      <c r="J105">
        <v>1</v>
      </c>
      <c r="K105">
        <v>0</v>
      </c>
      <c r="L105">
        <v>0</v>
      </c>
      <c r="M105">
        <v>0</v>
      </c>
      <c r="N105">
        <v>1</v>
      </c>
      <c r="O105">
        <v>1</v>
      </c>
      <c r="P105">
        <v>1</v>
      </c>
      <c r="Q105">
        <v>1</v>
      </c>
      <c r="R105">
        <v>1</v>
      </c>
      <c r="S105">
        <v>0.17651061347768085</v>
      </c>
      <c r="T105">
        <v>1</v>
      </c>
      <c r="BV105">
        <v>1</v>
      </c>
    </row>
    <row r="106" spans="1:74" x14ac:dyDescent="0.3">
      <c r="A106">
        <v>1</v>
      </c>
      <c r="B106">
        <v>106</v>
      </c>
      <c r="D106">
        <v>0</v>
      </c>
      <c r="E106">
        <v>1.08</v>
      </c>
      <c r="F106">
        <v>0</v>
      </c>
      <c r="G106">
        <v>0</v>
      </c>
      <c r="H106">
        <v>0</v>
      </c>
      <c r="I106">
        <v>0</v>
      </c>
      <c r="J106">
        <v>0</v>
      </c>
      <c r="K106">
        <v>0</v>
      </c>
      <c r="L106">
        <v>0</v>
      </c>
      <c r="M106">
        <v>0</v>
      </c>
      <c r="N106">
        <v>1</v>
      </c>
      <c r="O106">
        <v>0</v>
      </c>
      <c r="P106">
        <v>1</v>
      </c>
      <c r="Q106">
        <v>1</v>
      </c>
      <c r="R106">
        <v>1</v>
      </c>
      <c r="S106">
        <v>-0.96231660552479625</v>
      </c>
      <c r="T106">
        <v>1</v>
      </c>
      <c r="BV106">
        <v>1</v>
      </c>
    </row>
    <row r="107" spans="1:74" x14ac:dyDescent="0.3">
      <c r="A107">
        <v>1</v>
      </c>
      <c r="B107">
        <v>107</v>
      </c>
      <c r="D107">
        <v>0</v>
      </c>
      <c r="E107">
        <v>1.07</v>
      </c>
      <c r="F107">
        <v>0</v>
      </c>
      <c r="G107">
        <v>0</v>
      </c>
      <c r="H107">
        <v>1</v>
      </c>
      <c r="I107">
        <v>0</v>
      </c>
      <c r="J107">
        <v>0</v>
      </c>
      <c r="K107">
        <v>0</v>
      </c>
      <c r="L107">
        <v>0</v>
      </c>
      <c r="M107">
        <v>0</v>
      </c>
      <c r="N107">
        <v>1</v>
      </c>
      <c r="O107">
        <v>1</v>
      </c>
      <c r="P107">
        <v>1</v>
      </c>
      <c r="Q107">
        <v>1</v>
      </c>
      <c r="R107">
        <v>0</v>
      </c>
      <c r="S107">
        <v>-0.89947598907198911</v>
      </c>
      <c r="T107">
        <v>1</v>
      </c>
      <c r="BV107">
        <v>1</v>
      </c>
    </row>
    <row r="108" spans="1:74" x14ac:dyDescent="0.3">
      <c r="A108">
        <v>1</v>
      </c>
      <c r="B108">
        <v>108</v>
      </c>
      <c r="D108">
        <v>0</v>
      </c>
      <c r="E108">
        <v>1.77</v>
      </c>
      <c r="F108">
        <v>0</v>
      </c>
      <c r="G108">
        <v>0</v>
      </c>
      <c r="H108">
        <v>0</v>
      </c>
      <c r="I108">
        <v>1</v>
      </c>
      <c r="J108">
        <v>0</v>
      </c>
      <c r="K108">
        <v>0</v>
      </c>
      <c r="L108">
        <v>1</v>
      </c>
      <c r="M108">
        <v>0</v>
      </c>
      <c r="N108">
        <v>1</v>
      </c>
      <c r="O108">
        <v>0</v>
      </c>
      <c r="P108">
        <v>1</v>
      </c>
      <c r="Q108">
        <v>0</v>
      </c>
      <c r="R108">
        <v>1</v>
      </c>
      <c r="S108">
        <v>2.2452004659088152</v>
      </c>
      <c r="T108">
        <v>1</v>
      </c>
      <c r="BV108">
        <v>1</v>
      </c>
    </row>
    <row r="109" spans="1:74" x14ac:dyDescent="0.3">
      <c r="A109">
        <v>1</v>
      </c>
      <c r="B109">
        <v>109</v>
      </c>
      <c r="D109">
        <v>0</v>
      </c>
      <c r="E109">
        <v>1.5680000000000001</v>
      </c>
      <c r="F109">
        <v>0</v>
      </c>
      <c r="G109">
        <v>0</v>
      </c>
      <c r="H109">
        <v>1</v>
      </c>
      <c r="I109">
        <v>0</v>
      </c>
      <c r="J109">
        <v>0</v>
      </c>
      <c r="K109">
        <v>0</v>
      </c>
      <c r="L109">
        <v>0</v>
      </c>
      <c r="M109">
        <v>0</v>
      </c>
      <c r="N109">
        <v>1</v>
      </c>
      <c r="O109">
        <v>1</v>
      </c>
      <c r="P109">
        <v>1</v>
      </c>
      <c r="Q109">
        <v>0</v>
      </c>
      <c r="R109">
        <v>1</v>
      </c>
      <c r="S109">
        <v>-3.5572502206436062E-2</v>
      </c>
      <c r="T109">
        <v>1</v>
      </c>
      <c r="BV109">
        <v>1</v>
      </c>
    </row>
    <row r="110" spans="1:74" x14ac:dyDescent="0.3">
      <c r="A110">
        <v>1</v>
      </c>
      <c r="B110">
        <v>110</v>
      </c>
      <c r="D110">
        <v>0</v>
      </c>
      <c r="E110">
        <v>1.0680000000000001</v>
      </c>
      <c r="F110">
        <v>0</v>
      </c>
      <c r="G110">
        <v>0</v>
      </c>
      <c r="H110">
        <v>1</v>
      </c>
      <c r="I110">
        <v>0</v>
      </c>
      <c r="J110">
        <v>0</v>
      </c>
      <c r="K110">
        <v>0</v>
      </c>
      <c r="L110">
        <v>1</v>
      </c>
      <c r="M110">
        <v>0</v>
      </c>
      <c r="N110">
        <v>1</v>
      </c>
      <c r="O110">
        <v>1</v>
      </c>
      <c r="P110">
        <v>1</v>
      </c>
      <c r="Q110">
        <v>0</v>
      </c>
      <c r="R110">
        <v>1</v>
      </c>
      <c r="S110">
        <v>-0.81585382245282678</v>
      </c>
      <c r="T110">
        <v>1</v>
      </c>
      <c r="BV110">
        <v>1</v>
      </c>
    </row>
    <row r="111" spans="1:74" x14ac:dyDescent="0.3">
      <c r="A111">
        <v>1</v>
      </c>
      <c r="B111">
        <v>111</v>
      </c>
      <c r="D111">
        <v>0</v>
      </c>
      <c r="E111">
        <v>1.4</v>
      </c>
      <c r="F111">
        <v>0</v>
      </c>
      <c r="G111">
        <v>0</v>
      </c>
      <c r="H111">
        <v>1</v>
      </c>
      <c r="I111">
        <v>0</v>
      </c>
      <c r="J111">
        <v>0</v>
      </c>
      <c r="K111">
        <v>0</v>
      </c>
      <c r="L111">
        <v>0</v>
      </c>
      <c r="M111">
        <v>1</v>
      </c>
      <c r="N111">
        <v>1</v>
      </c>
      <c r="O111">
        <v>1</v>
      </c>
      <c r="P111">
        <v>1</v>
      </c>
      <c r="Q111">
        <v>0</v>
      </c>
      <c r="R111">
        <v>1</v>
      </c>
      <c r="S111">
        <v>6.1313870152317554E-2</v>
      </c>
      <c r="T111">
        <v>1</v>
      </c>
      <c r="BV111">
        <v>1</v>
      </c>
    </row>
    <row r="112" spans="1:74" x14ac:dyDescent="0.3">
      <c r="A112">
        <v>1</v>
      </c>
      <c r="B112">
        <v>112</v>
      </c>
      <c r="D112">
        <v>0</v>
      </c>
      <c r="E112">
        <v>1.04</v>
      </c>
      <c r="F112">
        <v>0</v>
      </c>
      <c r="G112">
        <v>0</v>
      </c>
      <c r="H112">
        <v>0</v>
      </c>
      <c r="I112">
        <v>0</v>
      </c>
      <c r="J112">
        <v>1</v>
      </c>
      <c r="K112">
        <v>0</v>
      </c>
      <c r="L112">
        <v>0</v>
      </c>
      <c r="M112">
        <v>0</v>
      </c>
      <c r="N112">
        <v>1</v>
      </c>
      <c r="O112">
        <v>1</v>
      </c>
      <c r="P112">
        <v>1</v>
      </c>
      <c r="Q112">
        <v>1</v>
      </c>
      <c r="R112">
        <v>1</v>
      </c>
      <c r="S112">
        <v>-0.12244872451627853</v>
      </c>
      <c r="T112">
        <v>1</v>
      </c>
      <c r="BV112">
        <v>1</v>
      </c>
    </row>
    <row r="113" spans="1:74" x14ac:dyDescent="0.3">
      <c r="A113">
        <v>1</v>
      </c>
      <c r="B113">
        <v>113</v>
      </c>
      <c r="D113">
        <v>0</v>
      </c>
      <c r="E113">
        <v>1.07</v>
      </c>
      <c r="F113">
        <v>0</v>
      </c>
      <c r="G113">
        <v>0</v>
      </c>
      <c r="H113">
        <v>0</v>
      </c>
      <c r="I113">
        <v>0</v>
      </c>
      <c r="J113">
        <v>0</v>
      </c>
      <c r="K113">
        <v>1</v>
      </c>
      <c r="L113">
        <v>0</v>
      </c>
      <c r="M113">
        <v>0</v>
      </c>
      <c r="N113">
        <v>1</v>
      </c>
      <c r="O113">
        <v>0</v>
      </c>
      <c r="P113">
        <v>1</v>
      </c>
      <c r="Q113">
        <v>1</v>
      </c>
      <c r="R113">
        <v>1</v>
      </c>
      <c r="S113">
        <v>-0.5364180977222015</v>
      </c>
      <c r="T113">
        <v>1</v>
      </c>
      <c r="BV113">
        <v>1</v>
      </c>
    </row>
    <row r="114" spans="1:74" x14ac:dyDescent="0.3">
      <c r="A114">
        <v>1</v>
      </c>
      <c r="B114">
        <v>114</v>
      </c>
      <c r="D114">
        <v>1</v>
      </c>
      <c r="E114">
        <v>1.95</v>
      </c>
      <c r="F114">
        <v>1</v>
      </c>
      <c r="G114">
        <v>0</v>
      </c>
      <c r="H114">
        <v>0</v>
      </c>
      <c r="I114">
        <v>0</v>
      </c>
      <c r="J114">
        <v>0</v>
      </c>
      <c r="K114">
        <v>0</v>
      </c>
      <c r="L114">
        <v>0</v>
      </c>
      <c r="M114">
        <v>1</v>
      </c>
      <c r="N114">
        <v>1</v>
      </c>
      <c r="O114">
        <v>0</v>
      </c>
      <c r="P114">
        <v>1</v>
      </c>
      <c r="Q114">
        <v>1</v>
      </c>
      <c r="R114">
        <v>1</v>
      </c>
      <c r="S114">
        <v>1.9015782403712627</v>
      </c>
      <c r="T114">
        <v>1</v>
      </c>
      <c r="BV114">
        <v>1</v>
      </c>
    </row>
    <row r="115" spans="1:74" x14ac:dyDescent="0.3">
      <c r="A115">
        <v>1</v>
      </c>
      <c r="B115">
        <v>115</v>
      </c>
      <c r="D115">
        <v>0</v>
      </c>
      <c r="E115">
        <v>1.2110000000000001</v>
      </c>
      <c r="F115">
        <v>0</v>
      </c>
      <c r="G115">
        <v>0</v>
      </c>
      <c r="H115">
        <v>0</v>
      </c>
      <c r="I115">
        <v>1</v>
      </c>
      <c r="J115">
        <v>1</v>
      </c>
      <c r="K115">
        <v>0</v>
      </c>
      <c r="L115">
        <v>0</v>
      </c>
      <c r="M115">
        <v>0</v>
      </c>
      <c r="N115">
        <v>1</v>
      </c>
      <c r="O115">
        <v>1</v>
      </c>
      <c r="P115">
        <v>1</v>
      </c>
      <c r="Q115">
        <v>0</v>
      </c>
      <c r="R115">
        <v>1</v>
      </c>
      <c r="S115">
        <v>0.62071732960464499</v>
      </c>
      <c r="T115">
        <v>1</v>
      </c>
      <c r="BV115">
        <v>1</v>
      </c>
    </row>
    <row r="116" spans="1:74" x14ac:dyDescent="0.3">
      <c r="A116">
        <v>1</v>
      </c>
      <c r="B116">
        <v>116</v>
      </c>
      <c r="D116">
        <v>0</v>
      </c>
      <c r="E116">
        <v>1.1299999999999999</v>
      </c>
      <c r="F116">
        <v>0</v>
      </c>
      <c r="G116">
        <v>1</v>
      </c>
      <c r="H116">
        <v>0</v>
      </c>
      <c r="I116">
        <v>0</v>
      </c>
      <c r="J116">
        <v>0</v>
      </c>
      <c r="K116">
        <v>1</v>
      </c>
      <c r="L116">
        <v>0</v>
      </c>
      <c r="M116">
        <v>0</v>
      </c>
      <c r="N116">
        <v>1</v>
      </c>
      <c r="O116">
        <v>0</v>
      </c>
      <c r="P116">
        <v>1</v>
      </c>
      <c r="Q116">
        <v>0</v>
      </c>
      <c r="R116">
        <v>1</v>
      </c>
      <c r="S116">
        <v>-0.51241781502175543</v>
      </c>
      <c r="T116">
        <v>1</v>
      </c>
      <c r="BV116">
        <v>1</v>
      </c>
    </row>
    <row r="117" spans="1:74" x14ac:dyDescent="0.3">
      <c r="A117">
        <v>1</v>
      </c>
      <c r="B117">
        <v>117</v>
      </c>
      <c r="D117">
        <v>0</v>
      </c>
      <c r="E117">
        <v>1.53</v>
      </c>
      <c r="F117">
        <v>0</v>
      </c>
      <c r="G117">
        <v>1</v>
      </c>
      <c r="H117">
        <v>0</v>
      </c>
      <c r="I117">
        <v>0</v>
      </c>
      <c r="J117">
        <v>0</v>
      </c>
      <c r="K117">
        <v>0</v>
      </c>
      <c r="L117">
        <v>0</v>
      </c>
      <c r="M117">
        <v>0</v>
      </c>
      <c r="N117">
        <v>1</v>
      </c>
      <c r="O117">
        <v>0</v>
      </c>
      <c r="P117">
        <v>1</v>
      </c>
      <c r="Q117">
        <v>0</v>
      </c>
      <c r="R117">
        <v>1</v>
      </c>
      <c r="S117">
        <v>-4.2353106510055472E-2</v>
      </c>
      <c r="T117">
        <v>1</v>
      </c>
      <c r="BV117">
        <v>1</v>
      </c>
    </row>
    <row r="118" spans="1:74" x14ac:dyDescent="0.3">
      <c r="A118">
        <v>1</v>
      </c>
      <c r="B118">
        <v>118</v>
      </c>
      <c r="D118">
        <v>0</v>
      </c>
      <c r="E118">
        <v>1.24</v>
      </c>
      <c r="F118">
        <v>0</v>
      </c>
      <c r="G118">
        <v>0</v>
      </c>
      <c r="H118">
        <v>1</v>
      </c>
      <c r="I118">
        <v>0</v>
      </c>
      <c r="J118">
        <v>0</v>
      </c>
      <c r="K118">
        <v>0</v>
      </c>
      <c r="L118">
        <v>0</v>
      </c>
      <c r="M118">
        <v>1</v>
      </c>
      <c r="N118">
        <v>0</v>
      </c>
      <c r="O118">
        <v>0</v>
      </c>
      <c r="P118">
        <v>1</v>
      </c>
      <c r="Q118">
        <v>0</v>
      </c>
      <c r="R118">
        <v>1</v>
      </c>
      <c r="S118">
        <v>-0.59933008136893373</v>
      </c>
      <c r="T118">
        <v>1</v>
      </c>
      <c r="BV118">
        <v>1</v>
      </c>
    </row>
    <row r="119" spans="1:74" x14ac:dyDescent="0.3">
      <c r="A119">
        <v>1</v>
      </c>
      <c r="B119">
        <v>119</v>
      </c>
      <c r="D119">
        <v>1</v>
      </c>
      <c r="E119">
        <v>1.1200000000000001</v>
      </c>
      <c r="F119">
        <v>0</v>
      </c>
      <c r="G119">
        <v>0</v>
      </c>
      <c r="H119">
        <v>0</v>
      </c>
      <c r="I119">
        <v>0</v>
      </c>
      <c r="J119">
        <v>0</v>
      </c>
      <c r="K119">
        <v>0</v>
      </c>
      <c r="L119">
        <v>1</v>
      </c>
      <c r="M119">
        <v>0</v>
      </c>
      <c r="N119">
        <v>1</v>
      </c>
      <c r="O119">
        <v>0</v>
      </c>
      <c r="P119">
        <v>1</v>
      </c>
      <c r="Q119">
        <v>1</v>
      </c>
      <c r="R119">
        <v>1</v>
      </c>
      <c r="S119">
        <v>-0.75126290754699099</v>
      </c>
      <c r="T119">
        <v>1</v>
      </c>
      <c r="BV119">
        <v>1</v>
      </c>
    </row>
    <row r="120" spans="1:74" x14ac:dyDescent="0.3">
      <c r="A120">
        <v>1</v>
      </c>
      <c r="B120">
        <v>120</v>
      </c>
      <c r="D120">
        <v>0</v>
      </c>
      <c r="E120">
        <v>1.73</v>
      </c>
      <c r="F120">
        <v>0</v>
      </c>
      <c r="G120">
        <v>0</v>
      </c>
      <c r="H120">
        <v>1</v>
      </c>
      <c r="I120">
        <v>0</v>
      </c>
      <c r="J120">
        <v>0</v>
      </c>
      <c r="K120">
        <v>0</v>
      </c>
      <c r="L120">
        <v>0</v>
      </c>
      <c r="M120">
        <v>1</v>
      </c>
      <c r="N120">
        <v>0</v>
      </c>
      <c r="O120">
        <v>0</v>
      </c>
      <c r="P120">
        <v>1</v>
      </c>
      <c r="Q120">
        <v>0</v>
      </c>
      <c r="R120">
        <v>1</v>
      </c>
      <c r="S120">
        <v>0.74965622260467268</v>
      </c>
      <c r="T120">
        <v>1</v>
      </c>
      <c r="BV120">
        <v>1</v>
      </c>
    </row>
    <row r="121" spans="1:74" x14ac:dyDescent="0.3">
      <c r="A121">
        <v>1</v>
      </c>
      <c r="B121">
        <v>121</v>
      </c>
      <c r="D121">
        <v>0</v>
      </c>
      <c r="E121">
        <v>1.71</v>
      </c>
      <c r="F121">
        <v>0</v>
      </c>
      <c r="G121">
        <v>0</v>
      </c>
      <c r="H121">
        <v>0</v>
      </c>
      <c r="I121">
        <v>0</v>
      </c>
      <c r="J121">
        <v>0</v>
      </c>
      <c r="K121">
        <v>0</v>
      </c>
      <c r="L121">
        <v>1</v>
      </c>
      <c r="M121">
        <v>0</v>
      </c>
      <c r="N121">
        <v>1</v>
      </c>
      <c r="O121">
        <v>0</v>
      </c>
      <c r="P121">
        <v>1</v>
      </c>
      <c r="Q121">
        <v>0</v>
      </c>
      <c r="R121">
        <v>1</v>
      </c>
      <c r="S121">
        <v>2.8738942618548262</v>
      </c>
      <c r="T121">
        <v>1</v>
      </c>
      <c r="BV121">
        <v>1</v>
      </c>
    </row>
    <row r="122" spans="1:74" x14ac:dyDescent="0.3">
      <c r="A122">
        <v>1</v>
      </c>
      <c r="B122">
        <v>122</v>
      </c>
      <c r="D122">
        <v>0</v>
      </c>
      <c r="E122">
        <v>1.26</v>
      </c>
      <c r="F122">
        <v>0</v>
      </c>
      <c r="G122">
        <v>0</v>
      </c>
      <c r="H122">
        <v>1</v>
      </c>
      <c r="I122">
        <v>0</v>
      </c>
      <c r="J122">
        <v>0</v>
      </c>
      <c r="K122">
        <v>1</v>
      </c>
      <c r="L122">
        <v>0</v>
      </c>
      <c r="M122">
        <v>0</v>
      </c>
      <c r="N122">
        <v>0</v>
      </c>
      <c r="O122">
        <v>0</v>
      </c>
      <c r="P122">
        <v>0</v>
      </c>
      <c r="Q122">
        <v>0</v>
      </c>
      <c r="R122">
        <v>1</v>
      </c>
      <c r="S122">
        <v>-0.30933849986413264</v>
      </c>
      <c r="T122">
        <v>1</v>
      </c>
      <c r="BV122">
        <v>1</v>
      </c>
    </row>
    <row r="123" spans="1:74" x14ac:dyDescent="0.3">
      <c r="A123">
        <v>1</v>
      </c>
      <c r="B123">
        <v>123</v>
      </c>
      <c r="D123">
        <v>0</v>
      </c>
      <c r="E123">
        <v>1.41</v>
      </c>
      <c r="F123">
        <v>0</v>
      </c>
      <c r="G123">
        <v>1</v>
      </c>
      <c r="H123">
        <v>0</v>
      </c>
      <c r="I123">
        <v>0</v>
      </c>
      <c r="J123">
        <v>0</v>
      </c>
      <c r="K123">
        <v>0</v>
      </c>
      <c r="L123">
        <v>1</v>
      </c>
      <c r="M123">
        <v>0</v>
      </c>
      <c r="N123">
        <v>0</v>
      </c>
      <c r="O123">
        <v>1</v>
      </c>
      <c r="P123">
        <v>1</v>
      </c>
      <c r="Q123">
        <v>0</v>
      </c>
      <c r="R123">
        <v>1</v>
      </c>
      <c r="S123">
        <v>0.20048999063647233</v>
      </c>
      <c r="T123">
        <v>1</v>
      </c>
      <c r="BV123">
        <v>1</v>
      </c>
    </row>
    <row r="124" spans="1:74" x14ac:dyDescent="0.3">
      <c r="A124">
        <v>1</v>
      </c>
      <c r="B124">
        <v>124</v>
      </c>
      <c r="D124">
        <v>1</v>
      </c>
      <c r="E124">
        <v>1.35</v>
      </c>
      <c r="F124">
        <v>0</v>
      </c>
      <c r="G124">
        <v>0</v>
      </c>
      <c r="H124">
        <v>0</v>
      </c>
      <c r="I124">
        <v>0</v>
      </c>
      <c r="J124">
        <v>0</v>
      </c>
      <c r="K124">
        <v>0</v>
      </c>
      <c r="L124">
        <v>0</v>
      </c>
      <c r="M124">
        <v>1</v>
      </c>
      <c r="N124">
        <v>0</v>
      </c>
      <c r="O124">
        <v>1</v>
      </c>
      <c r="P124">
        <v>1</v>
      </c>
      <c r="Q124">
        <v>1</v>
      </c>
      <c r="R124">
        <v>1</v>
      </c>
      <c r="S124">
        <v>-0.55229982145312195</v>
      </c>
      <c r="T124">
        <v>1</v>
      </c>
      <c r="BV124">
        <v>1</v>
      </c>
    </row>
    <row r="125" spans="1:74" x14ac:dyDescent="0.3">
      <c r="A125">
        <v>1</v>
      </c>
      <c r="B125">
        <v>125</v>
      </c>
      <c r="D125">
        <v>0</v>
      </c>
      <c r="E125">
        <v>1.0449999999999999</v>
      </c>
      <c r="F125">
        <v>0</v>
      </c>
      <c r="G125">
        <v>1</v>
      </c>
      <c r="H125">
        <v>0</v>
      </c>
      <c r="I125">
        <v>0</v>
      </c>
      <c r="J125">
        <v>0</v>
      </c>
      <c r="K125">
        <v>0</v>
      </c>
      <c r="L125">
        <v>1</v>
      </c>
      <c r="M125">
        <v>0</v>
      </c>
      <c r="N125">
        <v>1</v>
      </c>
      <c r="O125">
        <v>1</v>
      </c>
      <c r="P125">
        <v>1</v>
      </c>
      <c r="Q125">
        <v>0</v>
      </c>
      <c r="R125">
        <v>1</v>
      </c>
      <c r="S125">
        <v>-0.63462440272819387</v>
      </c>
      <c r="T125">
        <v>1</v>
      </c>
      <c r="BV125">
        <v>1</v>
      </c>
    </row>
    <row r="126" spans="1:74" x14ac:dyDescent="0.3">
      <c r="A126">
        <v>1</v>
      </c>
      <c r="B126">
        <v>126</v>
      </c>
      <c r="D126">
        <v>0</v>
      </c>
      <c r="E126">
        <v>1.61</v>
      </c>
      <c r="F126">
        <v>0</v>
      </c>
      <c r="G126">
        <v>0</v>
      </c>
      <c r="H126">
        <v>1</v>
      </c>
      <c r="I126">
        <v>0</v>
      </c>
      <c r="J126">
        <v>0</v>
      </c>
      <c r="K126">
        <v>1</v>
      </c>
      <c r="L126">
        <v>0</v>
      </c>
      <c r="M126">
        <v>0</v>
      </c>
      <c r="N126">
        <v>1</v>
      </c>
      <c r="O126">
        <v>1</v>
      </c>
      <c r="P126">
        <v>1</v>
      </c>
      <c r="Q126">
        <v>0</v>
      </c>
      <c r="R126">
        <v>1</v>
      </c>
      <c r="S126">
        <v>1.5065355911703924</v>
      </c>
      <c r="T126">
        <v>1</v>
      </c>
      <c r="BV126">
        <v>1</v>
      </c>
    </row>
    <row r="127" spans="1:74" x14ac:dyDescent="0.3">
      <c r="A127">
        <v>1</v>
      </c>
      <c r="B127">
        <v>127</v>
      </c>
      <c r="D127">
        <v>0</v>
      </c>
      <c r="E127">
        <v>1.7549999999999999</v>
      </c>
      <c r="F127">
        <v>0</v>
      </c>
      <c r="G127">
        <v>1</v>
      </c>
      <c r="H127">
        <v>0</v>
      </c>
      <c r="I127">
        <v>0</v>
      </c>
      <c r="J127">
        <v>0</v>
      </c>
      <c r="K127">
        <v>0</v>
      </c>
      <c r="L127">
        <v>0</v>
      </c>
      <c r="M127">
        <v>0</v>
      </c>
      <c r="N127">
        <v>1</v>
      </c>
      <c r="O127">
        <v>1</v>
      </c>
      <c r="P127">
        <v>1</v>
      </c>
      <c r="Q127">
        <v>0</v>
      </c>
      <c r="R127">
        <v>1</v>
      </c>
      <c r="S127">
        <v>0.53940198137497675</v>
      </c>
      <c r="T127">
        <v>1</v>
      </c>
      <c r="BV127">
        <v>1</v>
      </c>
    </row>
    <row r="128" spans="1:74" x14ac:dyDescent="0.3">
      <c r="A128">
        <v>1</v>
      </c>
      <c r="B128">
        <v>128</v>
      </c>
      <c r="D128">
        <v>0</v>
      </c>
      <c r="E128">
        <v>1.321</v>
      </c>
      <c r="F128">
        <v>0</v>
      </c>
      <c r="G128">
        <v>0</v>
      </c>
      <c r="H128">
        <v>1</v>
      </c>
      <c r="I128">
        <v>0</v>
      </c>
      <c r="J128">
        <v>0</v>
      </c>
      <c r="K128">
        <v>0</v>
      </c>
      <c r="L128">
        <v>1</v>
      </c>
      <c r="M128">
        <v>0</v>
      </c>
      <c r="N128">
        <v>1</v>
      </c>
      <c r="O128">
        <v>1</v>
      </c>
      <c r="P128">
        <v>1</v>
      </c>
      <c r="Q128">
        <v>0</v>
      </c>
      <c r="R128">
        <v>1</v>
      </c>
      <c r="S128">
        <v>-0.35578772989809049</v>
      </c>
      <c r="T128">
        <v>1</v>
      </c>
      <c r="BV128">
        <v>1</v>
      </c>
    </row>
    <row r="129" spans="1:74" x14ac:dyDescent="0.3">
      <c r="A129">
        <v>1</v>
      </c>
      <c r="B129">
        <v>129</v>
      </c>
      <c r="D129">
        <v>0</v>
      </c>
      <c r="E129">
        <v>1.31</v>
      </c>
      <c r="F129">
        <v>0</v>
      </c>
      <c r="G129">
        <v>1</v>
      </c>
      <c r="H129">
        <v>0</v>
      </c>
      <c r="I129">
        <v>0</v>
      </c>
      <c r="J129">
        <v>0</v>
      </c>
      <c r="K129">
        <v>0</v>
      </c>
      <c r="L129">
        <v>1</v>
      </c>
      <c r="M129">
        <v>0</v>
      </c>
      <c r="N129">
        <v>1</v>
      </c>
      <c r="O129">
        <v>0</v>
      </c>
      <c r="P129">
        <v>1</v>
      </c>
      <c r="Q129">
        <v>1</v>
      </c>
      <c r="R129">
        <v>1</v>
      </c>
      <c r="S129">
        <v>-0.16363264157621593</v>
      </c>
      <c r="T129">
        <v>1</v>
      </c>
      <c r="BV129">
        <v>1</v>
      </c>
    </row>
    <row r="130" spans="1:74" x14ac:dyDescent="0.3">
      <c r="A130">
        <v>1</v>
      </c>
      <c r="B130">
        <v>130</v>
      </c>
      <c r="D130">
        <v>1</v>
      </c>
      <c r="E130">
        <v>1.22</v>
      </c>
      <c r="F130">
        <v>0</v>
      </c>
      <c r="G130">
        <v>0</v>
      </c>
      <c r="H130">
        <v>0</v>
      </c>
      <c r="I130">
        <v>0</v>
      </c>
      <c r="J130">
        <v>1</v>
      </c>
      <c r="K130">
        <v>0</v>
      </c>
      <c r="L130">
        <v>0</v>
      </c>
      <c r="M130">
        <v>0</v>
      </c>
      <c r="N130">
        <v>0</v>
      </c>
      <c r="O130">
        <v>0</v>
      </c>
      <c r="P130">
        <v>1</v>
      </c>
      <c r="Q130">
        <v>1</v>
      </c>
      <c r="R130">
        <v>1</v>
      </c>
      <c r="S130">
        <v>-0.17167478718658996</v>
      </c>
      <c r="T130">
        <v>1</v>
      </c>
      <c r="BV130">
        <v>1</v>
      </c>
    </row>
    <row r="131" spans="1:74" x14ac:dyDescent="0.3">
      <c r="A131">
        <v>1</v>
      </c>
      <c r="B131">
        <v>131</v>
      </c>
      <c r="D131">
        <v>0</v>
      </c>
      <c r="E131">
        <v>1.1180000000000001</v>
      </c>
      <c r="F131">
        <v>0</v>
      </c>
      <c r="G131">
        <v>0</v>
      </c>
      <c r="H131">
        <v>0</v>
      </c>
      <c r="I131">
        <v>0</v>
      </c>
      <c r="J131">
        <v>1</v>
      </c>
      <c r="K131">
        <v>0</v>
      </c>
      <c r="L131">
        <v>0</v>
      </c>
      <c r="M131">
        <v>0</v>
      </c>
      <c r="N131">
        <v>1</v>
      </c>
      <c r="O131">
        <v>1</v>
      </c>
      <c r="P131">
        <v>1</v>
      </c>
      <c r="Q131">
        <v>0</v>
      </c>
      <c r="R131">
        <v>1</v>
      </c>
      <c r="S131">
        <v>0.23720877235124524</v>
      </c>
      <c r="T131">
        <v>1</v>
      </c>
      <c r="BV131">
        <v>1</v>
      </c>
    </row>
    <row r="132" spans="1:74" x14ac:dyDescent="0.3">
      <c r="A132">
        <v>1</v>
      </c>
      <c r="B132">
        <v>132</v>
      </c>
      <c r="D132">
        <v>0</v>
      </c>
      <c r="E132">
        <v>1.05</v>
      </c>
      <c r="F132">
        <v>0</v>
      </c>
      <c r="G132">
        <v>0</v>
      </c>
      <c r="H132">
        <v>0</v>
      </c>
      <c r="I132">
        <v>1</v>
      </c>
      <c r="J132">
        <v>0</v>
      </c>
      <c r="K132">
        <v>0</v>
      </c>
      <c r="L132">
        <v>0</v>
      </c>
      <c r="M132">
        <v>1</v>
      </c>
      <c r="N132">
        <v>1</v>
      </c>
      <c r="O132">
        <v>1</v>
      </c>
      <c r="P132">
        <v>1</v>
      </c>
      <c r="Q132">
        <v>0</v>
      </c>
      <c r="R132">
        <v>1</v>
      </c>
      <c r="S132">
        <v>-0.77865637592223391</v>
      </c>
      <c r="T132">
        <v>1</v>
      </c>
      <c r="BV132">
        <v>1</v>
      </c>
    </row>
    <row r="133" spans="1:74" x14ac:dyDescent="0.3">
      <c r="A133">
        <v>1</v>
      </c>
      <c r="B133">
        <v>133</v>
      </c>
      <c r="D133">
        <v>0</v>
      </c>
      <c r="E133">
        <v>1.1379999999999999</v>
      </c>
      <c r="F133">
        <v>0</v>
      </c>
      <c r="G133">
        <v>0</v>
      </c>
      <c r="H133">
        <v>1</v>
      </c>
      <c r="I133">
        <v>0</v>
      </c>
      <c r="J133">
        <v>0</v>
      </c>
      <c r="K133">
        <v>0</v>
      </c>
      <c r="L133">
        <v>0</v>
      </c>
      <c r="M133">
        <v>0</v>
      </c>
      <c r="N133">
        <v>1</v>
      </c>
      <c r="O133">
        <v>1</v>
      </c>
      <c r="P133">
        <v>1</v>
      </c>
      <c r="Q133">
        <v>0</v>
      </c>
      <c r="R133">
        <v>1</v>
      </c>
      <c r="S133">
        <v>-0.91663295084385177</v>
      </c>
      <c r="T133">
        <v>1</v>
      </c>
      <c r="BV133">
        <v>1</v>
      </c>
    </row>
    <row r="134" spans="1:74" x14ac:dyDescent="0.3">
      <c r="A134">
        <v>1</v>
      </c>
      <c r="B134">
        <v>134</v>
      </c>
      <c r="D134">
        <v>0</v>
      </c>
      <c r="E134">
        <v>1.01</v>
      </c>
      <c r="F134">
        <v>0</v>
      </c>
      <c r="G134">
        <v>0</v>
      </c>
      <c r="H134">
        <v>1</v>
      </c>
      <c r="I134">
        <v>0</v>
      </c>
      <c r="J134">
        <v>0</v>
      </c>
      <c r="K134">
        <v>1</v>
      </c>
      <c r="L134">
        <v>0</v>
      </c>
      <c r="M134">
        <v>0</v>
      </c>
      <c r="N134">
        <v>1</v>
      </c>
      <c r="O134">
        <v>1</v>
      </c>
      <c r="P134">
        <v>0</v>
      </c>
      <c r="Q134">
        <v>1</v>
      </c>
      <c r="R134">
        <v>1</v>
      </c>
      <c r="S134">
        <v>-0.84160512448704861</v>
      </c>
      <c r="T134">
        <v>1</v>
      </c>
      <c r="BV134">
        <v>1</v>
      </c>
    </row>
    <row r="135" spans="1:74" x14ac:dyDescent="0.3">
      <c r="A135">
        <v>1</v>
      </c>
      <c r="B135">
        <v>135</v>
      </c>
      <c r="D135">
        <v>0</v>
      </c>
      <c r="E135">
        <v>1.337</v>
      </c>
      <c r="F135">
        <v>0</v>
      </c>
      <c r="G135">
        <v>1</v>
      </c>
      <c r="H135">
        <v>0</v>
      </c>
      <c r="I135">
        <v>0</v>
      </c>
      <c r="J135">
        <v>0</v>
      </c>
      <c r="K135">
        <v>0</v>
      </c>
      <c r="L135">
        <v>0</v>
      </c>
      <c r="M135">
        <v>0</v>
      </c>
      <c r="N135">
        <v>1</v>
      </c>
      <c r="O135">
        <v>1</v>
      </c>
      <c r="P135">
        <v>1</v>
      </c>
      <c r="Q135">
        <v>0</v>
      </c>
      <c r="R135">
        <v>1</v>
      </c>
      <c r="S135">
        <v>-0.56167127116044191</v>
      </c>
      <c r="T135">
        <v>1</v>
      </c>
      <c r="BV135">
        <v>1</v>
      </c>
    </row>
    <row r="136" spans="1:74" x14ac:dyDescent="0.3">
      <c r="A136">
        <v>1</v>
      </c>
      <c r="B136">
        <v>136</v>
      </c>
      <c r="D136">
        <v>0</v>
      </c>
      <c r="E136">
        <v>1.3</v>
      </c>
      <c r="F136">
        <v>0</v>
      </c>
      <c r="G136">
        <v>1</v>
      </c>
      <c r="H136">
        <v>0</v>
      </c>
      <c r="I136">
        <v>0</v>
      </c>
      <c r="J136">
        <v>0</v>
      </c>
      <c r="K136">
        <v>0</v>
      </c>
      <c r="L136">
        <v>0</v>
      </c>
      <c r="M136">
        <v>0</v>
      </c>
      <c r="N136">
        <v>1</v>
      </c>
      <c r="O136">
        <v>1</v>
      </c>
      <c r="P136">
        <v>1</v>
      </c>
      <c r="Q136">
        <v>0</v>
      </c>
      <c r="R136">
        <v>1</v>
      </c>
      <c r="S136">
        <v>-0.46738006948986921</v>
      </c>
      <c r="T136">
        <v>1</v>
      </c>
      <c r="BV136">
        <v>1</v>
      </c>
    </row>
    <row r="137" spans="1:74" x14ac:dyDescent="0.3">
      <c r="A137">
        <v>1</v>
      </c>
      <c r="B137">
        <v>137</v>
      </c>
      <c r="D137">
        <v>0</v>
      </c>
      <c r="E137">
        <v>1.56</v>
      </c>
      <c r="F137">
        <v>0</v>
      </c>
      <c r="G137">
        <v>0</v>
      </c>
      <c r="H137">
        <v>1</v>
      </c>
      <c r="I137">
        <v>0</v>
      </c>
      <c r="J137">
        <v>0</v>
      </c>
      <c r="K137">
        <v>0</v>
      </c>
      <c r="L137">
        <v>0</v>
      </c>
      <c r="M137">
        <v>0</v>
      </c>
      <c r="N137">
        <v>0</v>
      </c>
      <c r="O137">
        <v>0</v>
      </c>
      <c r="P137">
        <v>1</v>
      </c>
      <c r="Q137">
        <v>0</v>
      </c>
      <c r="R137">
        <v>1</v>
      </c>
      <c r="S137">
        <v>-6.9903726888082621E-2</v>
      </c>
      <c r="T137">
        <v>1</v>
      </c>
      <c r="BV137">
        <v>1</v>
      </c>
    </row>
    <row r="138" spans="1:74" x14ac:dyDescent="0.3">
      <c r="A138">
        <v>1</v>
      </c>
      <c r="B138">
        <v>138</v>
      </c>
      <c r="D138">
        <v>0</v>
      </c>
      <c r="E138">
        <v>1.532</v>
      </c>
      <c r="F138">
        <v>0</v>
      </c>
      <c r="G138">
        <v>1</v>
      </c>
      <c r="H138">
        <v>0</v>
      </c>
      <c r="I138">
        <v>0</v>
      </c>
      <c r="J138">
        <v>1</v>
      </c>
      <c r="K138">
        <v>0</v>
      </c>
      <c r="L138">
        <v>0</v>
      </c>
      <c r="M138">
        <v>0</v>
      </c>
      <c r="N138">
        <v>1</v>
      </c>
      <c r="O138">
        <v>1</v>
      </c>
      <c r="P138">
        <v>1</v>
      </c>
      <c r="Q138">
        <v>0</v>
      </c>
      <c r="R138">
        <v>1</v>
      </c>
      <c r="S138">
        <v>2.1345668977101702</v>
      </c>
      <c r="T138">
        <v>1</v>
      </c>
      <c r="BV138">
        <v>1</v>
      </c>
    </row>
    <row r="139" spans="1:74" x14ac:dyDescent="0.3">
      <c r="A139">
        <v>1</v>
      </c>
      <c r="B139">
        <v>139</v>
      </c>
      <c r="D139">
        <v>0</v>
      </c>
      <c r="E139">
        <v>1.54</v>
      </c>
      <c r="F139">
        <v>0</v>
      </c>
      <c r="G139">
        <v>1</v>
      </c>
      <c r="H139">
        <v>0</v>
      </c>
      <c r="I139">
        <v>0</v>
      </c>
      <c r="J139">
        <v>0</v>
      </c>
      <c r="K139">
        <v>0</v>
      </c>
      <c r="L139">
        <v>0</v>
      </c>
      <c r="M139">
        <v>0</v>
      </c>
      <c r="N139">
        <v>1</v>
      </c>
      <c r="O139">
        <v>1</v>
      </c>
      <c r="P139">
        <v>1</v>
      </c>
      <c r="Q139">
        <v>1</v>
      </c>
      <c r="R139">
        <v>1</v>
      </c>
      <c r="S139">
        <v>0.32140764356778112</v>
      </c>
      <c r="T139">
        <v>1</v>
      </c>
      <c r="BV139">
        <v>1</v>
      </c>
    </row>
    <row r="140" spans="1:74" x14ac:dyDescent="0.3">
      <c r="A140">
        <v>1</v>
      </c>
      <c r="B140">
        <v>140</v>
      </c>
      <c r="D140">
        <v>0</v>
      </c>
      <c r="E140">
        <v>1.1399999999999999</v>
      </c>
      <c r="F140">
        <v>0</v>
      </c>
      <c r="G140">
        <v>0</v>
      </c>
      <c r="H140">
        <v>0</v>
      </c>
      <c r="I140">
        <v>1</v>
      </c>
      <c r="J140">
        <v>1</v>
      </c>
      <c r="K140">
        <v>0</v>
      </c>
      <c r="L140">
        <v>0</v>
      </c>
      <c r="M140">
        <v>0</v>
      </c>
      <c r="N140">
        <v>1</v>
      </c>
      <c r="O140">
        <v>1</v>
      </c>
      <c r="P140">
        <v>1</v>
      </c>
      <c r="Q140">
        <v>0</v>
      </c>
      <c r="R140">
        <v>1</v>
      </c>
      <c r="S140">
        <v>2.765955249183814E-2</v>
      </c>
      <c r="T140">
        <v>1</v>
      </c>
      <c r="BV140">
        <v>1</v>
      </c>
    </row>
    <row r="141" spans="1:74" x14ac:dyDescent="0.3">
      <c r="A141">
        <v>1</v>
      </c>
      <c r="B141">
        <v>141</v>
      </c>
      <c r="D141">
        <v>0</v>
      </c>
      <c r="E141">
        <v>1.367</v>
      </c>
      <c r="F141">
        <v>0</v>
      </c>
      <c r="G141">
        <v>1</v>
      </c>
      <c r="H141">
        <v>0</v>
      </c>
      <c r="I141">
        <v>0</v>
      </c>
      <c r="J141">
        <v>0</v>
      </c>
      <c r="K141">
        <v>0</v>
      </c>
      <c r="L141">
        <v>0</v>
      </c>
      <c r="M141">
        <v>1</v>
      </c>
      <c r="N141">
        <v>1</v>
      </c>
      <c r="O141">
        <v>1</v>
      </c>
      <c r="P141">
        <v>1</v>
      </c>
      <c r="Q141">
        <v>0</v>
      </c>
      <c r="R141">
        <v>0</v>
      </c>
      <c r="S141">
        <v>-0.21492763198960496</v>
      </c>
      <c r="T141">
        <v>1</v>
      </c>
      <c r="BV141">
        <v>1</v>
      </c>
    </row>
    <row r="142" spans="1:74" x14ac:dyDescent="0.3">
      <c r="A142">
        <v>1</v>
      </c>
      <c r="B142">
        <v>142</v>
      </c>
      <c r="D142">
        <v>0</v>
      </c>
      <c r="E142">
        <v>1.56</v>
      </c>
      <c r="F142">
        <v>0</v>
      </c>
      <c r="G142">
        <v>0</v>
      </c>
      <c r="H142">
        <v>1</v>
      </c>
      <c r="I142">
        <v>0</v>
      </c>
      <c r="J142">
        <v>1</v>
      </c>
      <c r="K142">
        <v>0</v>
      </c>
      <c r="L142">
        <v>0</v>
      </c>
      <c r="M142">
        <v>0</v>
      </c>
      <c r="N142">
        <v>1</v>
      </c>
      <c r="O142">
        <v>1</v>
      </c>
      <c r="P142">
        <v>1</v>
      </c>
      <c r="Q142">
        <v>0</v>
      </c>
      <c r="R142">
        <v>1</v>
      </c>
      <c r="S142">
        <v>0.61408522673484933</v>
      </c>
      <c r="T142">
        <v>1</v>
      </c>
      <c r="BV142">
        <v>1</v>
      </c>
    </row>
    <row r="143" spans="1:74" x14ac:dyDescent="0.3">
      <c r="A143">
        <v>1</v>
      </c>
      <c r="B143">
        <v>143</v>
      </c>
      <c r="D143">
        <v>0</v>
      </c>
      <c r="E143">
        <v>1.05</v>
      </c>
      <c r="F143">
        <v>0</v>
      </c>
      <c r="G143">
        <v>0</v>
      </c>
      <c r="H143">
        <v>0</v>
      </c>
      <c r="I143">
        <v>0</v>
      </c>
      <c r="J143">
        <v>1</v>
      </c>
      <c r="K143">
        <v>0</v>
      </c>
      <c r="L143">
        <v>0</v>
      </c>
      <c r="M143">
        <v>0</v>
      </c>
      <c r="N143">
        <v>1</v>
      </c>
      <c r="O143">
        <v>0</v>
      </c>
      <c r="P143">
        <v>0</v>
      </c>
      <c r="Q143">
        <v>1</v>
      </c>
      <c r="R143">
        <v>1</v>
      </c>
      <c r="S143">
        <v>-0.19274541053237876</v>
      </c>
      <c r="T143">
        <v>1</v>
      </c>
      <c r="BV143">
        <v>1</v>
      </c>
    </row>
    <row r="144" spans="1:74" x14ac:dyDescent="0.3">
      <c r="A144">
        <v>1</v>
      </c>
      <c r="B144">
        <v>144</v>
      </c>
      <c r="D144">
        <v>0</v>
      </c>
      <c r="E144">
        <v>1.07</v>
      </c>
      <c r="F144">
        <v>0</v>
      </c>
      <c r="G144">
        <v>0</v>
      </c>
      <c r="H144">
        <v>0</v>
      </c>
      <c r="I144">
        <v>0</v>
      </c>
      <c r="J144">
        <v>0</v>
      </c>
      <c r="K144">
        <v>0</v>
      </c>
      <c r="L144">
        <v>1</v>
      </c>
      <c r="M144">
        <v>0</v>
      </c>
      <c r="N144">
        <v>1</v>
      </c>
      <c r="O144">
        <v>1</v>
      </c>
      <c r="P144">
        <v>0</v>
      </c>
      <c r="Q144">
        <v>1</v>
      </c>
      <c r="R144">
        <v>1</v>
      </c>
      <c r="S144">
        <v>-0.70115376596195145</v>
      </c>
      <c r="T144">
        <v>1</v>
      </c>
      <c r="BV144">
        <v>1</v>
      </c>
    </row>
    <row r="145" spans="1:74" x14ac:dyDescent="0.3">
      <c r="A145">
        <v>1</v>
      </c>
      <c r="B145">
        <v>145</v>
      </c>
      <c r="D145">
        <v>0</v>
      </c>
      <c r="E145">
        <v>1.32</v>
      </c>
      <c r="F145">
        <v>0</v>
      </c>
      <c r="G145">
        <v>0</v>
      </c>
      <c r="H145">
        <v>0</v>
      </c>
      <c r="I145">
        <v>1</v>
      </c>
      <c r="J145">
        <v>0</v>
      </c>
      <c r="K145">
        <v>0</v>
      </c>
      <c r="L145">
        <v>1</v>
      </c>
      <c r="M145">
        <v>0</v>
      </c>
      <c r="N145">
        <v>1</v>
      </c>
      <c r="O145">
        <v>0</v>
      </c>
      <c r="P145">
        <v>1</v>
      </c>
      <c r="Q145">
        <v>0</v>
      </c>
      <c r="R145">
        <v>1</v>
      </c>
      <c r="S145">
        <v>0.25232492072915247</v>
      </c>
      <c r="T145">
        <v>1</v>
      </c>
      <c r="BV145">
        <v>1</v>
      </c>
    </row>
    <row r="146" spans="1:74" x14ac:dyDescent="0.3">
      <c r="A146">
        <v>1</v>
      </c>
      <c r="B146">
        <v>146</v>
      </c>
      <c r="D146">
        <v>0</v>
      </c>
      <c r="E146">
        <v>2</v>
      </c>
      <c r="F146">
        <v>0</v>
      </c>
      <c r="G146">
        <v>1</v>
      </c>
      <c r="H146">
        <v>0</v>
      </c>
      <c r="I146">
        <v>0</v>
      </c>
      <c r="J146">
        <v>0</v>
      </c>
      <c r="K146">
        <v>0</v>
      </c>
      <c r="L146">
        <v>0</v>
      </c>
      <c r="M146">
        <v>0</v>
      </c>
      <c r="N146">
        <v>0</v>
      </c>
      <c r="O146">
        <v>1</v>
      </c>
      <c r="P146">
        <v>0</v>
      </c>
      <c r="Q146">
        <v>0</v>
      </c>
      <c r="R146">
        <v>1</v>
      </c>
      <c r="S146">
        <v>1.6645072353636976</v>
      </c>
      <c r="T146">
        <v>1</v>
      </c>
      <c r="BV146">
        <v>1</v>
      </c>
    </row>
    <row r="147" spans="1:74" x14ac:dyDescent="0.3">
      <c r="A147">
        <v>1</v>
      </c>
      <c r="B147">
        <v>147</v>
      </c>
      <c r="D147">
        <v>0</v>
      </c>
      <c r="E147">
        <v>1.03</v>
      </c>
      <c r="F147">
        <v>0</v>
      </c>
      <c r="G147">
        <v>1</v>
      </c>
      <c r="H147">
        <v>0</v>
      </c>
      <c r="I147">
        <v>0</v>
      </c>
      <c r="J147">
        <v>0</v>
      </c>
      <c r="K147">
        <v>1</v>
      </c>
      <c r="L147">
        <v>0</v>
      </c>
      <c r="M147">
        <v>0</v>
      </c>
      <c r="N147">
        <v>1</v>
      </c>
      <c r="O147">
        <v>0</v>
      </c>
      <c r="P147">
        <v>1</v>
      </c>
      <c r="Q147">
        <v>1</v>
      </c>
      <c r="R147">
        <v>1</v>
      </c>
      <c r="S147">
        <v>-0.71251484653021013</v>
      </c>
      <c r="T147">
        <v>1</v>
      </c>
      <c r="BV147">
        <v>1</v>
      </c>
    </row>
    <row r="148" spans="1:74" x14ac:dyDescent="0.3">
      <c r="A148">
        <v>1</v>
      </c>
      <c r="B148">
        <v>148</v>
      </c>
      <c r="D148">
        <v>0</v>
      </c>
      <c r="E148">
        <v>1.8480000000000001</v>
      </c>
      <c r="F148">
        <v>0</v>
      </c>
      <c r="G148">
        <v>1</v>
      </c>
      <c r="H148">
        <v>0</v>
      </c>
      <c r="I148">
        <v>0</v>
      </c>
      <c r="J148">
        <v>0</v>
      </c>
      <c r="K148">
        <v>0</v>
      </c>
      <c r="L148">
        <v>0</v>
      </c>
      <c r="M148">
        <v>0</v>
      </c>
      <c r="N148">
        <v>1</v>
      </c>
      <c r="O148">
        <v>1</v>
      </c>
      <c r="P148">
        <v>1</v>
      </c>
      <c r="Q148">
        <v>1</v>
      </c>
      <c r="R148">
        <v>1</v>
      </c>
      <c r="S148">
        <v>0.98937574347567625</v>
      </c>
      <c r="T148">
        <v>1</v>
      </c>
      <c r="BV148">
        <v>1</v>
      </c>
    </row>
    <row r="149" spans="1:74" x14ac:dyDescent="0.3">
      <c r="A149">
        <v>1</v>
      </c>
      <c r="B149">
        <v>149</v>
      </c>
      <c r="D149">
        <v>0</v>
      </c>
      <c r="E149">
        <v>1.1599999999999999</v>
      </c>
      <c r="F149">
        <v>0</v>
      </c>
      <c r="G149">
        <v>1</v>
      </c>
      <c r="H149">
        <v>0</v>
      </c>
      <c r="I149">
        <v>0</v>
      </c>
      <c r="J149">
        <v>0</v>
      </c>
      <c r="K149">
        <v>1</v>
      </c>
      <c r="L149">
        <v>0</v>
      </c>
      <c r="M149">
        <v>0</v>
      </c>
      <c r="N149">
        <v>0</v>
      </c>
      <c r="O149">
        <v>0</v>
      </c>
      <c r="P149">
        <v>1</v>
      </c>
      <c r="Q149">
        <v>0</v>
      </c>
      <c r="R149">
        <v>1</v>
      </c>
      <c r="S149">
        <v>-0.45206207450288161</v>
      </c>
      <c r="T149">
        <v>1</v>
      </c>
      <c r="BV149">
        <v>1</v>
      </c>
    </row>
    <row r="150" spans="1:74" x14ac:dyDescent="0.3">
      <c r="A150">
        <v>1</v>
      </c>
      <c r="B150">
        <v>150</v>
      </c>
      <c r="D150">
        <v>0</v>
      </c>
      <c r="E150">
        <v>1.6120000000000001</v>
      </c>
      <c r="F150">
        <v>0</v>
      </c>
      <c r="G150">
        <v>0</v>
      </c>
      <c r="H150">
        <v>1</v>
      </c>
      <c r="I150">
        <v>0</v>
      </c>
      <c r="J150">
        <v>0</v>
      </c>
      <c r="K150">
        <v>0</v>
      </c>
      <c r="L150">
        <v>0</v>
      </c>
      <c r="M150">
        <v>0</v>
      </c>
      <c r="N150">
        <v>1</v>
      </c>
      <c r="O150">
        <v>1</v>
      </c>
      <c r="P150">
        <v>1</v>
      </c>
      <c r="Q150">
        <v>0</v>
      </c>
      <c r="R150">
        <v>1</v>
      </c>
      <c r="S150">
        <v>2.4404775920411417E-2</v>
      </c>
      <c r="T150">
        <v>1</v>
      </c>
      <c r="BV150">
        <v>1</v>
      </c>
    </row>
    <row r="151" spans="1:74" x14ac:dyDescent="0.3">
      <c r="A151">
        <v>1</v>
      </c>
      <c r="B151">
        <v>151</v>
      </c>
      <c r="D151">
        <v>0</v>
      </c>
      <c r="E151">
        <v>1.22</v>
      </c>
      <c r="F151">
        <v>0</v>
      </c>
      <c r="G151">
        <v>1</v>
      </c>
      <c r="H151">
        <v>0</v>
      </c>
      <c r="I151">
        <v>0</v>
      </c>
      <c r="J151">
        <v>0</v>
      </c>
      <c r="K151">
        <v>1</v>
      </c>
      <c r="L151">
        <v>0</v>
      </c>
      <c r="M151">
        <v>0</v>
      </c>
      <c r="N151">
        <v>1</v>
      </c>
      <c r="O151">
        <v>1</v>
      </c>
      <c r="P151">
        <v>1</v>
      </c>
      <c r="Q151">
        <v>0</v>
      </c>
      <c r="R151">
        <v>1</v>
      </c>
      <c r="S151">
        <v>0.17636643732833748</v>
      </c>
      <c r="T151">
        <v>1</v>
      </c>
      <c r="BV151">
        <v>1</v>
      </c>
    </row>
    <row r="152" spans="1:74" x14ac:dyDescent="0.3">
      <c r="A152">
        <v>1</v>
      </c>
      <c r="B152">
        <v>152</v>
      </c>
      <c r="D152">
        <v>0</v>
      </c>
      <c r="E152">
        <v>1.1299999999999999</v>
      </c>
      <c r="F152">
        <v>0</v>
      </c>
      <c r="G152">
        <v>0</v>
      </c>
      <c r="H152">
        <v>1</v>
      </c>
      <c r="I152">
        <v>0</v>
      </c>
      <c r="J152">
        <v>0</v>
      </c>
      <c r="K152">
        <v>0</v>
      </c>
      <c r="L152">
        <v>1</v>
      </c>
      <c r="M152">
        <v>0</v>
      </c>
      <c r="N152">
        <v>1</v>
      </c>
      <c r="O152">
        <v>0</v>
      </c>
      <c r="P152">
        <v>0</v>
      </c>
      <c r="Q152">
        <v>0</v>
      </c>
      <c r="R152">
        <v>1</v>
      </c>
      <c r="S152">
        <v>-0.81249235553088572</v>
      </c>
      <c r="T152">
        <v>1</v>
      </c>
      <c r="BV152">
        <v>1</v>
      </c>
    </row>
    <row r="153" spans="1:74" x14ac:dyDescent="0.3">
      <c r="A153">
        <v>1</v>
      </c>
      <c r="B153">
        <v>153</v>
      </c>
      <c r="D153">
        <v>0</v>
      </c>
      <c r="E153">
        <v>2.11</v>
      </c>
      <c r="F153">
        <v>0</v>
      </c>
      <c r="G153">
        <v>1</v>
      </c>
      <c r="H153">
        <v>0</v>
      </c>
      <c r="I153">
        <v>0</v>
      </c>
      <c r="J153">
        <v>0</v>
      </c>
      <c r="K153">
        <v>0</v>
      </c>
      <c r="L153">
        <v>0</v>
      </c>
      <c r="M153">
        <v>0</v>
      </c>
      <c r="N153">
        <v>1</v>
      </c>
      <c r="O153">
        <v>1</v>
      </c>
      <c r="P153">
        <v>1</v>
      </c>
      <c r="Q153">
        <v>1</v>
      </c>
      <c r="R153">
        <v>1</v>
      </c>
      <c r="S153">
        <v>2.5368183543782101</v>
      </c>
      <c r="T153">
        <v>1</v>
      </c>
      <c r="BV153">
        <v>1</v>
      </c>
    </row>
    <row r="154" spans="1:74" x14ac:dyDescent="0.3">
      <c r="A154">
        <v>1</v>
      </c>
      <c r="B154">
        <v>154</v>
      </c>
      <c r="D154">
        <v>0</v>
      </c>
      <c r="E154">
        <v>1.3009999999999999</v>
      </c>
      <c r="F154">
        <v>0</v>
      </c>
      <c r="G154">
        <v>0</v>
      </c>
      <c r="H154">
        <v>1</v>
      </c>
      <c r="I154">
        <v>0</v>
      </c>
      <c r="J154">
        <v>1</v>
      </c>
      <c r="K154">
        <v>0</v>
      </c>
      <c r="L154">
        <v>0</v>
      </c>
      <c r="M154">
        <v>0</v>
      </c>
      <c r="N154">
        <v>1</v>
      </c>
      <c r="O154">
        <v>1</v>
      </c>
      <c r="P154">
        <v>1</v>
      </c>
      <c r="Q154">
        <v>0</v>
      </c>
      <c r="R154">
        <v>1</v>
      </c>
      <c r="S154">
        <v>0.41814983977719139</v>
      </c>
      <c r="T154">
        <v>1</v>
      </c>
      <c r="BV154">
        <v>1</v>
      </c>
    </row>
    <row r="155" spans="1:74" x14ac:dyDescent="0.3">
      <c r="A155">
        <v>1</v>
      </c>
      <c r="B155">
        <v>155</v>
      </c>
      <c r="D155">
        <v>0</v>
      </c>
      <c r="E155">
        <v>1.28</v>
      </c>
      <c r="F155">
        <v>0</v>
      </c>
      <c r="G155">
        <v>1</v>
      </c>
      <c r="H155">
        <v>0</v>
      </c>
      <c r="I155">
        <v>0</v>
      </c>
      <c r="J155">
        <v>0</v>
      </c>
      <c r="K155">
        <v>0</v>
      </c>
      <c r="L155">
        <v>1</v>
      </c>
      <c r="M155">
        <v>0</v>
      </c>
      <c r="N155">
        <v>1</v>
      </c>
      <c r="O155">
        <v>0</v>
      </c>
      <c r="P155">
        <v>1</v>
      </c>
      <c r="Q155">
        <v>1</v>
      </c>
      <c r="R155">
        <v>1</v>
      </c>
      <c r="S155">
        <v>-0.2907347304336092</v>
      </c>
      <c r="T155">
        <v>1</v>
      </c>
      <c r="BV155">
        <v>1</v>
      </c>
    </row>
    <row r="156" spans="1:74" x14ac:dyDescent="0.3">
      <c r="A156">
        <v>1</v>
      </c>
      <c r="B156">
        <v>156</v>
      </c>
      <c r="D156">
        <v>0</v>
      </c>
      <c r="E156">
        <v>1.04</v>
      </c>
      <c r="F156">
        <v>0</v>
      </c>
      <c r="G156">
        <v>0</v>
      </c>
      <c r="H156">
        <v>0</v>
      </c>
      <c r="I156">
        <v>0</v>
      </c>
      <c r="J156">
        <v>1</v>
      </c>
      <c r="K156">
        <v>0</v>
      </c>
      <c r="L156">
        <v>0</v>
      </c>
      <c r="M156">
        <v>0</v>
      </c>
      <c r="N156">
        <v>0</v>
      </c>
      <c r="O156">
        <v>0</v>
      </c>
      <c r="P156">
        <v>1</v>
      </c>
      <c r="Q156">
        <v>1</v>
      </c>
      <c r="R156">
        <v>1</v>
      </c>
      <c r="S156">
        <v>-0.15766807427788029</v>
      </c>
      <c r="T156">
        <v>1</v>
      </c>
      <c r="BV156">
        <v>1</v>
      </c>
    </row>
    <row r="157" spans="1:74" x14ac:dyDescent="0.3">
      <c r="A157">
        <v>1</v>
      </c>
      <c r="B157">
        <v>157</v>
      </c>
      <c r="D157">
        <v>0</v>
      </c>
      <c r="E157">
        <v>1.0900000000000001</v>
      </c>
      <c r="F157">
        <v>0</v>
      </c>
      <c r="G157">
        <v>0</v>
      </c>
      <c r="H157">
        <v>0</v>
      </c>
      <c r="I157">
        <v>1</v>
      </c>
      <c r="J157">
        <v>0</v>
      </c>
      <c r="K157">
        <v>1</v>
      </c>
      <c r="L157">
        <v>0</v>
      </c>
      <c r="M157">
        <v>0</v>
      </c>
      <c r="N157">
        <v>1</v>
      </c>
      <c r="O157">
        <v>0</v>
      </c>
      <c r="P157">
        <v>1</v>
      </c>
      <c r="Q157">
        <v>0</v>
      </c>
      <c r="R157">
        <v>1</v>
      </c>
      <c r="S157">
        <v>-6.8057551295740551E-2</v>
      </c>
      <c r="T157">
        <v>1</v>
      </c>
      <c r="BV157">
        <v>1</v>
      </c>
    </row>
    <row r="158" spans="1:74" x14ac:dyDescent="0.3">
      <c r="A158">
        <v>1</v>
      </c>
      <c r="B158">
        <v>158</v>
      </c>
      <c r="D158">
        <v>0</v>
      </c>
      <c r="E158">
        <v>1.24</v>
      </c>
      <c r="F158">
        <v>0</v>
      </c>
      <c r="G158">
        <v>0</v>
      </c>
      <c r="H158">
        <v>0</v>
      </c>
      <c r="I158">
        <v>1</v>
      </c>
      <c r="J158">
        <v>0</v>
      </c>
      <c r="K158">
        <v>0</v>
      </c>
      <c r="L158">
        <v>0</v>
      </c>
      <c r="M158">
        <v>1</v>
      </c>
      <c r="N158">
        <v>0</v>
      </c>
      <c r="O158">
        <v>0</v>
      </c>
      <c r="P158">
        <v>1</v>
      </c>
      <c r="Q158">
        <v>1</v>
      </c>
      <c r="R158">
        <v>1</v>
      </c>
      <c r="S158">
        <v>-0.22597657119453518</v>
      </c>
      <c r="T158">
        <v>1</v>
      </c>
      <c r="BV158">
        <v>1</v>
      </c>
    </row>
    <row r="159" spans="1:74" x14ac:dyDescent="0.3">
      <c r="A159">
        <v>1</v>
      </c>
      <c r="B159">
        <v>159</v>
      </c>
      <c r="D159">
        <v>0</v>
      </c>
      <c r="E159">
        <v>1.7</v>
      </c>
      <c r="F159">
        <v>0</v>
      </c>
      <c r="G159">
        <v>0</v>
      </c>
      <c r="H159">
        <v>1</v>
      </c>
      <c r="I159">
        <v>0</v>
      </c>
      <c r="J159">
        <v>0</v>
      </c>
      <c r="K159">
        <v>0</v>
      </c>
      <c r="L159">
        <v>0</v>
      </c>
      <c r="M159">
        <v>1</v>
      </c>
      <c r="N159">
        <v>1</v>
      </c>
      <c r="O159">
        <v>1</v>
      </c>
      <c r="P159">
        <v>1</v>
      </c>
      <c r="Q159">
        <v>0</v>
      </c>
      <c r="R159">
        <v>1</v>
      </c>
      <c r="S159">
        <v>0.87043042026738493</v>
      </c>
      <c r="T159">
        <v>1</v>
      </c>
      <c r="BV159">
        <v>1</v>
      </c>
    </row>
    <row r="160" spans="1:74" x14ac:dyDescent="0.3">
      <c r="A160">
        <v>1</v>
      </c>
      <c r="B160">
        <v>160</v>
      </c>
      <c r="D160">
        <v>0</v>
      </c>
      <c r="E160">
        <v>1.01</v>
      </c>
      <c r="F160">
        <v>0</v>
      </c>
      <c r="G160">
        <v>0</v>
      </c>
      <c r="H160">
        <v>1</v>
      </c>
      <c r="I160">
        <v>0</v>
      </c>
      <c r="J160">
        <v>0</v>
      </c>
      <c r="K160">
        <v>0</v>
      </c>
      <c r="L160">
        <v>0</v>
      </c>
      <c r="M160">
        <v>1</v>
      </c>
      <c r="N160">
        <v>1</v>
      </c>
      <c r="O160">
        <v>1</v>
      </c>
      <c r="P160">
        <v>1</v>
      </c>
      <c r="Q160">
        <v>0</v>
      </c>
      <c r="R160">
        <v>1</v>
      </c>
      <c r="S160">
        <v>-1.0886350970105081</v>
      </c>
      <c r="T160">
        <v>1</v>
      </c>
      <c r="BV160">
        <v>1</v>
      </c>
    </row>
    <row r="161" spans="1:74" x14ac:dyDescent="0.3">
      <c r="A161">
        <v>1</v>
      </c>
      <c r="B161">
        <v>161</v>
      </c>
      <c r="D161">
        <v>0</v>
      </c>
      <c r="E161">
        <v>1.52</v>
      </c>
      <c r="F161">
        <v>0</v>
      </c>
      <c r="G161">
        <v>1</v>
      </c>
      <c r="H161">
        <v>0</v>
      </c>
      <c r="I161">
        <v>0</v>
      </c>
      <c r="J161">
        <v>0</v>
      </c>
      <c r="K161">
        <v>0</v>
      </c>
      <c r="L161">
        <v>1</v>
      </c>
      <c r="M161">
        <v>0</v>
      </c>
      <c r="N161">
        <v>1</v>
      </c>
      <c r="O161">
        <v>0</v>
      </c>
      <c r="P161">
        <v>1</v>
      </c>
      <c r="Q161">
        <v>1</v>
      </c>
      <c r="R161">
        <v>1</v>
      </c>
      <c r="S161">
        <v>0.35826699702816361</v>
      </c>
      <c r="T161">
        <v>1</v>
      </c>
      <c r="BV161">
        <v>1</v>
      </c>
    </row>
    <row r="162" spans="1:74" x14ac:dyDescent="0.3">
      <c r="A162">
        <v>1</v>
      </c>
      <c r="B162">
        <v>162</v>
      </c>
      <c r="D162">
        <v>0</v>
      </c>
      <c r="E162">
        <v>1.232</v>
      </c>
      <c r="F162">
        <v>0</v>
      </c>
      <c r="G162">
        <v>0</v>
      </c>
      <c r="H162">
        <v>1</v>
      </c>
      <c r="I162">
        <v>0</v>
      </c>
      <c r="J162">
        <v>0</v>
      </c>
      <c r="K162">
        <v>0</v>
      </c>
      <c r="L162">
        <v>0</v>
      </c>
      <c r="M162">
        <v>1</v>
      </c>
      <c r="N162">
        <v>1</v>
      </c>
      <c r="O162">
        <v>1</v>
      </c>
      <c r="P162">
        <v>1</v>
      </c>
      <c r="Q162">
        <v>0</v>
      </c>
      <c r="R162">
        <v>1</v>
      </c>
      <c r="S162">
        <v>-0.5969944277495709</v>
      </c>
      <c r="T162">
        <v>1</v>
      </c>
      <c r="BV162">
        <v>1</v>
      </c>
    </row>
    <row r="163" spans="1:74" x14ac:dyDescent="0.3">
      <c r="A163">
        <v>1</v>
      </c>
      <c r="B163">
        <v>163</v>
      </c>
      <c r="D163">
        <v>0</v>
      </c>
      <c r="E163">
        <v>1.46</v>
      </c>
      <c r="F163">
        <v>0</v>
      </c>
      <c r="G163">
        <v>0</v>
      </c>
      <c r="H163">
        <v>1</v>
      </c>
      <c r="I163">
        <v>0</v>
      </c>
      <c r="J163">
        <v>0</v>
      </c>
      <c r="K163">
        <v>0</v>
      </c>
      <c r="L163">
        <v>0</v>
      </c>
      <c r="M163">
        <v>0</v>
      </c>
      <c r="N163">
        <v>1</v>
      </c>
      <c r="O163">
        <v>1</v>
      </c>
      <c r="P163">
        <v>1</v>
      </c>
      <c r="Q163">
        <v>0</v>
      </c>
      <c r="R163">
        <v>1</v>
      </c>
      <c r="S163">
        <v>-0.37626074310485091</v>
      </c>
      <c r="T163">
        <v>1</v>
      </c>
      <c r="BV163">
        <v>1</v>
      </c>
    </row>
    <row r="164" spans="1:74" x14ac:dyDescent="0.3">
      <c r="A164">
        <v>1</v>
      </c>
      <c r="B164">
        <v>164</v>
      </c>
      <c r="D164">
        <v>0</v>
      </c>
      <c r="E164">
        <v>1.62</v>
      </c>
      <c r="F164">
        <v>0</v>
      </c>
      <c r="G164">
        <v>0</v>
      </c>
      <c r="H164">
        <v>1</v>
      </c>
      <c r="I164">
        <v>0</v>
      </c>
      <c r="J164">
        <v>0</v>
      </c>
      <c r="K164">
        <v>0</v>
      </c>
      <c r="L164">
        <v>0</v>
      </c>
      <c r="M164">
        <v>0</v>
      </c>
      <c r="N164">
        <v>0</v>
      </c>
      <c r="O164">
        <v>1</v>
      </c>
      <c r="P164">
        <v>1</v>
      </c>
      <c r="Q164">
        <v>0</v>
      </c>
      <c r="R164">
        <v>1</v>
      </c>
      <c r="S164">
        <v>-0.27403985322039215</v>
      </c>
      <c r="T164">
        <v>1</v>
      </c>
      <c r="BV164">
        <v>1</v>
      </c>
    </row>
    <row r="165" spans="1:74" x14ac:dyDescent="0.3">
      <c r="A165">
        <v>1</v>
      </c>
      <c r="B165">
        <v>165</v>
      </c>
      <c r="D165">
        <v>0</v>
      </c>
      <c r="E165">
        <v>1.0900000000000001</v>
      </c>
      <c r="F165">
        <v>0</v>
      </c>
      <c r="G165">
        <v>0</v>
      </c>
      <c r="H165">
        <v>0</v>
      </c>
      <c r="I165">
        <v>1</v>
      </c>
      <c r="J165">
        <v>0</v>
      </c>
      <c r="K165">
        <v>0</v>
      </c>
      <c r="L165">
        <v>0</v>
      </c>
      <c r="M165">
        <v>0</v>
      </c>
      <c r="N165">
        <v>0</v>
      </c>
      <c r="O165">
        <v>0</v>
      </c>
      <c r="P165">
        <v>1</v>
      </c>
      <c r="Q165">
        <v>0</v>
      </c>
      <c r="R165">
        <v>1</v>
      </c>
      <c r="S165">
        <v>-0.85609050221157823</v>
      </c>
      <c r="T165">
        <v>1</v>
      </c>
      <c r="BV165">
        <v>1</v>
      </c>
    </row>
    <row r="166" spans="1:74" x14ac:dyDescent="0.3">
      <c r="A166">
        <v>1</v>
      </c>
      <c r="B166">
        <v>166</v>
      </c>
      <c r="D166">
        <v>0</v>
      </c>
      <c r="E166">
        <v>1.41</v>
      </c>
      <c r="F166">
        <v>0</v>
      </c>
      <c r="G166">
        <v>0</v>
      </c>
      <c r="H166">
        <v>1</v>
      </c>
      <c r="I166">
        <v>0</v>
      </c>
      <c r="J166">
        <v>0</v>
      </c>
      <c r="K166">
        <v>1</v>
      </c>
      <c r="L166">
        <v>0</v>
      </c>
      <c r="M166">
        <v>0</v>
      </c>
      <c r="N166">
        <v>1</v>
      </c>
      <c r="O166">
        <v>1</v>
      </c>
      <c r="P166">
        <v>1</v>
      </c>
      <c r="Q166">
        <v>0</v>
      </c>
      <c r="R166">
        <v>1</v>
      </c>
      <c r="S166">
        <v>0.55742400004289971</v>
      </c>
      <c r="T166">
        <v>1</v>
      </c>
      <c r="BV166">
        <v>1</v>
      </c>
    </row>
    <row r="167" spans="1:74" x14ac:dyDescent="0.3">
      <c r="A167">
        <v>1</v>
      </c>
      <c r="B167">
        <v>167</v>
      </c>
      <c r="D167">
        <v>0</v>
      </c>
      <c r="E167">
        <v>1.01</v>
      </c>
      <c r="F167">
        <v>0</v>
      </c>
      <c r="G167">
        <v>0</v>
      </c>
      <c r="H167">
        <v>1</v>
      </c>
      <c r="I167">
        <v>0</v>
      </c>
      <c r="J167">
        <v>1</v>
      </c>
      <c r="K167">
        <v>0</v>
      </c>
      <c r="L167">
        <v>0</v>
      </c>
      <c r="M167">
        <v>0</v>
      </c>
      <c r="N167">
        <v>1</v>
      </c>
      <c r="O167">
        <v>1</v>
      </c>
      <c r="P167">
        <v>1</v>
      </c>
      <c r="Q167">
        <v>0</v>
      </c>
      <c r="R167">
        <v>1</v>
      </c>
      <c r="S167">
        <v>-0.58517198350341337</v>
      </c>
      <c r="T167">
        <v>1</v>
      </c>
      <c r="BV167">
        <v>1</v>
      </c>
    </row>
    <row r="168" spans="1:74" x14ac:dyDescent="0.3">
      <c r="A168">
        <v>1</v>
      </c>
      <c r="B168">
        <v>168</v>
      </c>
      <c r="D168">
        <v>0</v>
      </c>
      <c r="E168">
        <v>1.17</v>
      </c>
      <c r="F168">
        <v>0</v>
      </c>
      <c r="G168">
        <v>0</v>
      </c>
      <c r="H168">
        <v>0</v>
      </c>
      <c r="I168">
        <v>0</v>
      </c>
      <c r="J168">
        <v>0</v>
      </c>
      <c r="K168">
        <v>0</v>
      </c>
      <c r="L168">
        <v>0</v>
      </c>
      <c r="M168">
        <v>1</v>
      </c>
      <c r="N168">
        <v>1</v>
      </c>
      <c r="O168">
        <v>1</v>
      </c>
      <c r="P168">
        <v>1</v>
      </c>
      <c r="Q168">
        <v>0</v>
      </c>
      <c r="R168">
        <v>1</v>
      </c>
      <c r="S168">
        <v>-0.43782395887447562</v>
      </c>
      <c r="T168">
        <v>1</v>
      </c>
      <c r="BV168">
        <v>1</v>
      </c>
    </row>
    <row r="169" spans="1:74" x14ac:dyDescent="0.3">
      <c r="A169">
        <v>1</v>
      </c>
      <c r="B169">
        <v>169</v>
      </c>
      <c r="D169">
        <v>1</v>
      </c>
      <c r="E169">
        <v>1.2</v>
      </c>
      <c r="F169">
        <v>0</v>
      </c>
      <c r="G169">
        <v>0</v>
      </c>
      <c r="H169">
        <v>0</v>
      </c>
      <c r="I169">
        <v>0</v>
      </c>
      <c r="J169">
        <v>0</v>
      </c>
      <c r="K169">
        <v>0</v>
      </c>
      <c r="L169">
        <v>0</v>
      </c>
      <c r="M169">
        <v>0</v>
      </c>
      <c r="N169">
        <v>0</v>
      </c>
      <c r="O169">
        <v>0</v>
      </c>
      <c r="P169">
        <v>1</v>
      </c>
      <c r="Q169">
        <v>1</v>
      </c>
      <c r="R169">
        <v>1</v>
      </c>
      <c r="S169">
        <v>-0.88823024942320528</v>
      </c>
      <c r="T169">
        <v>1</v>
      </c>
      <c r="BV169">
        <v>1</v>
      </c>
    </row>
    <row r="170" spans="1:74" x14ac:dyDescent="0.3">
      <c r="A170">
        <v>1</v>
      </c>
      <c r="B170">
        <v>170</v>
      </c>
      <c r="D170">
        <v>0</v>
      </c>
      <c r="E170">
        <v>1.08</v>
      </c>
      <c r="F170">
        <v>0</v>
      </c>
      <c r="G170">
        <v>0</v>
      </c>
      <c r="H170">
        <v>0</v>
      </c>
      <c r="I170">
        <v>0</v>
      </c>
      <c r="J170">
        <v>0</v>
      </c>
      <c r="K170">
        <v>0</v>
      </c>
      <c r="L170">
        <v>0</v>
      </c>
      <c r="M170">
        <v>1</v>
      </c>
      <c r="N170">
        <v>1</v>
      </c>
      <c r="O170">
        <v>1</v>
      </c>
      <c r="P170">
        <v>0</v>
      </c>
      <c r="Q170">
        <v>1</v>
      </c>
      <c r="R170">
        <v>1</v>
      </c>
      <c r="S170">
        <v>-0.81632672022267316</v>
      </c>
      <c r="T170">
        <v>1</v>
      </c>
      <c r="BV170">
        <v>1</v>
      </c>
    </row>
    <row r="171" spans="1:74" x14ac:dyDescent="0.3">
      <c r="A171">
        <v>1</v>
      </c>
      <c r="B171">
        <v>171</v>
      </c>
      <c r="D171">
        <v>0</v>
      </c>
      <c r="E171">
        <v>1.24</v>
      </c>
      <c r="F171">
        <v>1</v>
      </c>
      <c r="G171">
        <v>0</v>
      </c>
      <c r="H171">
        <v>0</v>
      </c>
      <c r="I171">
        <v>0</v>
      </c>
      <c r="J171">
        <v>0</v>
      </c>
      <c r="K171">
        <v>1</v>
      </c>
      <c r="L171">
        <v>0</v>
      </c>
      <c r="M171">
        <v>0</v>
      </c>
      <c r="N171">
        <v>1</v>
      </c>
      <c r="O171">
        <v>0</v>
      </c>
      <c r="P171">
        <v>1</v>
      </c>
      <c r="Q171">
        <v>1</v>
      </c>
      <c r="R171">
        <v>1</v>
      </c>
      <c r="S171">
        <v>0.36025518612760904</v>
      </c>
      <c r="T171">
        <v>1</v>
      </c>
      <c r="BV171">
        <v>1</v>
      </c>
    </row>
    <row r="172" spans="1:74" x14ac:dyDescent="0.3">
      <c r="A172">
        <v>1</v>
      </c>
      <c r="B172">
        <v>172</v>
      </c>
      <c r="D172">
        <v>0</v>
      </c>
      <c r="E172">
        <v>1.5449999999999999</v>
      </c>
      <c r="F172">
        <v>0</v>
      </c>
      <c r="G172">
        <v>1</v>
      </c>
      <c r="H172">
        <v>0</v>
      </c>
      <c r="I172">
        <v>0</v>
      </c>
      <c r="J172">
        <v>0</v>
      </c>
      <c r="K172">
        <v>0</v>
      </c>
      <c r="L172">
        <v>0</v>
      </c>
      <c r="M172">
        <v>1</v>
      </c>
      <c r="N172">
        <v>1</v>
      </c>
      <c r="O172">
        <v>1</v>
      </c>
      <c r="P172">
        <v>1</v>
      </c>
      <c r="Q172">
        <v>0</v>
      </c>
      <c r="R172">
        <v>0</v>
      </c>
      <c r="S172">
        <v>0.39695594582371402</v>
      </c>
      <c r="T172">
        <v>1</v>
      </c>
      <c r="BV172">
        <v>1</v>
      </c>
    </row>
    <row r="173" spans="1:74" x14ac:dyDescent="0.3">
      <c r="A173">
        <v>1</v>
      </c>
      <c r="B173">
        <v>173</v>
      </c>
      <c r="D173">
        <v>0</v>
      </c>
      <c r="E173">
        <v>1.21</v>
      </c>
      <c r="F173">
        <v>0</v>
      </c>
      <c r="G173">
        <v>0</v>
      </c>
      <c r="H173">
        <v>1</v>
      </c>
      <c r="I173">
        <v>0</v>
      </c>
      <c r="J173">
        <v>0</v>
      </c>
      <c r="K173">
        <v>0</v>
      </c>
      <c r="L173">
        <v>0</v>
      </c>
      <c r="M173">
        <v>0</v>
      </c>
      <c r="N173">
        <v>0</v>
      </c>
      <c r="O173">
        <v>0</v>
      </c>
      <c r="P173">
        <v>0</v>
      </c>
      <c r="Q173">
        <v>0</v>
      </c>
      <c r="R173">
        <v>1</v>
      </c>
      <c r="S173">
        <v>-0.85594848870447493</v>
      </c>
      <c r="T173">
        <v>1</v>
      </c>
      <c r="BV173">
        <v>1</v>
      </c>
    </row>
    <row r="174" spans="1:74" x14ac:dyDescent="0.3">
      <c r="A174">
        <v>1</v>
      </c>
      <c r="B174">
        <v>174</v>
      </c>
      <c r="D174">
        <v>0</v>
      </c>
      <c r="E174">
        <v>1.1000000000000001</v>
      </c>
      <c r="F174">
        <v>1</v>
      </c>
      <c r="G174">
        <v>0</v>
      </c>
      <c r="H174">
        <v>0</v>
      </c>
      <c r="I174">
        <v>0</v>
      </c>
      <c r="J174">
        <v>1</v>
      </c>
      <c r="K174">
        <v>0</v>
      </c>
      <c r="L174">
        <v>0</v>
      </c>
      <c r="M174">
        <v>0</v>
      </c>
      <c r="N174">
        <v>1</v>
      </c>
      <c r="O174">
        <v>1</v>
      </c>
      <c r="P174">
        <v>1</v>
      </c>
      <c r="Q174">
        <v>1</v>
      </c>
      <c r="R174">
        <v>1</v>
      </c>
      <c r="S174">
        <v>1.4598225187831362</v>
      </c>
      <c r="T174">
        <v>1</v>
      </c>
      <c r="BV174">
        <v>1</v>
      </c>
    </row>
    <row r="175" spans="1:74" x14ac:dyDescent="0.3">
      <c r="A175">
        <v>1</v>
      </c>
      <c r="B175">
        <v>175</v>
      </c>
      <c r="D175">
        <v>0</v>
      </c>
      <c r="E175">
        <v>1.02</v>
      </c>
      <c r="F175">
        <v>0</v>
      </c>
      <c r="G175">
        <v>0</v>
      </c>
      <c r="H175">
        <v>1</v>
      </c>
      <c r="I175">
        <v>0</v>
      </c>
      <c r="J175">
        <v>1</v>
      </c>
      <c r="K175">
        <v>0</v>
      </c>
      <c r="L175">
        <v>0</v>
      </c>
      <c r="M175">
        <v>0</v>
      </c>
      <c r="N175">
        <v>1</v>
      </c>
      <c r="O175">
        <v>1</v>
      </c>
      <c r="P175">
        <v>1</v>
      </c>
      <c r="Q175">
        <v>0</v>
      </c>
      <c r="R175">
        <v>1</v>
      </c>
      <c r="S175">
        <v>-0.75838520932455411</v>
      </c>
      <c r="T175">
        <v>1</v>
      </c>
      <c r="BV175">
        <v>1</v>
      </c>
    </row>
    <row r="176" spans="1:74" x14ac:dyDescent="0.3">
      <c r="A176">
        <v>1</v>
      </c>
      <c r="B176">
        <v>176</v>
      </c>
      <c r="D176">
        <v>0</v>
      </c>
      <c r="E176">
        <v>1.1379999999999999</v>
      </c>
      <c r="F176">
        <v>0</v>
      </c>
      <c r="G176">
        <v>1</v>
      </c>
      <c r="H176">
        <v>0</v>
      </c>
      <c r="I176">
        <v>0</v>
      </c>
      <c r="J176">
        <v>0</v>
      </c>
      <c r="K176">
        <v>0</v>
      </c>
      <c r="L176">
        <v>0</v>
      </c>
      <c r="M176">
        <v>1</v>
      </c>
      <c r="N176">
        <v>1</v>
      </c>
      <c r="O176">
        <v>1</v>
      </c>
      <c r="P176">
        <v>1</v>
      </c>
      <c r="Q176">
        <v>0</v>
      </c>
      <c r="R176">
        <v>1</v>
      </c>
      <c r="S176">
        <v>-0.72689713830795921</v>
      </c>
      <c r="T176">
        <v>1</v>
      </c>
      <c r="BV176">
        <v>1</v>
      </c>
    </row>
    <row r="177" spans="1:74" x14ac:dyDescent="0.3">
      <c r="A177">
        <v>1</v>
      </c>
      <c r="B177">
        <v>177</v>
      </c>
      <c r="D177">
        <v>0</v>
      </c>
      <c r="E177">
        <v>1.26</v>
      </c>
      <c r="F177">
        <v>0</v>
      </c>
      <c r="G177">
        <v>1</v>
      </c>
      <c r="H177">
        <v>0</v>
      </c>
      <c r="I177">
        <v>0</v>
      </c>
      <c r="J177">
        <v>0</v>
      </c>
      <c r="K177">
        <v>0</v>
      </c>
      <c r="L177">
        <v>1</v>
      </c>
      <c r="M177">
        <v>0</v>
      </c>
      <c r="N177">
        <v>1</v>
      </c>
      <c r="O177">
        <v>1</v>
      </c>
      <c r="P177">
        <v>1</v>
      </c>
      <c r="Q177">
        <v>0</v>
      </c>
      <c r="R177">
        <v>1</v>
      </c>
      <c r="S177">
        <v>4.9347249756816737E-2</v>
      </c>
      <c r="T177">
        <v>1</v>
      </c>
      <c r="BV177">
        <v>1</v>
      </c>
    </row>
    <row r="178" spans="1:74" x14ac:dyDescent="0.3">
      <c r="A178">
        <v>1</v>
      </c>
      <c r="B178">
        <v>178</v>
      </c>
      <c r="D178">
        <v>0</v>
      </c>
      <c r="E178">
        <v>1.08</v>
      </c>
      <c r="F178">
        <v>0</v>
      </c>
      <c r="G178">
        <v>0</v>
      </c>
      <c r="H178">
        <v>0</v>
      </c>
      <c r="I178">
        <v>1</v>
      </c>
      <c r="J178">
        <v>0</v>
      </c>
      <c r="K178">
        <v>0</v>
      </c>
      <c r="L178">
        <v>0</v>
      </c>
      <c r="M178">
        <v>0</v>
      </c>
      <c r="N178">
        <v>1</v>
      </c>
      <c r="O178">
        <v>0</v>
      </c>
      <c r="P178">
        <v>1</v>
      </c>
      <c r="Q178">
        <v>1</v>
      </c>
      <c r="R178">
        <v>1</v>
      </c>
      <c r="S178">
        <v>-0.91786637780148439</v>
      </c>
      <c r="T178">
        <v>1</v>
      </c>
      <c r="BV178">
        <v>1</v>
      </c>
    </row>
    <row r="179" spans="1:74" x14ac:dyDescent="0.3">
      <c r="A179">
        <v>1</v>
      </c>
      <c r="B179">
        <v>179</v>
      </c>
      <c r="D179">
        <v>0</v>
      </c>
      <c r="E179">
        <v>1.06</v>
      </c>
      <c r="F179">
        <v>0</v>
      </c>
      <c r="G179">
        <v>0</v>
      </c>
      <c r="H179">
        <v>1</v>
      </c>
      <c r="I179">
        <v>0</v>
      </c>
      <c r="J179">
        <v>1</v>
      </c>
      <c r="K179">
        <v>0</v>
      </c>
      <c r="L179">
        <v>0</v>
      </c>
      <c r="M179">
        <v>0</v>
      </c>
      <c r="N179">
        <v>0</v>
      </c>
      <c r="O179">
        <v>0</v>
      </c>
      <c r="P179">
        <v>0</v>
      </c>
      <c r="Q179">
        <v>0</v>
      </c>
      <c r="R179">
        <v>1</v>
      </c>
      <c r="S179">
        <v>-0.52292681454739454</v>
      </c>
      <c r="T179">
        <v>1</v>
      </c>
      <c r="BV179">
        <v>1</v>
      </c>
    </row>
    <row r="180" spans="1:74" x14ac:dyDescent="0.3">
      <c r="A180">
        <v>1</v>
      </c>
      <c r="B180">
        <v>180</v>
      </c>
      <c r="D180">
        <v>0</v>
      </c>
      <c r="E180">
        <v>1.01</v>
      </c>
      <c r="F180">
        <v>0</v>
      </c>
      <c r="G180">
        <v>1</v>
      </c>
      <c r="H180">
        <v>0</v>
      </c>
      <c r="I180">
        <v>0</v>
      </c>
      <c r="J180">
        <v>0</v>
      </c>
      <c r="K180">
        <v>1</v>
      </c>
      <c r="L180">
        <v>0</v>
      </c>
      <c r="M180">
        <v>0</v>
      </c>
      <c r="N180">
        <v>1</v>
      </c>
      <c r="O180">
        <v>0</v>
      </c>
      <c r="P180">
        <v>1</v>
      </c>
      <c r="Q180">
        <v>1</v>
      </c>
      <c r="R180">
        <v>1</v>
      </c>
      <c r="S180">
        <v>-0.71762733278592639</v>
      </c>
      <c r="T180">
        <v>1</v>
      </c>
      <c r="BV180">
        <v>1</v>
      </c>
    </row>
    <row r="181" spans="1:74" x14ac:dyDescent="0.3">
      <c r="A181">
        <v>1</v>
      </c>
      <c r="B181">
        <v>181</v>
      </c>
      <c r="D181">
        <v>0</v>
      </c>
      <c r="E181">
        <v>1.407</v>
      </c>
      <c r="F181">
        <v>0</v>
      </c>
      <c r="G181">
        <v>1</v>
      </c>
      <c r="H181">
        <v>0</v>
      </c>
      <c r="I181">
        <v>0</v>
      </c>
      <c r="J181">
        <v>0</v>
      </c>
      <c r="K181">
        <v>0</v>
      </c>
      <c r="L181">
        <v>0</v>
      </c>
      <c r="M181">
        <v>0</v>
      </c>
      <c r="N181">
        <v>1</v>
      </c>
      <c r="O181">
        <v>1</v>
      </c>
      <c r="P181">
        <v>1</v>
      </c>
      <c r="Q181">
        <v>0</v>
      </c>
      <c r="R181">
        <v>1</v>
      </c>
      <c r="S181">
        <v>-0.34526287099602349</v>
      </c>
      <c r="T181">
        <v>1</v>
      </c>
      <c r="BV181">
        <v>1</v>
      </c>
    </row>
    <row r="182" spans="1:74" x14ac:dyDescent="0.3">
      <c r="A182">
        <v>1</v>
      </c>
      <c r="B182">
        <v>182</v>
      </c>
      <c r="D182">
        <v>0</v>
      </c>
      <c r="E182">
        <v>1.1180000000000001</v>
      </c>
      <c r="F182">
        <v>0</v>
      </c>
      <c r="G182">
        <v>0</v>
      </c>
      <c r="H182">
        <v>1</v>
      </c>
      <c r="I182">
        <v>0</v>
      </c>
      <c r="J182">
        <v>0</v>
      </c>
      <c r="K182">
        <v>0</v>
      </c>
      <c r="L182">
        <v>0</v>
      </c>
      <c r="M182">
        <v>0</v>
      </c>
      <c r="N182">
        <v>1</v>
      </c>
      <c r="O182">
        <v>1</v>
      </c>
      <c r="P182">
        <v>1</v>
      </c>
      <c r="Q182">
        <v>0</v>
      </c>
      <c r="R182">
        <v>1</v>
      </c>
      <c r="S182">
        <v>-0.9691130692048433</v>
      </c>
      <c r="T182">
        <v>1</v>
      </c>
      <c r="BV182">
        <v>1</v>
      </c>
    </row>
    <row r="183" spans="1:74" x14ac:dyDescent="0.3">
      <c r="A183">
        <v>1</v>
      </c>
      <c r="B183">
        <v>183</v>
      </c>
      <c r="D183">
        <v>0</v>
      </c>
      <c r="E183">
        <v>1.82</v>
      </c>
      <c r="F183">
        <v>0</v>
      </c>
      <c r="G183">
        <v>0</v>
      </c>
      <c r="H183">
        <v>1</v>
      </c>
      <c r="I183">
        <v>0</v>
      </c>
      <c r="J183">
        <v>0</v>
      </c>
      <c r="K183">
        <v>1</v>
      </c>
      <c r="L183">
        <v>0</v>
      </c>
      <c r="M183">
        <v>0</v>
      </c>
      <c r="N183">
        <v>1</v>
      </c>
      <c r="O183">
        <v>1</v>
      </c>
      <c r="P183">
        <v>1</v>
      </c>
      <c r="Q183">
        <v>0</v>
      </c>
      <c r="R183">
        <v>1</v>
      </c>
      <c r="S183">
        <v>1.699010750543809</v>
      </c>
      <c r="T183">
        <v>1</v>
      </c>
      <c r="BV183">
        <v>1</v>
      </c>
    </row>
    <row r="184" spans="1:74" x14ac:dyDescent="0.3">
      <c r="A184">
        <v>1</v>
      </c>
      <c r="B184">
        <v>184</v>
      </c>
      <c r="D184">
        <v>0</v>
      </c>
      <c r="E184">
        <v>1.1499999999999999</v>
      </c>
      <c r="F184">
        <v>1</v>
      </c>
      <c r="G184">
        <v>0</v>
      </c>
      <c r="H184">
        <v>0</v>
      </c>
      <c r="I184">
        <v>0</v>
      </c>
      <c r="J184">
        <v>0</v>
      </c>
      <c r="K184">
        <v>0</v>
      </c>
      <c r="L184">
        <v>0</v>
      </c>
      <c r="M184">
        <v>0</v>
      </c>
      <c r="N184">
        <v>0</v>
      </c>
      <c r="O184">
        <v>0</v>
      </c>
      <c r="P184">
        <v>0</v>
      </c>
      <c r="Q184">
        <v>0</v>
      </c>
      <c r="R184">
        <v>1</v>
      </c>
      <c r="S184">
        <v>-0.65897575435229128</v>
      </c>
      <c r="T184">
        <v>1</v>
      </c>
      <c r="BV184">
        <v>1</v>
      </c>
    </row>
    <row r="185" spans="1:74" x14ac:dyDescent="0.3">
      <c r="A185">
        <v>1</v>
      </c>
      <c r="B185">
        <v>185</v>
      </c>
      <c r="D185">
        <v>0</v>
      </c>
      <c r="E185">
        <v>1.03</v>
      </c>
      <c r="F185">
        <v>0</v>
      </c>
      <c r="G185">
        <v>0</v>
      </c>
      <c r="H185">
        <v>1</v>
      </c>
      <c r="I185">
        <v>0</v>
      </c>
      <c r="J185">
        <v>0</v>
      </c>
      <c r="K185">
        <v>1</v>
      </c>
      <c r="L185">
        <v>0</v>
      </c>
      <c r="M185">
        <v>0</v>
      </c>
      <c r="N185">
        <v>1</v>
      </c>
      <c r="O185">
        <v>1</v>
      </c>
      <c r="P185">
        <v>1</v>
      </c>
      <c r="Q185">
        <v>0</v>
      </c>
      <c r="R185">
        <v>1</v>
      </c>
      <c r="S185">
        <v>-0.673407786901564</v>
      </c>
      <c r="T185">
        <v>1</v>
      </c>
      <c r="BV185">
        <v>1</v>
      </c>
    </row>
    <row r="186" spans="1:74" x14ac:dyDescent="0.3">
      <c r="A186">
        <v>1</v>
      </c>
      <c r="B186">
        <v>186</v>
      </c>
      <c r="D186">
        <v>0</v>
      </c>
      <c r="E186">
        <v>1.06</v>
      </c>
      <c r="F186">
        <v>0</v>
      </c>
      <c r="G186">
        <v>0</v>
      </c>
      <c r="H186">
        <v>0</v>
      </c>
      <c r="I186">
        <v>0</v>
      </c>
      <c r="J186">
        <v>0</v>
      </c>
      <c r="K186">
        <v>0</v>
      </c>
      <c r="L186">
        <v>1</v>
      </c>
      <c r="M186">
        <v>0</v>
      </c>
      <c r="N186">
        <v>1</v>
      </c>
      <c r="O186">
        <v>0</v>
      </c>
      <c r="P186">
        <v>1</v>
      </c>
      <c r="Q186">
        <v>0</v>
      </c>
      <c r="R186">
        <v>1</v>
      </c>
      <c r="S186">
        <v>-0.66039588942332372</v>
      </c>
      <c r="T186">
        <v>1</v>
      </c>
      <c r="BV186">
        <v>1</v>
      </c>
    </row>
    <row r="187" spans="1:74" x14ac:dyDescent="0.3">
      <c r="A187">
        <v>1</v>
      </c>
      <c r="B187">
        <v>187</v>
      </c>
      <c r="D187">
        <v>0</v>
      </c>
      <c r="E187">
        <v>1.72</v>
      </c>
      <c r="F187">
        <v>0</v>
      </c>
      <c r="G187">
        <v>1</v>
      </c>
      <c r="H187">
        <v>0</v>
      </c>
      <c r="I187">
        <v>0</v>
      </c>
      <c r="J187">
        <v>0</v>
      </c>
      <c r="K187">
        <v>1</v>
      </c>
      <c r="L187">
        <v>0</v>
      </c>
      <c r="M187">
        <v>0</v>
      </c>
      <c r="N187">
        <v>0</v>
      </c>
      <c r="O187">
        <v>0</v>
      </c>
      <c r="P187">
        <v>1</v>
      </c>
      <c r="Q187">
        <v>1</v>
      </c>
      <c r="R187">
        <v>1</v>
      </c>
      <c r="S187">
        <v>1.7900471756429548</v>
      </c>
      <c r="T187">
        <v>1</v>
      </c>
      <c r="BV187">
        <v>1</v>
      </c>
    </row>
    <row r="188" spans="1:74" x14ac:dyDescent="0.3">
      <c r="A188">
        <v>1</v>
      </c>
      <c r="B188">
        <v>188</v>
      </c>
      <c r="D188">
        <v>0</v>
      </c>
      <c r="E188">
        <v>1.2</v>
      </c>
      <c r="F188">
        <v>0</v>
      </c>
      <c r="G188">
        <v>1</v>
      </c>
      <c r="H188">
        <v>0</v>
      </c>
      <c r="I188">
        <v>0</v>
      </c>
      <c r="J188">
        <v>0</v>
      </c>
      <c r="K188">
        <v>0</v>
      </c>
      <c r="L188">
        <v>0</v>
      </c>
      <c r="M188">
        <v>0</v>
      </c>
      <c r="N188">
        <v>1</v>
      </c>
      <c r="O188">
        <v>1</v>
      </c>
      <c r="P188">
        <v>1</v>
      </c>
      <c r="Q188">
        <v>0</v>
      </c>
      <c r="R188">
        <v>1</v>
      </c>
      <c r="S188">
        <v>-0.6656222748370213</v>
      </c>
      <c r="T188">
        <v>1</v>
      </c>
      <c r="BV188">
        <v>1</v>
      </c>
    </row>
    <row r="189" spans="1:74" x14ac:dyDescent="0.3">
      <c r="A189">
        <v>1</v>
      </c>
      <c r="B189">
        <v>189</v>
      </c>
      <c r="D189">
        <v>0</v>
      </c>
      <c r="E189">
        <v>1.04</v>
      </c>
      <c r="F189">
        <v>0</v>
      </c>
      <c r="G189">
        <v>0</v>
      </c>
      <c r="H189">
        <v>1</v>
      </c>
      <c r="I189">
        <v>0</v>
      </c>
      <c r="J189">
        <v>0</v>
      </c>
      <c r="K189">
        <v>0</v>
      </c>
      <c r="L189">
        <v>0</v>
      </c>
      <c r="M189">
        <v>0</v>
      </c>
      <c r="N189">
        <v>1</v>
      </c>
      <c r="O189">
        <v>0</v>
      </c>
      <c r="P189">
        <v>0</v>
      </c>
      <c r="Q189">
        <v>0</v>
      </c>
      <c r="R189">
        <v>1</v>
      </c>
      <c r="S189">
        <v>-1.1702243799239289</v>
      </c>
      <c r="T189">
        <v>1</v>
      </c>
      <c r="BV189">
        <v>1</v>
      </c>
    </row>
    <row r="190" spans="1:74" x14ac:dyDescent="0.3">
      <c r="A190">
        <v>1</v>
      </c>
      <c r="B190">
        <v>190</v>
      </c>
      <c r="D190">
        <v>0</v>
      </c>
      <c r="E190">
        <v>1.03</v>
      </c>
      <c r="F190">
        <v>0</v>
      </c>
      <c r="G190">
        <v>0</v>
      </c>
      <c r="H190">
        <v>0</v>
      </c>
      <c r="I190">
        <v>1</v>
      </c>
      <c r="J190">
        <v>1</v>
      </c>
      <c r="K190">
        <v>0</v>
      </c>
      <c r="L190">
        <v>0</v>
      </c>
      <c r="M190">
        <v>0</v>
      </c>
      <c r="N190">
        <v>1</v>
      </c>
      <c r="O190">
        <v>0</v>
      </c>
      <c r="P190">
        <v>0</v>
      </c>
      <c r="Q190">
        <v>1</v>
      </c>
      <c r="R190">
        <v>1</v>
      </c>
      <c r="S190">
        <v>0.14666687144434709</v>
      </c>
      <c r="T190">
        <v>1</v>
      </c>
      <c r="BV190">
        <v>1</v>
      </c>
    </row>
    <row r="191" spans="1:74" x14ac:dyDescent="0.3">
      <c r="A191">
        <v>1</v>
      </c>
      <c r="B191">
        <v>191</v>
      </c>
      <c r="D191">
        <v>0</v>
      </c>
      <c r="E191">
        <v>2.11</v>
      </c>
      <c r="F191">
        <v>0</v>
      </c>
      <c r="G191">
        <v>0</v>
      </c>
      <c r="H191">
        <v>1</v>
      </c>
      <c r="I191">
        <v>0</v>
      </c>
      <c r="J191">
        <v>0</v>
      </c>
      <c r="K191">
        <v>0</v>
      </c>
      <c r="L191">
        <v>0</v>
      </c>
      <c r="M191">
        <v>1</v>
      </c>
      <c r="N191">
        <v>1</v>
      </c>
      <c r="O191">
        <v>1</v>
      </c>
      <c r="P191">
        <v>1</v>
      </c>
      <c r="Q191">
        <v>1</v>
      </c>
      <c r="R191">
        <v>1</v>
      </c>
      <c r="S191">
        <v>2.9533432498312444</v>
      </c>
      <c r="T191">
        <v>1</v>
      </c>
      <c r="BV191">
        <v>1</v>
      </c>
    </row>
    <row r="192" spans="1:74" x14ac:dyDescent="0.3">
      <c r="A192">
        <v>1</v>
      </c>
      <c r="B192">
        <v>192</v>
      </c>
      <c r="D192">
        <v>0</v>
      </c>
      <c r="E192">
        <v>1.21</v>
      </c>
      <c r="F192">
        <v>0</v>
      </c>
      <c r="G192">
        <v>0</v>
      </c>
      <c r="H192">
        <v>1</v>
      </c>
      <c r="I192">
        <v>0</v>
      </c>
      <c r="J192">
        <v>0</v>
      </c>
      <c r="K192">
        <v>0</v>
      </c>
      <c r="L192">
        <v>0</v>
      </c>
      <c r="M192">
        <v>1</v>
      </c>
      <c r="N192">
        <v>1</v>
      </c>
      <c r="O192">
        <v>0</v>
      </c>
      <c r="P192">
        <v>1</v>
      </c>
      <c r="Q192">
        <v>1</v>
      </c>
      <c r="R192">
        <v>1</v>
      </c>
      <c r="S192">
        <v>-0.73864533183720493</v>
      </c>
      <c r="T192">
        <v>1</v>
      </c>
      <c r="BV192">
        <v>1</v>
      </c>
    </row>
    <row r="193" spans="1:74" x14ac:dyDescent="0.3">
      <c r="A193">
        <v>1</v>
      </c>
      <c r="B193">
        <v>193</v>
      </c>
      <c r="D193">
        <v>0</v>
      </c>
      <c r="E193">
        <v>2.08</v>
      </c>
      <c r="F193">
        <v>0</v>
      </c>
      <c r="G193">
        <v>1</v>
      </c>
      <c r="H193">
        <v>0</v>
      </c>
      <c r="I193">
        <v>0</v>
      </c>
      <c r="J193">
        <v>0</v>
      </c>
      <c r="K193">
        <v>0</v>
      </c>
      <c r="L193">
        <v>0</v>
      </c>
      <c r="M193">
        <v>0</v>
      </c>
      <c r="N193">
        <v>1</v>
      </c>
      <c r="O193">
        <v>1</v>
      </c>
      <c r="P193">
        <v>1</v>
      </c>
      <c r="Q193">
        <v>1</v>
      </c>
      <c r="R193">
        <v>1</v>
      </c>
      <c r="S193">
        <v>2.7431344240885918</v>
      </c>
      <c r="T193">
        <v>1</v>
      </c>
      <c r="BV193">
        <v>1</v>
      </c>
    </row>
    <row r="194" spans="1:74" x14ac:dyDescent="0.3">
      <c r="A194">
        <v>1</v>
      </c>
      <c r="B194">
        <v>194</v>
      </c>
      <c r="D194">
        <v>0</v>
      </c>
      <c r="E194">
        <v>1.08</v>
      </c>
      <c r="F194">
        <v>0</v>
      </c>
      <c r="G194">
        <v>1</v>
      </c>
      <c r="H194">
        <v>0</v>
      </c>
      <c r="I194">
        <v>0</v>
      </c>
      <c r="J194">
        <v>0</v>
      </c>
      <c r="K194">
        <v>0</v>
      </c>
      <c r="L194">
        <v>0</v>
      </c>
      <c r="M194">
        <v>1</v>
      </c>
      <c r="N194">
        <v>1</v>
      </c>
      <c r="O194">
        <v>0</v>
      </c>
      <c r="P194">
        <v>0</v>
      </c>
      <c r="Q194">
        <v>1</v>
      </c>
      <c r="R194">
        <v>1</v>
      </c>
      <c r="S194">
        <v>-0.94470693064399525</v>
      </c>
      <c r="T194">
        <v>1</v>
      </c>
      <c r="BV194">
        <v>1</v>
      </c>
    </row>
    <row r="195" spans="1:74" x14ac:dyDescent="0.3">
      <c r="A195">
        <v>1</v>
      </c>
      <c r="B195">
        <v>195</v>
      </c>
      <c r="D195">
        <v>0</v>
      </c>
      <c r="E195">
        <v>1.32</v>
      </c>
      <c r="F195">
        <v>0</v>
      </c>
      <c r="G195">
        <v>0</v>
      </c>
      <c r="H195">
        <v>1</v>
      </c>
      <c r="I195">
        <v>0</v>
      </c>
      <c r="J195">
        <v>0</v>
      </c>
      <c r="K195">
        <v>0</v>
      </c>
      <c r="L195">
        <v>0</v>
      </c>
      <c r="M195">
        <v>0</v>
      </c>
      <c r="N195">
        <v>1</v>
      </c>
      <c r="O195">
        <v>1</v>
      </c>
      <c r="P195">
        <v>1</v>
      </c>
      <c r="Q195">
        <v>1</v>
      </c>
      <c r="R195">
        <v>1</v>
      </c>
      <c r="S195">
        <v>-0.49736870855329296</v>
      </c>
      <c r="T195">
        <v>1</v>
      </c>
      <c r="BV195">
        <v>1</v>
      </c>
    </row>
    <row r="196" spans="1:74" x14ac:dyDescent="0.3">
      <c r="A196">
        <v>1</v>
      </c>
      <c r="B196">
        <v>196</v>
      </c>
      <c r="D196">
        <v>0</v>
      </c>
      <c r="E196">
        <v>1.8120000000000001</v>
      </c>
      <c r="F196">
        <v>0</v>
      </c>
      <c r="G196">
        <v>0</v>
      </c>
      <c r="H196">
        <v>0</v>
      </c>
      <c r="I196">
        <v>0</v>
      </c>
      <c r="J196">
        <v>0</v>
      </c>
      <c r="K196">
        <v>0</v>
      </c>
      <c r="L196">
        <v>0</v>
      </c>
      <c r="M196">
        <v>1</v>
      </c>
      <c r="N196">
        <v>1</v>
      </c>
      <c r="O196">
        <v>1</v>
      </c>
      <c r="P196">
        <v>1</v>
      </c>
      <c r="Q196">
        <v>0</v>
      </c>
      <c r="R196">
        <v>1</v>
      </c>
      <c r="S196">
        <v>1.3199716539200543</v>
      </c>
      <c r="T196">
        <v>1</v>
      </c>
      <c r="BV196">
        <v>1</v>
      </c>
    </row>
    <row r="197" spans="1:74" x14ac:dyDescent="0.3">
      <c r="A197">
        <v>1</v>
      </c>
      <c r="B197">
        <v>197</v>
      </c>
      <c r="D197">
        <v>0</v>
      </c>
      <c r="E197">
        <v>1.01</v>
      </c>
      <c r="F197">
        <v>0</v>
      </c>
      <c r="G197">
        <v>0</v>
      </c>
      <c r="H197">
        <v>0</v>
      </c>
      <c r="I197">
        <v>1</v>
      </c>
      <c r="J197">
        <v>0</v>
      </c>
      <c r="K197">
        <v>1</v>
      </c>
      <c r="L197">
        <v>0</v>
      </c>
      <c r="M197">
        <v>0</v>
      </c>
      <c r="N197">
        <v>1</v>
      </c>
      <c r="O197">
        <v>0</v>
      </c>
      <c r="P197">
        <v>1</v>
      </c>
      <c r="Q197">
        <v>1</v>
      </c>
      <c r="R197">
        <v>1</v>
      </c>
      <c r="S197">
        <v>-0.23989389489065205</v>
      </c>
      <c r="T197">
        <v>1</v>
      </c>
      <c r="BV197">
        <v>1</v>
      </c>
    </row>
    <row r="198" spans="1:74" x14ac:dyDescent="0.3">
      <c r="A198">
        <v>1</v>
      </c>
      <c r="B198">
        <v>198</v>
      </c>
      <c r="D198">
        <v>0</v>
      </c>
      <c r="E198">
        <v>1.61</v>
      </c>
      <c r="F198">
        <v>0</v>
      </c>
      <c r="G198">
        <v>0</v>
      </c>
      <c r="H198">
        <v>1</v>
      </c>
      <c r="I198">
        <v>0</v>
      </c>
      <c r="J198">
        <v>0</v>
      </c>
      <c r="K198">
        <v>0</v>
      </c>
      <c r="L198">
        <v>1</v>
      </c>
      <c r="M198">
        <v>0</v>
      </c>
      <c r="N198">
        <v>1</v>
      </c>
      <c r="O198">
        <v>0</v>
      </c>
      <c r="P198">
        <v>1</v>
      </c>
      <c r="Q198">
        <v>0</v>
      </c>
      <c r="R198">
        <v>1</v>
      </c>
      <c r="S198">
        <v>0.41975884560386351</v>
      </c>
      <c r="T198">
        <v>1</v>
      </c>
      <c r="BV198">
        <v>1</v>
      </c>
    </row>
    <row r="199" spans="1:74" x14ac:dyDescent="0.3">
      <c r="A199">
        <v>1</v>
      </c>
      <c r="B199">
        <v>199</v>
      </c>
      <c r="D199">
        <v>0</v>
      </c>
      <c r="E199">
        <v>1.27</v>
      </c>
      <c r="F199">
        <v>0</v>
      </c>
      <c r="G199">
        <v>0</v>
      </c>
      <c r="H199">
        <v>0</v>
      </c>
      <c r="I199">
        <v>0</v>
      </c>
      <c r="J199">
        <v>0</v>
      </c>
      <c r="K199">
        <v>0</v>
      </c>
      <c r="L199">
        <v>0</v>
      </c>
      <c r="M199">
        <v>1</v>
      </c>
      <c r="N199">
        <v>0</v>
      </c>
      <c r="O199">
        <v>0</v>
      </c>
      <c r="P199">
        <v>1</v>
      </c>
      <c r="Q199">
        <v>1</v>
      </c>
      <c r="R199">
        <v>1</v>
      </c>
      <c r="S199">
        <v>-0.31161071597778445</v>
      </c>
      <c r="T199">
        <v>1</v>
      </c>
      <c r="BV199">
        <v>1</v>
      </c>
    </row>
    <row r="200" spans="1:74" x14ac:dyDescent="0.3">
      <c r="A200">
        <v>1</v>
      </c>
      <c r="B200">
        <v>200</v>
      </c>
      <c r="D200">
        <v>0</v>
      </c>
      <c r="E200">
        <v>1.282</v>
      </c>
      <c r="F200">
        <v>0</v>
      </c>
      <c r="G200">
        <v>0</v>
      </c>
      <c r="H200">
        <v>1</v>
      </c>
      <c r="I200">
        <v>0</v>
      </c>
      <c r="J200">
        <v>0</v>
      </c>
      <c r="K200">
        <v>0</v>
      </c>
      <c r="L200">
        <v>0</v>
      </c>
      <c r="M200">
        <v>1</v>
      </c>
      <c r="N200">
        <v>1</v>
      </c>
      <c r="O200">
        <v>1</v>
      </c>
      <c r="P200">
        <v>1</v>
      </c>
      <c r="Q200">
        <v>1</v>
      </c>
      <c r="R200">
        <v>1</v>
      </c>
      <c r="S200">
        <v>-0.63794045416309175</v>
      </c>
      <c r="T200">
        <v>1</v>
      </c>
      <c r="BV200">
        <v>1</v>
      </c>
    </row>
    <row r="201" spans="1:74" x14ac:dyDescent="0.3">
      <c r="A201">
        <v>1</v>
      </c>
      <c r="B201">
        <v>201</v>
      </c>
      <c r="D201">
        <v>0</v>
      </c>
      <c r="E201">
        <v>1.51</v>
      </c>
      <c r="F201">
        <v>1</v>
      </c>
      <c r="G201">
        <v>0</v>
      </c>
      <c r="H201">
        <v>0</v>
      </c>
      <c r="I201">
        <v>0</v>
      </c>
      <c r="J201">
        <v>0</v>
      </c>
      <c r="K201">
        <v>0</v>
      </c>
      <c r="L201">
        <v>0</v>
      </c>
      <c r="M201">
        <v>0</v>
      </c>
      <c r="N201">
        <v>0</v>
      </c>
      <c r="O201">
        <v>0</v>
      </c>
      <c r="P201">
        <v>1</v>
      </c>
      <c r="Q201">
        <v>0</v>
      </c>
      <c r="R201">
        <v>1</v>
      </c>
      <c r="S201">
        <v>0.33511879537033668</v>
      </c>
      <c r="T201">
        <v>1</v>
      </c>
      <c r="BV201">
        <v>1</v>
      </c>
    </row>
    <row r="202" spans="1:74" x14ac:dyDescent="0.3">
      <c r="A202">
        <v>1</v>
      </c>
      <c r="B202">
        <v>202</v>
      </c>
      <c r="D202">
        <v>0</v>
      </c>
      <c r="E202">
        <v>1.1359999999999999</v>
      </c>
      <c r="F202">
        <v>0</v>
      </c>
      <c r="G202">
        <v>0</v>
      </c>
      <c r="H202">
        <v>1</v>
      </c>
      <c r="I202">
        <v>0</v>
      </c>
      <c r="J202">
        <v>0</v>
      </c>
      <c r="K202">
        <v>0</v>
      </c>
      <c r="L202">
        <v>0</v>
      </c>
      <c r="M202">
        <v>0</v>
      </c>
      <c r="N202">
        <v>1</v>
      </c>
      <c r="O202">
        <v>1</v>
      </c>
      <c r="P202">
        <v>1</v>
      </c>
      <c r="Q202">
        <v>0</v>
      </c>
      <c r="R202">
        <v>1</v>
      </c>
      <c r="S202">
        <v>-0.97920539965888009</v>
      </c>
      <c r="T202">
        <v>1</v>
      </c>
      <c r="BV202">
        <v>1</v>
      </c>
    </row>
    <row r="203" spans="1:74" x14ac:dyDescent="0.3">
      <c r="A203">
        <v>1</v>
      </c>
      <c r="B203">
        <v>203</v>
      </c>
      <c r="D203">
        <v>0</v>
      </c>
      <c r="E203">
        <v>1.1399999999999999</v>
      </c>
      <c r="F203">
        <v>0</v>
      </c>
      <c r="G203">
        <v>0</v>
      </c>
      <c r="H203">
        <v>1</v>
      </c>
      <c r="I203">
        <v>0</v>
      </c>
      <c r="J203">
        <v>0</v>
      </c>
      <c r="K203">
        <v>0</v>
      </c>
      <c r="L203">
        <v>0</v>
      </c>
      <c r="M203">
        <v>1</v>
      </c>
      <c r="N203">
        <v>1</v>
      </c>
      <c r="O203">
        <v>1</v>
      </c>
      <c r="P203">
        <v>1</v>
      </c>
      <c r="Q203">
        <v>0</v>
      </c>
      <c r="R203">
        <v>1</v>
      </c>
      <c r="S203">
        <v>-0.95599303961459536</v>
      </c>
      <c r="T203">
        <v>1</v>
      </c>
      <c r="BV203">
        <v>1</v>
      </c>
    </row>
    <row r="204" spans="1:74" x14ac:dyDescent="0.3">
      <c r="A204">
        <v>1</v>
      </c>
      <c r="B204">
        <v>204</v>
      </c>
      <c r="D204">
        <v>0</v>
      </c>
      <c r="E204">
        <v>1.1499999999999999</v>
      </c>
      <c r="F204">
        <v>0</v>
      </c>
      <c r="G204">
        <v>0</v>
      </c>
      <c r="H204">
        <v>1</v>
      </c>
      <c r="I204">
        <v>0</v>
      </c>
      <c r="J204">
        <v>0</v>
      </c>
      <c r="K204">
        <v>0</v>
      </c>
      <c r="L204">
        <v>1</v>
      </c>
      <c r="M204">
        <v>0</v>
      </c>
      <c r="N204">
        <v>1</v>
      </c>
      <c r="O204">
        <v>0</v>
      </c>
      <c r="P204">
        <v>1</v>
      </c>
      <c r="Q204">
        <v>0</v>
      </c>
      <c r="R204">
        <v>1</v>
      </c>
      <c r="S204">
        <v>-0.76051541193110261</v>
      </c>
      <c r="T204">
        <v>1</v>
      </c>
      <c r="BV204">
        <v>1</v>
      </c>
    </row>
    <row r="205" spans="1:74" x14ac:dyDescent="0.3">
      <c r="A205">
        <v>1</v>
      </c>
      <c r="B205">
        <v>205</v>
      </c>
      <c r="D205">
        <v>0</v>
      </c>
      <c r="E205">
        <v>1.22</v>
      </c>
      <c r="F205">
        <v>0</v>
      </c>
      <c r="G205">
        <v>1</v>
      </c>
      <c r="H205">
        <v>0</v>
      </c>
      <c r="I205">
        <v>0</v>
      </c>
      <c r="J205">
        <v>1</v>
      </c>
      <c r="K205">
        <v>0</v>
      </c>
      <c r="L205">
        <v>0</v>
      </c>
      <c r="M205">
        <v>0</v>
      </c>
      <c r="N205">
        <v>1</v>
      </c>
      <c r="O205">
        <v>1</v>
      </c>
      <c r="P205">
        <v>1</v>
      </c>
      <c r="Q205">
        <v>0</v>
      </c>
      <c r="R205">
        <v>1</v>
      </c>
      <c r="S205">
        <v>-0.18753416361436212</v>
      </c>
      <c r="T205">
        <v>1</v>
      </c>
      <c r="BV205">
        <v>1</v>
      </c>
    </row>
    <row r="206" spans="1:74" x14ac:dyDescent="0.3">
      <c r="A206">
        <v>1</v>
      </c>
      <c r="B206">
        <v>206</v>
      </c>
      <c r="D206">
        <v>1</v>
      </c>
      <c r="E206">
        <v>1.51</v>
      </c>
      <c r="F206">
        <v>0</v>
      </c>
      <c r="G206">
        <v>1</v>
      </c>
      <c r="H206">
        <v>0</v>
      </c>
      <c r="I206">
        <v>0</v>
      </c>
      <c r="J206">
        <v>1</v>
      </c>
      <c r="K206">
        <v>0</v>
      </c>
      <c r="L206">
        <v>0</v>
      </c>
      <c r="M206">
        <v>0</v>
      </c>
      <c r="N206">
        <v>1</v>
      </c>
      <c r="O206">
        <v>0</v>
      </c>
      <c r="P206">
        <v>1</v>
      </c>
      <c r="Q206">
        <v>1</v>
      </c>
      <c r="R206">
        <v>0</v>
      </c>
      <c r="S206">
        <v>0.50739487622074564</v>
      </c>
      <c r="T206">
        <v>1</v>
      </c>
      <c r="BV206">
        <v>1</v>
      </c>
    </row>
    <row r="207" spans="1:74" x14ac:dyDescent="0.3">
      <c r="A207">
        <v>1</v>
      </c>
      <c r="B207">
        <v>207</v>
      </c>
      <c r="D207">
        <v>0</v>
      </c>
      <c r="E207">
        <v>1.04</v>
      </c>
      <c r="F207">
        <v>0</v>
      </c>
      <c r="G207">
        <v>0</v>
      </c>
      <c r="H207">
        <v>0</v>
      </c>
      <c r="I207">
        <v>1</v>
      </c>
      <c r="J207">
        <v>0</v>
      </c>
      <c r="K207">
        <v>0</v>
      </c>
      <c r="L207">
        <v>0</v>
      </c>
      <c r="M207">
        <v>0</v>
      </c>
      <c r="N207">
        <v>1</v>
      </c>
      <c r="O207">
        <v>0</v>
      </c>
      <c r="P207">
        <v>1</v>
      </c>
      <c r="Q207">
        <v>1</v>
      </c>
      <c r="R207">
        <v>1</v>
      </c>
      <c r="S207">
        <v>-0.91218583751735516</v>
      </c>
      <c r="T207">
        <v>1</v>
      </c>
      <c r="BV207">
        <v>1</v>
      </c>
    </row>
    <row r="208" spans="1:74" x14ac:dyDescent="0.3">
      <c r="A208">
        <v>1</v>
      </c>
      <c r="B208">
        <v>208</v>
      </c>
      <c r="D208">
        <v>0</v>
      </c>
      <c r="E208">
        <v>1.508</v>
      </c>
      <c r="F208">
        <v>0</v>
      </c>
      <c r="G208">
        <v>1</v>
      </c>
      <c r="H208">
        <v>0</v>
      </c>
      <c r="I208">
        <v>0</v>
      </c>
      <c r="J208">
        <v>0</v>
      </c>
      <c r="K208">
        <v>0</v>
      </c>
      <c r="L208">
        <v>0</v>
      </c>
      <c r="M208">
        <v>0</v>
      </c>
      <c r="N208">
        <v>1</v>
      </c>
      <c r="O208">
        <v>1</v>
      </c>
      <c r="P208">
        <v>1</v>
      </c>
      <c r="Q208">
        <v>1</v>
      </c>
      <c r="R208">
        <v>1</v>
      </c>
      <c r="S208">
        <v>9.6781202890789855E-2</v>
      </c>
      <c r="T208">
        <v>1</v>
      </c>
      <c r="BV208">
        <v>1</v>
      </c>
    </row>
    <row r="209" spans="1:74" x14ac:dyDescent="0.3">
      <c r="A209">
        <v>1</v>
      </c>
      <c r="B209">
        <v>209</v>
      </c>
      <c r="D209">
        <v>0</v>
      </c>
      <c r="E209">
        <v>1.03</v>
      </c>
      <c r="F209">
        <v>0</v>
      </c>
      <c r="G209">
        <v>0</v>
      </c>
      <c r="H209">
        <v>1</v>
      </c>
      <c r="I209">
        <v>0</v>
      </c>
      <c r="J209">
        <v>0</v>
      </c>
      <c r="K209">
        <v>1</v>
      </c>
      <c r="L209">
        <v>0</v>
      </c>
      <c r="M209">
        <v>0</v>
      </c>
      <c r="N209">
        <v>1</v>
      </c>
      <c r="O209">
        <v>0</v>
      </c>
      <c r="P209">
        <v>1</v>
      </c>
      <c r="Q209">
        <v>1</v>
      </c>
      <c r="R209">
        <v>1</v>
      </c>
      <c r="S209">
        <v>-0.81448054463033115</v>
      </c>
      <c r="T209">
        <v>1</v>
      </c>
      <c r="BV209">
        <v>1</v>
      </c>
    </row>
    <row r="210" spans="1:74" x14ac:dyDescent="0.3">
      <c r="A210">
        <v>1</v>
      </c>
      <c r="B210">
        <v>210</v>
      </c>
      <c r="D210">
        <v>0</v>
      </c>
      <c r="E210">
        <v>1.4</v>
      </c>
      <c r="F210">
        <v>0</v>
      </c>
      <c r="G210">
        <v>0</v>
      </c>
      <c r="H210">
        <v>1</v>
      </c>
      <c r="I210">
        <v>0</v>
      </c>
      <c r="J210">
        <v>0</v>
      </c>
      <c r="K210">
        <v>0</v>
      </c>
      <c r="L210">
        <v>1</v>
      </c>
      <c r="M210">
        <v>0</v>
      </c>
      <c r="N210">
        <v>0</v>
      </c>
      <c r="O210">
        <v>1</v>
      </c>
      <c r="P210">
        <v>1</v>
      </c>
      <c r="Q210">
        <v>0</v>
      </c>
      <c r="R210">
        <v>1</v>
      </c>
      <c r="S210">
        <v>-0.25097166932545079</v>
      </c>
      <c r="T210">
        <v>1</v>
      </c>
      <c r="BV210">
        <v>1</v>
      </c>
    </row>
    <row r="211" spans="1:74" x14ac:dyDescent="0.3">
      <c r="A211">
        <v>1</v>
      </c>
      <c r="B211">
        <v>211</v>
      </c>
      <c r="D211">
        <v>0</v>
      </c>
      <c r="E211">
        <v>1.0069999999999999</v>
      </c>
      <c r="F211">
        <v>0</v>
      </c>
      <c r="G211">
        <v>0</v>
      </c>
      <c r="H211">
        <v>0</v>
      </c>
      <c r="I211">
        <v>0</v>
      </c>
      <c r="J211">
        <v>0</v>
      </c>
      <c r="K211">
        <v>1</v>
      </c>
      <c r="L211">
        <v>0</v>
      </c>
      <c r="M211">
        <v>0</v>
      </c>
      <c r="N211">
        <v>1</v>
      </c>
      <c r="O211">
        <v>1</v>
      </c>
      <c r="P211">
        <v>1</v>
      </c>
      <c r="Q211">
        <v>0</v>
      </c>
      <c r="R211">
        <v>0</v>
      </c>
      <c r="S211">
        <v>-0.401491569239943</v>
      </c>
      <c r="T211">
        <v>1</v>
      </c>
      <c r="BV211">
        <v>1</v>
      </c>
    </row>
    <row r="212" spans="1:74" x14ac:dyDescent="0.3">
      <c r="A212">
        <v>1</v>
      </c>
      <c r="B212">
        <v>212</v>
      </c>
      <c r="D212">
        <v>1</v>
      </c>
      <c r="E212">
        <v>1.21</v>
      </c>
      <c r="F212">
        <v>1</v>
      </c>
      <c r="G212">
        <v>0</v>
      </c>
      <c r="H212">
        <v>0</v>
      </c>
      <c r="I212">
        <v>0</v>
      </c>
      <c r="J212">
        <v>1</v>
      </c>
      <c r="K212">
        <v>0</v>
      </c>
      <c r="L212">
        <v>0</v>
      </c>
      <c r="M212">
        <v>0</v>
      </c>
      <c r="N212">
        <v>0</v>
      </c>
      <c r="O212">
        <v>0</v>
      </c>
      <c r="P212">
        <v>0</v>
      </c>
      <c r="Q212">
        <v>1</v>
      </c>
      <c r="R212">
        <v>0</v>
      </c>
      <c r="S212">
        <v>0.55064772102376069</v>
      </c>
      <c r="T212">
        <v>1</v>
      </c>
      <c r="BV212">
        <v>1</v>
      </c>
    </row>
    <row r="213" spans="1:74" x14ac:dyDescent="0.3">
      <c r="A213">
        <v>1</v>
      </c>
      <c r="B213">
        <v>213</v>
      </c>
      <c r="D213">
        <v>0</v>
      </c>
      <c r="E213">
        <v>1.554</v>
      </c>
      <c r="F213">
        <v>0</v>
      </c>
      <c r="G213">
        <v>1</v>
      </c>
      <c r="H213">
        <v>0</v>
      </c>
      <c r="I213">
        <v>0</v>
      </c>
      <c r="J213">
        <v>0</v>
      </c>
      <c r="K213">
        <v>0</v>
      </c>
      <c r="L213">
        <v>1</v>
      </c>
      <c r="M213">
        <v>0</v>
      </c>
      <c r="N213">
        <v>1</v>
      </c>
      <c r="O213">
        <v>1</v>
      </c>
      <c r="P213">
        <v>1</v>
      </c>
      <c r="Q213">
        <v>0</v>
      </c>
      <c r="R213">
        <v>1</v>
      </c>
      <c r="S213">
        <v>0.96198227510043344</v>
      </c>
      <c r="T213">
        <v>1</v>
      </c>
      <c r="BV213">
        <v>1</v>
      </c>
    </row>
    <row r="214" spans="1:74" x14ac:dyDescent="0.3">
      <c r="A214">
        <v>1</v>
      </c>
      <c r="B214">
        <v>214</v>
      </c>
      <c r="D214">
        <v>0</v>
      </c>
      <c r="E214">
        <v>1.01</v>
      </c>
      <c r="F214">
        <v>0</v>
      </c>
      <c r="G214">
        <v>0</v>
      </c>
      <c r="H214">
        <v>0</v>
      </c>
      <c r="I214">
        <v>0</v>
      </c>
      <c r="J214">
        <v>0</v>
      </c>
      <c r="K214">
        <v>0</v>
      </c>
      <c r="L214">
        <v>0</v>
      </c>
      <c r="M214">
        <v>1</v>
      </c>
      <c r="N214">
        <v>1</v>
      </c>
      <c r="O214">
        <v>1</v>
      </c>
      <c r="P214">
        <v>1</v>
      </c>
      <c r="Q214">
        <v>1</v>
      </c>
      <c r="R214">
        <v>1</v>
      </c>
      <c r="S214">
        <v>-0.93888437685276294</v>
      </c>
      <c r="T214">
        <v>1</v>
      </c>
      <c r="BV214">
        <v>1</v>
      </c>
    </row>
    <row r="215" spans="1:74" x14ac:dyDescent="0.3">
      <c r="A215">
        <v>1</v>
      </c>
      <c r="B215">
        <v>215</v>
      </c>
      <c r="D215">
        <v>0</v>
      </c>
      <c r="E215">
        <v>1.411</v>
      </c>
      <c r="F215">
        <v>0</v>
      </c>
      <c r="G215">
        <v>0</v>
      </c>
      <c r="H215">
        <v>1</v>
      </c>
      <c r="I215">
        <v>0</v>
      </c>
      <c r="J215">
        <v>0</v>
      </c>
      <c r="K215">
        <v>1</v>
      </c>
      <c r="L215">
        <v>0</v>
      </c>
      <c r="M215">
        <v>0</v>
      </c>
      <c r="N215">
        <v>1</v>
      </c>
      <c r="O215">
        <v>1</v>
      </c>
      <c r="P215">
        <v>1</v>
      </c>
      <c r="Q215">
        <v>0</v>
      </c>
      <c r="R215">
        <v>1</v>
      </c>
      <c r="S215">
        <v>-5.1513346949821712E-3</v>
      </c>
      <c r="T215">
        <v>1</v>
      </c>
      <c r="BV215">
        <v>1</v>
      </c>
    </row>
    <row r="216" spans="1:74" x14ac:dyDescent="0.3">
      <c r="A216">
        <v>1</v>
      </c>
      <c r="B216">
        <v>216</v>
      </c>
      <c r="D216">
        <v>0</v>
      </c>
      <c r="E216">
        <v>1.718</v>
      </c>
      <c r="F216">
        <v>0</v>
      </c>
      <c r="G216">
        <v>0</v>
      </c>
      <c r="H216">
        <v>1</v>
      </c>
      <c r="I216">
        <v>0</v>
      </c>
      <c r="J216">
        <v>0</v>
      </c>
      <c r="K216">
        <v>0</v>
      </c>
      <c r="L216">
        <v>1</v>
      </c>
      <c r="M216">
        <v>0</v>
      </c>
      <c r="N216">
        <v>1</v>
      </c>
      <c r="O216">
        <v>1</v>
      </c>
      <c r="P216">
        <v>1</v>
      </c>
      <c r="Q216">
        <v>0</v>
      </c>
      <c r="R216">
        <v>1</v>
      </c>
      <c r="S216">
        <v>1.1309567221308787</v>
      </c>
      <c r="T216">
        <v>1</v>
      </c>
      <c r="BV216">
        <v>1</v>
      </c>
    </row>
    <row r="217" spans="1:74" x14ac:dyDescent="0.3">
      <c r="A217">
        <v>1</v>
      </c>
      <c r="B217">
        <v>217</v>
      </c>
      <c r="D217">
        <v>0</v>
      </c>
      <c r="E217">
        <v>1.03</v>
      </c>
      <c r="F217">
        <v>0</v>
      </c>
      <c r="G217">
        <v>0</v>
      </c>
      <c r="H217">
        <v>0</v>
      </c>
      <c r="I217">
        <v>0</v>
      </c>
      <c r="J217">
        <v>0</v>
      </c>
      <c r="K217">
        <v>0</v>
      </c>
      <c r="L217">
        <v>0</v>
      </c>
      <c r="M217">
        <v>1</v>
      </c>
      <c r="N217">
        <v>1</v>
      </c>
      <c r="O217">
        <v>0</v>
      </c>
      <c r="P217">
        <v>1</v>
      </c>
      <c r="Q217">
        <v>0</v>
      </c>
      <c r="R217">
        <v>1</v>
      </c>
      <c r="S217">
        <v>-0.76520185766550941</v>
      </c>
      <c r="T217">
        <v>1</v>
      </c>
      <c r="BV217">
        <v>1</v>
      </c>
    </row>
    <row r="218" spans="1:74" x14ac:dyDescent="0.3">
      <c r="A218">
        <v>1</v>
      </c>
      <c r="B218">
        <v>218</v>
      </c>
      <c r="D218">
        <v>0</v>
      </c>
      <c r="E218">
        <v>1.792</v>
      </c>
      <c r="F218">
        <v>0</v>
      </c>
      <c r="G218">
        <v>0</v>
      </c>
      <c r="H218">
        <v>1</v>
      </c>
      <c r="I218">
        <v>0</v>
      </c>
      <c r="J218">
        <v>0</v>
      </c>
      <c r="K218">
        <v>0</v>
      </c>
      <c r="L218">
        <v>0</v>
      </c>
      <c r="M218">
        <v>1</v>
      </c>
      <c r="N218">
        <v>1</v>
      </c>
      <c r="O218">
        <v>1</v>
      </c>
      <c r="P218">
        <v>1</v>
      </c>
      <c r="Q218">
        <v>0</v>
      </c>
      <c r="R218">
        <v>1</v>
      </c>
      <c r="S218">
        <v>0.91699931650529776</v>
      </c>
      <c r="T218">
        <v>1</v>
      </c>
      <c r="BV218">
        <v>1</v>
      </c>
    </row>
    <row r="219" spans="1:74" x14ac:dyDescent="0.3">
      <c r="A219">
        <v>1</v>
      </c>
      <c r="B219">
        <v>219</v>
      </c>
      <c r="D219">
        <v>0</v>
      </c>
      <c r="E219">
        <v>1.05</v>
      </c>
      <c r="F219">
        <v>1</v>
      </c>
      <c r="G219">
        <v>0</v>
      </c>
      <c r="H219">
        <v>0</v>
      </c>
      <c r="I219">
        <v>0</v>
      </c>
      <c r="J219">
        <v>0</v>
      </c>
      <c r="K219">
        <v>0</v>
      </c>
      <c r="L219">
        <v>0</v>
      </c>
      <c r="M219">
        <v>0</v>
      </c>
      <c r="N219">
        <v>1</v>
      </c>
      <c r="O219">
        <v>1</v>
      </c>
      <c r="P219">
        <v>1</v>
      </c>
      <c r="Q219">
        <v>1</v>
      </c>
      <c r="R219">
        <v>1</v>
      </c>
      <c r="S219">
        <v>-0.83237424652533853</v>
      </c>
      <c r="T219">
        <v>1</v>
      </c>
      <c r="BV219">
        <v>1</v>
      </c>
    </row>
    <row r="220" spans="1:74" x14ac:dyDescent="0.3">
      <c r="A220">
        <v>1</v>
      </c>
      <c r="B220">
        <v>220</v>
      </c>
      <c r="D220">
        <v>0</v>
      </c>
      <c r="E220">
        <v>1.34</v>
      </c>
      <c r="F220">
        <v>0</v>
      </c>
      <c r="G220">
        <v>0</v>
      </c>
      <c r="H220">
        <v>1</v>
      </c>
      <c r="I220">
        <v>0</v>
      </c>
      <c r="J220">
        <v>0</v>
      </c>
      <c r="K220">
        <v>0</v>
      </c>
      <c r="L220">
        <v>0</v>
      </c>
      <c r="M220">
        <v>1</v>
      </c>
      <c r="N220">
        <v>1</v>
      </c>
      <c r="O220">
        <v>1</v>
      </c>
      <c r="P220">
        <v>1</v>
      </c>
      <c r="Q220">
        <v>1</v>
      </c>
      <c r="R220">
        <v>1</v>
      </c>
      <c r="S220">
        <v>-0.22891271847591313</v>
      </c>
      <c r="T220">
        <v>1</v>
      </c>
      <c r="BV220">
        <v>1</v>
      </c>
    </row>
    <row r="221" spans="1:74" x14ac:dyDescent="0.3">
      <c r="A221">
        <v>1</v>
      </c>
      <c r="B221">
        <v>221</v>
      </c>
      <c r="D221">
        <v>0</v>
      </c>
      <c r="E221">
        <v>1.02</v>
      </c>
      <c r="F221">
        <v>0</v>
      </c>
      <c r="G221">
        <v>1</v>
      </c>
      <c r="H221">
        <v>0</v>
      </c>
      <c r="I221">
        <v>0</v>
      </c>
      <c r="J221">
        <v>0</v>
      </c>
      <c r="K221">
        <v>0</v>
      </c>
      <c r="L221">
        <v>0</v>
      </c>
      <c r="M221">
        <v>1</v>
      </c>
      <c r="N221">
        <v>1</v>
      </c>
      <c r="O221">
        <v>1</v>
      </c>
      <c r="P221">
        <v>1</v>
      </c>
      <c r="Q221">
        <v>1</v>
      </c>
      <c r="R221">
        <v>1</v>
      </c>
      <c r="S221">
        <v>-0.72300438227568786</v>
      </c>
      <c r="T221">
        <v>1</v>
      </c>
      <c r="BV221">
        <v>1</v>
      </c>
    </row>
    <row r="222" spans="1:74" x14ac:dyDescent="0.3">
      <c r="A222">
        <v>1</v>
      </c>
      <c r="B222">
        <v>222</v>
      </c>
      <c r="D222">
        <v>0</v>
      </c>
      <c r="E222">
        <v>1.1000000000000001</v>
      </c>
      <c r="F222">
        <v>0</v>
      </c>
      <c r="G222">
        <v>0</v>
      </c>
      <c r="H222">
        <v>0</v>
      </c>
      <c r="I222">
        <v>1</v>
      </c>
      <c r="J222">
        <v>0</v>
      </c>
      <c r="K222">
        <v>0</v>
      </c>
      <c r="L222">
        <v>0</v>
      </c>
      <c r="M222">
        <v>1</v>
      </c>
      <c r="N222">
        <v>1</v>
      </c>
      <c r="O222">
        <v>0</v>
      </c>
      <c r="P222">
        <v>1</v>
      </c>
      <c r="Q222">
        <v>1</v>
      </c>
      <c r="R222">
        <v>1</v>
      </c>
      <c r="S222">
        <v>-0.7980069778063561</v>
      </c>
      <c r="T222">
        <v>1</v>
      </c>
      <c r="BV222">
        <v>1</v>
      </c>
    </row>
    <row r="223" spans="1:74" x14ac:dyDescent="0.3">
      <c r="A223">
        <v>1</v>
      </c>
      <c r="B223">
        <v>223</v>
      </c>
      <c r="D223">
        <v>0</v>
      </c>
      <c r="E223">
        <v>1.05</v>
      </c>
      <c r="F223">
        <v>0</v>
      </c>
      <c r="G223">
        <v>0</v>
      </c>
      <c r="H223">
        <v>0</v>
      </c>
      <c r="I223">
        <v>0</v>
      </c>
      <c r="J223">
        <v>1</v>
      </c>
      <c r="K223">
        <v>0</v>
      </c>
      <c r="L223">
        <v>0</v>
      </c>
      <c r="M223">
        <v>0</v>
      </c>
      <c r="N223">
        <v>1</v>
      </c>
      <c r="O223">
        <v>1</v>
      </c>
      <c r="P223">
        <v>0</v>
      </c>
      <c r="Q223">
        <v>0</v>
      </c>
      <c r="R223">
        <v>1</v>
      </c>
      <c r="S223">
        <v>-0.19274541053237876</v>
      </c>
      <c r="T223">
        <v>1</v>
      </c>
      <c r="BV223">
        <v>1</v>
      </c>
    </row>
    <row r="224" spans="1:74" x14ac:dyDescent="0.3">
      <c r="A224">
        <v>1</v>
      </c>
      <c r="B224">
        <v>224</v>
      </c>
      <c r="D224">
        <v>0</v>
      </c>
      <c r="E224">
        <v>1.2030000000000001</v>
      </c>
      <c r="F224">
        <v>0</v>
      </c>
      <c r="G224">
        <v>0</v>
      </c>
      <c r="H224">
        <v>0</v>
      </c>
      <c r="I224">
        <v>0</v>
      </c>
      <c r="J224">
        <v>0</v>
      </c>
      <c r="K224">
        <v>0</v>
      </c>
      <c r="L224">
        <v>0</v>
      </c>
      <c r="M224">
        <v>1</v>
      </c>
      <c r="N224">
        <v>1</v>
      </c>
      <c r="O224">
        <v>1</v>
      </c>
      <c r="P224">
        <v>1</v>
      </c>
      <c r="Q224">
        <v>0</v>
      </c>
      <c r="R224">
        <v>1</v>
      </c>
      <c r="S224">
        <v>-0.45627850599042868</v>
      </c>
      <c r="T224">
        <v>1</v>
      </c>
      <c r="BV224">
        <v>1</v>
      </c>
    </row>
    <row r="225" spans="1:74" x14ac:dyDescent="0.3">
      <c r="A225">
        <v>1</v>
      </c>
      <c r="B225">
        <v>225</v>
      </c>
      <c r="D225">
        <v>0</v>
      </c>
      <c r="E225">
        <v>1.3</v>
      </c>
      <c r="F225">
        <v>0</v>
      </c>
      <c r="G225">
        <v>0</v>
      </c>
      <c r="H225">
        <v>0</v>
      </c>
      <c r="I225">
        <v>1</v>
      </c>
      <c r="J225">
        <v>0</v>
      </c>
      <c r="K225">
        <v>0</v>
      </c>
      <c r="L225">
        <v>0</v>
      </c>
      <c r="M225">
        <v>1</v>
      </c>
      <c r="N225">
        <v>1</v>
      </c>
      <c r="O225">
        <v>1</v>
      </c>
      <c r="P225">
        <v>1</v>
      </c>
      <c r="Q225">
        <v>1</v>
      </c>
      <c r="R225">
        <v>1</v>
      </c>
      <c r="S225">
        <v>7.9686948952657141E-3</v>
      </c>
      <c r="T225">
        <v>1</v>
      </c>
      <c r="BV225">
        <v>1</v>
      </c>
    </row>
    <row r="226" spans="1:74" x14ac:dyDescent="0.3">
      <c r="A226">
        <v>1</v>
      </c>
      <c r="B226">
        <v>226</v>
      </c>
      <c r="D226">
        <v>0</v>
      </c>
      <c r="E226">
        <v>1.0129999999999999</v>
      </c>
      <c r="F226">
        <v>0</v>
      </c>
      <c r="G226">
        <v>0</v>
      </c>
      <c r="H226">
        <v>0</v>
      </c>
      <c r="I226">
        <v>0</v>
      </c>
      <c r="J226">
        <v>0</v>
      </c>
      <c r="K226">
        <v>0</v>
      </c>
      <c r="L226">
        <v>1</v>
      </c>
      <c r="M226">
        <v>0</v>
      </c>
      <c r="N226">
        <v>1</v>
      </c>
      <c r="O226">
        <v>1</v>
      </c>
      <c r="P226">
        <v>1</v>
      </c>
      <c r="Q226">
        <v>0</v>
      </c>
      <c r="R226">
        <v>1</v>
      </c>
      <c r="S226">
        <v>-0.61054698578784894</v>
      </c>
      <c r="T226">
        <v>1</v>
      </c>
      <c r="BV226">
        <v>1</v>
      </c>
    </row>
    <row r="227" spans="1:74" x14ac:dyDescent="0.3">
      <c r="A227">
        <v>1</v>
      </c>
      <c r="B227">
        <v>227</v>
      </c>
      <c r="D227">
        <v>0</v>
      </c>
      <c r="E227">
        <v>1.03</v>
      </c>
      <c r="F227">
        <v>0</v>
      </c>
      <c r="G227">
        <v>1</v>
      </c>
      <c r="H227">
        <v>0</v>
      </c>
      <c r="I227">
        <v>0</v>
      </c>
      <c r="J227">
        <v>1</v>
      </c>
      <c r="K227">
        <v>0</v>
      </c>
      <c r="L227">
        <v>0</v>
      </c>
      <c r="M227">
        <v>0</v>
      </c>
      <c r="N227">
        <v>1</v>
      </c>
      <c r="O227">
        <v>0</v>
      </c>
      <c r="P227">
        <v>0</v>
      </c>
      <c r="Q227">
        <v>1</v>
      </c>
      <c r="R227">
        <v>1</v>
      </c>
      <c r="S227">
        <v>-0.53045353042386589</v>
      </c>
      <c r="T227">
        <v>1</v>
      </c>
      <c r="BV227">
        <v>1</v>
      </c>
    </row>
    <row r="228" spans="1:74" x14ac:dyDescent="0.3">
      <c r="A228">
        <v>1</v>
      </c>
      <c r="B228">
        <v>228</v>
      </c>
      <c r="D228">
        <v>0</v>
      </c>
      <c r="E228">
        <v>1.74</v>
      </c>
      <c r="F228">
        <v>1</v>
      </c>
      <c r="G228">
        <v>0</v>
      </c>
      <c r="H228">
        <v>0</v>
      </c>
      <c r="I228">
        <v>0</v>
      </c>
      <c r="J228">
        <v>1</v>
      </c>
      <c r="K228">
        <v>0</v>
      </c>
      <c r="L228">
        <v>0</v>
      </c>
      <c r="M228">
        <v>0</v>
      </c>
      <c r="N228">
        <v>1</v>
      </c>
      <c r="O228">
        <v>0</v>
      </c>
      <c r="P228">
        <v>0</v>
      </c>
      <c r="Q228">
        <v>1</v>
      </c>
      <c r="R228">
        <v>1</v>
      </c>
      <c r="S228">
        <v>5.5955831254882797</v>
      </c>
      <c r="T228">
        <v>1</v>
      </c>
      <c r="BV228">
        <v>1</v>
      </c>
    </row>
    <row r="229" spans="1:74" x14ac:dyDescent="0.3">
      <c r="A229">
        <v>1</v>
      </c>
      <c r="B229">
        <v>229</v>
      </c>
      <c r="D229">
        <v>0</v>
      </c>
      <c r="E229">
        <v>1.59</v>
      </c>
      <c r="F229">
        <v>0</v>
      </c>
      <c r="G229">
        <v>0</v>
      </c>
      <c r="H229">
        <v>1</v>
      </c>
      <c r="I229">
        <v>0</v>
      </c>
      <c r="J229">
        <v>0</v>
      </c>
      <c r="K229">
        <v>0</v>
      </c>
      <c r="L229">
        <v>0</v>
      </c>
      <c r="M229">
        <v>0</v>
      </c>
      <c r="N229">
        <v>1</v>
      </c>
      <c r="O229">
        <v>1</v>
      </c>
      <c r="P229">
        <v>1</v>
      </c>
      <c r="Q229">
        <v>1</v>
      </c>
      <c r="R229">
        <v>1</v>
      </c>
      <c r="S229">
        <v>2.1232900634856982E-2</v>
      </c>
      <c r="T229">
        <v>1</v>
      </c>
      <c r="BV229">
        <v>1</v>
      </c>
    </row>
    <row r="230" spans="1:74" x14ac:dyDescent="0.3">
      <c r="A230">
        <v>1</v>
      </c>
      <c r="B230">
        <v>230</v>
      </c>
      <c r="D230">
        <v>0</v>
      </c>
      <c r="E230">
        <v>1.84</v>
      </c>
      <c r="F230">
        <v>0</v>
      </c>
      <c r="G230">
        <v>0</v>
      </c>
      <c r="H230">
        <v>1</v>
      </c>
      <c r="I230">
        <v>0</v>
      </c>
      <c r="J230">
        <v>0</v>
      </c>
      <c r="K230">
        <v>0</v>
      </c>
      <c r="L230">
        <v>0</v>
      </c>
      <c r="M230">
        <v>1</v>
      </c>
      <c r="N230">
        <v>1</v>
      </c>
      <c r="O230">
        <v>1</v>
      </c>
      <c r="P230">
        <v>1</v>
      </c>
      <c r="Q230">
        <v>0</v>
      </c>
      <c r="R230">
        <v>1</v>
      </c>
      <c r="S230">
        <v>1.8411684337963852</v>
      </c>
      <c r="T230">
        <v>1</v>
      </c>
      <c r="BV230">
        <v>1</v>
      </c>
    </row>
    <row r="231" spans="1:74" x14ac:dyDescent="0.3">
      <c r="A231">
        <v>1</v>
      </c>
      <c r="B231">
        <v>231</v>
      </c>
      <c r="D231">
        <v>0</v>
      </c>
      <c r="E231">
        <v>1.9</v>
      </c>
      <c r="F231">
        <v>0</v>
      </c>
      <c r="G231">
        <v>0</v>
      </c>
      <c r="H231">
        <v>1</v>
      </c>
      <c r="I231">
        <v>0</v>
      </c>
      <c r="J231">
        <v>0</v>
      </c>
      <c r="K231">
        <v>0</v>
      </c>
      <c r="L231">
        <v>0</v>
      </c>
      <c r="M231">
        <v>0</v>
      </c>
      <c r="N231">
        <v>1</v>
      </c>
      <c r="O231">
        <v>1</v>
      </c>
      <c r="P231">
        <v>1</v>
      </c>
      <c r="Q231">
        <v>0</v>
      </c>
      <c r="R231">
        <v>1</v>
      </c>
      <c r="S231">
        <v>0.69914915484744555</v>
      </c>
      <c r="T231">
        <v>1</v>
      </c>
      <c r="BV231">
        <v>1</v>
      </c>
    </row>
    <row r="232" spans="1:74" x14ac:dyDescent="0.3">
      <c r="A232">
        <v>1</v>
      </c>
      <c r="B232">
        <v>232</v>
      </c>
      <c r="D232">
        <v>0</v>
      </c>
      <c r="E232">
        <v>1.03</v>
      </c>
      <c r="F232">
        <v>0</v>
      </c>
      <c r="G232">
        <v>0</v>
      </c>
      <c r="H232">
        <v>0</v>
      </c>
      <c r="I232">
        <v>1</v>
      </c>
      <c r="J232">
        <v>0</v>
      </c>
      <c r="K232">
        <v>0</v>
      </c>
      <c r="L232">
        <v>0</v>
      </c>
      <c r="M232">
        <v>1</v>
      </c>
      <c r="N232">
        <v>1</v>
      </c>
      <c r="O232">
        <v>0</v>
      </c>
      <c r="P232">
        <v>1</v>
      </c>
      <c r="Q232">
        <v>1</v>
      </c>
      <c r="R232">
        <v>1</v>
      </c>
      <c r="S232">
        <v>-0.85353425908372005</v>
      </c>
      <c r="T232">
        <v>1</v>
      </c>
      <c r="BV232">
        <v>1</v>
      </c>
    </row>
    <row r="233" spans="1:74" x14ac:dyDescent="0.3">
      <c r="A233">
        <v>1</v>
      </c>
      <c r="B233">
        <v>233</v>
      </c>
      <c r="D233">
        <v>1</v>
      </c>
      <c r="E233">
        <v>1.1599999999999999</v>
      </c>
      <c r="F233">
        <v>0</v>
      </c>
      <c r="G233">
        <v>0</v>
      </c>
      <c r="H233">
        <v>1</v>
      </c>
      <c r="I233">
        <v>0</v>
      </c>
      <c r="J233">
        <v>0</v>
      </c>
      <c r="K233">
        <v>0</v>
      </c>
      <c r="L233">
        <v>1</v>
      </c>
      <c r="M233">
        <v>0</v>
      </c>
      <c r="N233">
        <v>0</v>
      </c>
      <c r="O233">
        <v>0</v>
      </c>
      <c r="P233">
        <v>1</v>
      </c>
      <c r="Q233">
        <v>1</v>
      </c>
      <c r="R233">
        <v>0</v>
      </c>
      <c r="S233">
        <v>-0.93292485571965411</v>
      </c>
      <c r="T233">
        <v>1</v>
      </c>
      <c r="BV233">
        <v>1</v>
      </c>
    </row>
    <row r="234" spans="1:74" x14ac:dyDescent="0.3">
      <c r="A234">
        <v>1</v>
      </c>
      <c r="B234">
        <v>234</v>
      </c>
      <c r="D234">
        <v>0</v>
      </c>
      <c r="E234">
        <v>1</v>
      </c>
      <c r="F234">
        <v>0</v>
      </c>
      <c r="G234">
        <v>1</v>
      </c>
      <c r="H234">
        <v>0</v>
      </c>
      <c r="I234">
        <v>0</v>
      </c>
      <c r="J234">
        <v>0</v>
      </c>
      <c r="K234">
        <v>0</v>
      </c>
      <c r="L234">
        <v>0</v>
      </c>
      <c r="M234">
        <v>1</v>
      </c>
      <c r="N234">
        <v>1</v>
      </c>
      <c r="O234">
        <v>0</v>
      </c>
      <c r="P234">
        <v>0</v>
      </c>
      <c r="Q234">
        <v>1</v>
      </c>
      <c r="R234">
        <v>1</v>
      </c>
      <c r="S234">
        <v>-1.0212522109726379</v>
      </c>
      <c r="T234">
        <v>1</v>
      </c>
      <c r="BV234">
        <v>1</v>
      </c>
    </row>
    <row r="235" spans="1:74" x14ac:dyDescent="0.3">
      <c r="A235">
        <v>1</v>
      </c>
      <c r="B235">
        <v>235</v>
      </c>
      <c r="D235">
        <v>0</v>
      </c>
      <c r="E235">
        <v>1.0900000000000001</v>
      </c>
      <c r="F235">
        <v>0</v>
      </c>
      <c r="G235">
        <v>0</v>
      </c>
      <c r="H235">
        <v>0</v>
      </c>
      <c r="I235">
        <v>1</v>
      </c>
      <c r="J235">
        <v>0</v>
      </c>
      <c r="K235">
        <v>0</v>
      </c>
      <c r="L235">
        <v>1</v>
      </c>
      <c r="M235">
        <v>0</v>
      </c>
      <c r="N235">
        <v>1</v>
      </c>
      <c r="O235">
        <v>0</v>
      </c>
      <c r="P235">
        <v>1</v>
      </c>
      <c r="Q235">
        <v>1</v>
      </c>
      <c r="R235">
        <v>1</v>
      </c>
      <c r="S235">
        <v>-0.42110312995437671</v>
      </c>
      <c r="T235">
        <v>1</v>
      </c>
      <c r="BV235">
        <v>1</v>
      </c>
    </row>
    <row r="236" spans="1:74" x14ac:dyDescent="0.3">
      <c r="A236">
        <v>1</v>
      </c>
      <c r="B236">
        <v>236</v>
      </c>
      <c r="D236">
        <v>0</v>
      </c>
      <c r="E236">
        <v>1.54</v>
      </c>
      <c r="F236">
        <v>0</v>
      </c>
      <c r="G236">
        <v>1</v>
      </c>
      <c r="H236">
        <v>0</v>
      </c>
      <c r="I236">
        <v>0</v>
      </c>
      <c r="J236">
        <v>0</v>
      </c>
      <c r="K236">
        <v>0</v>
      </c>
      <c r="L236">
        <v>0</v>
      </c>
      <c r="M236">
        <v>0</v>
      </c>
      <c r="N236">
        <v>1</v>
      </c>
      <c r="O236">
        <v>1</v>
      </c>
      <c r="P236">
        <v>1</v>
      </c>
      <c r="Q236">
        <v>1</v>
      </c>
      <c r="R236">
        <v>1</v>
      </c>
      <c r="S236">
        <v>0.32140764356778112</v>
      </c>
      <c r="T236">
        <v>1</v>
      </c>
      <c r="BV236">
        <v>1</v>
      </c>
    </row>
    <row r="237" spans="1:74" x14ac:dyDescent="0.3">
      <c r="A237">
        <v>1</v>
      </c>
      <c r="B237">
        <v>237</v>
      </c>
      <c r="D237">
        <v>0</v>
      </c>
      <c r="E237">
        <v>1.006</v>
      </c>
      <c r="F237">
        <v>0</v>
      </c>
      <c r="G237">
        <v>0</v>
      </c>
      <c r="H237">
        <v>0</v>
      </c>
      <c r="I237">
        <v>0</v>
      </c>
      <c r="J237">
        <v>1</v>
      </c>
      <c r="K237">
        <v>0</v>
      </c>
      <c r="L237">
        <v>0</v>
      </c>
      <c r="M237">
        <v>0</v>
      </c>
      <c r="N237">
        <v>1</v>
      </c>
      <c r="O237">
        <v>1</v>
      </c>
      <c r="P237">
        <v>1</v>
      </c>
      <c r="Q237">
        <v>0</v>
      </c>
      <c r="R237">
        <v>1</v>
      </c>
      <c r="S237">
        <v>0.27498292347921172</v>
      </c>
      <c r="T237">
        <v>1</v>
      </c>
      <c r="BV237">
        <v>1</v>
      </c>
    </row>
    <row r="238" spans="1:74" x14ac:dyDescent="0.3">
      <c r="A238">
        <v>1</v>
      </c>
      <c r="B238">
        <v>238</v>
      </c>
      <c r="D238">
        <v>0</v>
      </c>
      <c r="E238">
        <v>1.7</v>
      </c>
      <c r="F238">
        <v>0</v>
      </c>
      <c r="G238">
        <v>0</v>
      </c>
      <c r="H238">
        <v>1</v>
      </c>
      <c r="I238">
        <v>0</v>
      </c>
      <c r="J238">
        <v>0</v>
      </c>
      <c r="K238">
        <v>0</v>
      </c>
      <c r="L238">
        <v>0</v>
      </c>
      <c r="M238">
        <v>0</v>
      </c>
      <c r="N238">
        <v>1</v>
      </c>
      <c r="O238">
        <v>1</v>
      </c>
      <c r="P238">
        <v>1</v>
      </c>
      <c r="Q238">
        <v>1</v>
      </c>
      <c r="R238">
        <v>1</v>
      </c>
      <c r="S238">
        <v>0.30202964821528389</v>
      </c>
      <c r="T238">
        <v>1</v>
      </c>
      <c r="BV238">
        <v>1</v>
      </c>
    </row>
    <row r="239" spans="1:74" x14ac:dyDescent="0.3">
      <c r="A239">
        <v>1</v>
      </c>
      <c r="B239">
        <v>239</v>
      </c>
      <c r="D239">
        <v>0</v>
      </c>
      <c r="E239">
        <v>1.1180000000000001</v>
      </c>
      <c r="F239">
        <v>0</v>
      </c>
      <c r="G239">
        <v>0</v>
      </c>
      <c r="H239">
        <v>1</v>
      </c>
      <c r="I239">
        <v>0</v>
      </c>
      <c r="J239">
        <v>0</v>
      </c>
      <c r="K239">
        <v>0</v>
      </c>
      <c r="L239">
        <v>0</v>
      </c>
      <c r="M239">
        <v>0</v>
      </c>
      <c r="N239">
        <v>1</v>
      </c>
      <c r="O239">
        <v>1</v>
      </c>
      <c r="P239">
        <v>1</v>
      </c>
      <c r="Q239">
        <v>0</v>
      </c>
      <c r="R239">
        <v>1</v>
      </c>
      <c r="S239">
        <v>-0.9691130692048433</v>
      </c>
      <c r="T239">
        <v>1</v>
      </c>
      <c r="BV239">
        <v>1</v>
      </c>
    </row>
    <row r="240" spans="1:74" x14ac:dyDescent="0.3">
      <c r="A240">
        <v>1</v>
      </c>
      <c r="B240">
        <v>240</v>
      </c>
      <c r="D240">
        <v>0</v>
      </c>
      <c r="E240">
        <v>1.08</v>
      </c>
      <c r="F240">
        <v>0</v>
      </c>
      <c r="G240">
        <v>1</v>
      </c>
      <c r="H240">
        <v>0</v>
      </c>
      <c r="I240">
        <v>0</v>
      </c>
      <c r="J240">
        <v>0</v>
      </c>
      <c r="K240">
        <v>0</v>
      </c>
      <c r="L240">
        <v>0</v>
      </c>
      <c r="M240">
        <v>0</v>
      </c>
      <c r="N240">
        <v>1</v>
      </c>
      <c r="O240">
        <v>1</v>
      </c>
      <c r="P240">
        <v>1</v>
      </c>
      <c r="Q240">
        <v>0</v>
      </c>
      <c r="R240">
        <v>1</v>
      </c>
      <c r="S240">
        <v>-0.82882967589373124</v>
      </c>
      <c r="T240">
        <v>1</v>
      </c>
      <c r="BV240">
        <v>1</v>
      </c>
    </row>
    <row r="241" spans="1:74" x14ac:dyDescent="0.3">
      <c r="A241">
        <v>1</v>
      </c>
      <c r="B241">
        <v>241</v>
      </c>
      <c r="D241">
        <v>0</v>
      </c>
      <c r="E241">
        <v>1.3</v>
      </c>
      <c r="F241">
        <v>0</v>
      </c>
      <c r="G241">
        <v>0</v>
      </c>
      <c r="H241">
        <v>0</v>
      </c>
      <c r="I241">
        <v>1</v>
      </c>
      <c r="J241">
        <v>0</v>
      </c>
      <c r="K241">
        <v>0</v>
      </c>
      <c r="L241">
        <v>0</v>
      </c>
      <c r="M241">
        <v>1</v>
      </c>
      <c r="N241">
        <v>0</v>
      </c>
      <c r="O241">
        <v>0</v>
      </c>
      <c r="P241">
        <v>0</v>
      </c>
      <c r="Q241">
        <v>0</v>
      </c>
      <c r="R241">
        <v>1</v>
      </c>
      <c r="S241">
        <v>-0.11435395461139447</v>
      </c>
      <c r="T241">
        <v>1</v>
      </c>
      <c r="BV241">
        <v>1</v>
      </c>
    </row>
    <row r="242" spans="1:74" x14ac:dyDescent="0.3">
      <c r="A242">
        <v>1</v>
      </c>
      <c r="B242">
        <v>242</v>
      </c>
      <c r="D242">
        <v>0</v>
      </c>
      <c r="E242">
        <v>1.08</v>
      </c>
      <c r="F242">
        <v>1</v>
      </c>
      <c r="G242">
        <v>0</v>
      </c>
      <c r="H242">
        <v>0</v>
      </c>
      <c r="I242">
        <v>0</v>
      </c>
      <c r="J242">
        <v>0</v>
      </c>
      <c r="K242">
        <v>1</v>
      </c>
      <c r="L242">
        <v>0</v>
      </c>
      <c r="M242">
        <v>0</v>
      </c>
      <c r="N242">
        <v>1</v>
      </c>
      <c r="O242">
        <v>0</v>
      </c>
      <c r="P242">
        <v>1</v>
      </c>
      <c r="Q242">
        <v>0</v>
      </c>
      <c r="R242">
        <v>1</v>
      </c>
      <c r="S242">
        <v>0.16541265438197386</v>
      </c>
      <c r="T242">
        <v>1</v>
      </c>
      <c r="BV242">
        <v>1</v>
      </c>
    </row>
    <row r="243" spans="1:74" x14ac:dyDescent="0.3">
      <c r="A243">
        <v>1</v>
      </c>
      <c r="B243">
        <v>243</v>
      </c>
      <c r="D243">
        <v>0</v>
      </c>
      <c r="E243">
        <v>1.0960000000000001</v>
      </c>
      <c r="F243">
        <v>0</v>
      </c>
      <c r="G243">
        <v>0</v>
      </c>
      <c r="H243">
        <v>0</v>
      </c>
      <c r="I243">
        <v>0</v>
      </c>
      <c r="J243">
        <v>0</v>
      </c>
      <c r="K243">
        <v>0</v>
      </c>
      <c r="L243">
        <v>1</v>
      </c>
      <c r="M243">
        <v>0</v>
      </c>
      <c r="N243">
        <v>1</v>
      </c>
      <c r="O243">
        <v>1</v>
      </c>
      <c r="P243">
        <v>1</v>
      </c>
      <c r="Q243">
        <v>1</v>
      </c>
      <c r="R243">
        <v>1</v>
      </c>
      <c r="S243">
        <v>-0.49808958930000985</v>
      </c>
      <c r="T243">
        <v>1</v>
      </c>
      <c r="BV243">
        <v>1</v>
      </c>
    </row>
    <row r="244" spans="1:74" x14ac:dyDescent="0.3">
      <c r="A244">
        <v>1</v>
      </c>
      <c r="B244">
        <v>244</v>
      </c>
      <c r="D244">
        <v>0</v>
      </c>
      <c r="E244">
        <v>1.046</v>
      </c>
      <c r="F244">
        <v>0</v>
      </c>
      <c r="G244">
        <v>1</v>
      </c>
      <c r="H244">
        <v>0</v>
      </c>
      <c r="I244">
        <v>0</v>
      </c>
      <c r="J244">
        <v>0</v>
      </c>
      <c r="K244">
        <v>0</v>
      </c>
      <c r="L244">
        <v>1</v>
      </c>
      <c r="M244">
        <v>0</v>
      </c>
      <c r="N244">
        <v>1</v>
      </c>
      <c r="O244">
        <v>1</v>
      </c>
      <c r="P244">
        <v>1</v>
      </c>
      <c r="Q244">
        <v>1</v>
      </c>
      <c r="R244">
        <v>1</v>
      </c>
      <c r="S244">
        <v>-0.65826929122050881</v>
      </c>
      <c r="T244">
        <v>1</v>
      </c>
      <c r="BV244">
        <v>1</v>
      </c>
    </row>
    <row r="245" spans="1:74" x14ac:dyDescent="0.3">
      <c r="A245">
        <v>1</v>
      </c>
      <c r="B245">
        <v>245</v>
      </c>
      <c r="D245">
        <v>0</v>
      </c>
      <c r="E245">
        <v>1.53</v>
      </c>
      <c r="F245">
        <v>0</v>
      </c>
      <c r="G245">
        <v>1</v>
      </c>
      <c r="H245">
        <v>0</v>
      </c>
      <c r="I245">
        <v>0</v>
      </c>
      <c r="J245">
        <v>0</v>
      </c>
      <c r="K245">
        <v>0</v>
      </c>
      <c r="L245">
        <v>0</v>
      </c>
      <c r="M245">
        <v>1</v>
      </c>
      <c r="N245">
        <v>1</v>
      </c>
      <c r="O245">
        <v>1</v>
      </c>
      <c r="P245">
        <v>1</v>
      </c>
      <c r="Q245">
        <v>0</v>
      </c>
      <c r="R245">
        <v>1</v>
      </c>
      <c r="S245">
        <v>0.70981818989885592</v>
      </c>
      <c r="T245">
        <v>1</v>
      </c>
      <c r="BV245">
        <v>1</v>
      </c>
    </row>
    <row r="246" spans="1:74" x14ac:dyDescent="0.3">
      <c r="A246">
        <v>1</v>
      </c>
      <c r="B246">
        <v>246</v>
      </c>
      <c r="D246">
        <v>0</v>
      </c>
      <c r="E246">
        <v>1.32</v>
      </c>
      <c r="F246">
        <v>1</v>
      </c>
      <c r="G246">
        <v>0</v>
      </c>
      <c r="H246">
        <v>0</v>
      </c>
      <c r="I246">
        <v>0</v>
      </c>
      <c r="J246">
        <v>0</v>
      </c>
      <c r="K246">
        <v>0</v>
      </c>
      <c r="L246">
        <v>0</v>
      </c>
      <c r="M246">
        <v>0</v>
      </c>
      <c r="N246">
        <v>1</v>
      </c>
      <c r="O246">
        <v>1</v>
      </c>
      <c r="P246">
        <v>0</v>
      </c>
      <c r="Q246">
        <v>1</v>
      </c>
      <c r="R246">
        <v>1</v>
      </c>
      <c r="S246">
        <v>-0.25466329962938805</v>
      </c>
      <c r="T246">
        <v>1</v>
      </c>
      <c r="BV246">
        <v>1</v>
      </c>
    </row>
  </sheetData>
  <sortState ref="A1:S246">
    <sortCondition descending="1" ref="A1"/>
    <sortCondition ref="B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693B4-04A8-4C53-80B1-23BCB220FD4C}">
  <dimension ref="A1:AR247"/>
  <sheetViews>
    <sheetView tabSelected="1" workbookViewId="0">
      <selection activeCell="K19" sqref="K19"/>
    </sheetView>
  </sheetViews>
  <sheetFormatPr defaultRowHeight="14.4" x14ac:dyDescent="0.3"/>
  <cols>
    <col min="1" max="1" width="17.88671875" bestFit="1" customWidth="1"/>
    <col min="8" max="8" width="15.77734375" customWidth="1"/>
    <col min="9" max="9" width="16" bestFit="1" customWidth="1"/>
    <col min="10" max="10" width="11.5546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v>0</v>
      </c>
      <c r="C2">
        <v>0</v>
      </c>
      <c r="D2">
        <v>0</v>
      </c>
      <c r="E2">
        <v>1</v>
      </c>
      <c r="F2">
        <v>0</v>
      </c>
      <c r="G2">
        <v>0</v>
      </c>
      <c r="H2">
        <v>14370</v>
      </c>
      <c r="I2">
        <v>-0.10102847400833211</v>
      </c>
      <c r="J2">
        <v>1.55</v>
      </c>
      <c r="K2" t="s">
        <v>45</v>
      </c>
      <c r="L2" t="s">
        <v>46</v>
      </c>
      <c r="M2" t="s">
        <v>47</v>
      </c>
      <c r="N2">
        <v>0</v>
      </c>
      <c r="O2">
        <v>0</v>
      </c>
      <c r="P2">
        <v>0</v>
      </c>
      <c r="Q2">
        <v>1</v>
      </c>
      <c r="R2">
        <v>0</v>
      </c>
      <c r="S2" t="s">
        <v>48</v>
      </c>
      <c r="T2">
        <v>0</v>
      </c>
      <c r="U2">
        <v>0</v>
      </c>
      <c r="V2">
        <v>0</v>
      </c>
      <c r="W2">
        <v>1</v>
      </c>
      <c r="X2">
        <v>0</v>
      </c>
      <c r="Y2">
        <v>0</v>
      </c>
      <c r="Z2" t="s">
        <v>49</v>
      </c>
      <c r="AA2">
        <v>0</v>
      </c>
      <c r="AB2">
        <v>1</v>
      </c>
      <c r="AC2">
        <v>0</v>
      </c>
      <c r="AD2">
        <v>1</v>
      </c>
      <c r="AE2">
        <v>1</v>
      </c>
      <c r="AF2">
        <v>1</v>
      </c>
      <c r="AG2">
        <v>1</v>
      </c>
      <c r="AH2">
        <v>1</v>
      </c>
      <c r="AI2">
        <v>1</v>
      </c>
      <c r="AJ2">
        <v>0</v>
      </c>
      <c r="AK2" t="s">
        <v>50</v>
      </c>
      <c r="AL2">
        <v>61.5</v>
      </c>
      <c r="AM2">
        <v>56</v>
      </c>
      <c r="AN2">
        <v>34.5</v>
      </c>
      <c r="AO2">
        <v>40.6</v>
      </c>
      <c r="AP2">
        <v>50</v>
      </c>
      <c r="AQ2">
        <v>80</v>
      </c>
      <c r="AR2">
        <v>1</v>
      </c>
    </row>
    <row r="3" spans="1:44" x14ac:dyDescent="0.3">
      <c r="A3" t="s">
        <v>51</v>
      </c>
      <c r="B3">
        <v>1</v>
      </c>
      <c r="C3">
        <v>0</v>
      </c>
      <c r="D3">
        <v>0</v>
      </c>
      <c r="E3">
        <v>0</v>
      </c>
      <c r="F3">
        <v>0</v>
      </c>
      <c r="G3">
        <v>0</v>
      </c>
      <c r="H3">
        <v>10963.05</v>
      </c>
      <c r="I3">
        <v>-0.59222940601377216</v>
      </c>
      <c r="J3">
        <v>1.25</v>
      </c>
      <c r="K3" t="s">
        <v>45</v>
      </c>
      <c r="L3" t="s">
        <v>52</v>
      </c>
      <c r="M3" t="s">
        <v>53</v>
      </c>
      <c r="N3">
        <v>0</v>
      </c>
      <c r="O3">
        <v>0</v>
      </c>
      <c r="P3">
        <v>0</v>
      </c>
      <c r="Q3">
        <v>0</v>
      </c>
      <c r="R3">
        <v>1</v>
      </c>
      <c r="S3" t="s">
        <v>54</v>
      </c>
      <c r="T3">
        <v>0</v>
      </c>
      <c r="U3">
        <v>0</v>
      </c>
      <c r="V3">
        <v>0</v>
      </c>
      <c r="W3">
        <v>0</v>
      </c>
      <c r="X3">
        <v>0</v>
      </c>
      <c r="Y3">
        <v>1</v>
      </c>
      <c r="Z3" t="s">
        <v>49</v>
      </c>
      <c r="AA3">
        <v>0</v>
      </c>
      <c r="AB3">
        <v>1</v>
      </c>
      <c r="AC3">
        <v>1</v>
      </c>
      <c r="AD3">
        <v>1</v>
      </c>
      <c r="AE3">
        <v>0</v>
      </c>
      <c r="AF3">
        <v>1</v>
      </c>
      <c r="AG3">
        <v>1</v>
      </c>
      <c r="AH3">
        <v>0</v>
      </c>
      <c r="AI3">
        <v>0</v>
      </c>
      <c r="AJ3">
        <v>0</v>
      </c>
      <c r="AK3" t="s">
        <v>50</v>
      </c>
      <c r="AL3">
        <v>61.5</v>
      </c>
      <c r="AM3">
        <v>57</v>
      </c>
      <c r="AN3">
        <v>34.5</v>
      </c>
      <c r="AO3">
        <v>41</v>
      </c>
      <c r="AP3">
        <v>55</v>
      </c>
      <c r="AQ3">
        <v>80</v>
      </c>
      <c r="AR3">
        <v>1</v>
      </c>
    </row>
    <row r="4" spans="1:44" x14ac:dyDescent="0.3">
      <c r="A4" t="s">
        <v>55</v>
      </c>
      <c r="B4">
        <v>0</v>
      </c>
      <c r="C4">
        <v>1</v>
      </c>
      <c r="D4">
        <v>0</v>
      </c>
      <c r="E4">
        <v>0</v>
      </c>
      <c r="F4">
        <v>0</v>
      </c>
      <c r="G4">
        <v>0</v>
      </c>
      <c r="H4">
        <v>10200</v>
      </c>
      <c r="I4">
        <v>-0.7022430167702407</v>
      </c>
      <c r="J4">
        <v>1.1319999999999999</v>
      </c>
      <c r="K4" t="s">
        <v>45</v>
      </c>
      <c r="L4" t="s">
        <v>56</v>
      </c>
      <c r="M4" t="s">
        <v>47</v>
      </c>
      <c r="N4">
        <v>0</v>
      </c>
      <c r="O4">
        <v>0</v>
      </c>
      <c r="P4">
        <v>0</v>
      </c>
      <c r="Q4">
        <v>1</v>
      </c>
      <c r="R4">
        <v>0</v>
      </c>
      <c r="S4" t="s">
        <v>57</v>
      </c>
      <c r="T4">
        <v>0</v>
      </c>
      <c r="U4">
        <v>0</v>
      </c>
      <c r="V4">
        <v>1</v>
      </c>
      <c r="W4">
        <v>0</v>
      </c>
      <c r="X4">
        <v>0</v>
      </c>
      <c r="Y4">
        <v>0</v>
      </c>
      <c r="Z4" t="s">
        <v>58</v>
      </c>
      <c r="AA4">
        <v>1</v>
      </c>
      <c r="AB4">
        <v>1</v>
      </c>
      <c r="AC4">
        <v>1</v>
      </c>
      <c r="AD4">
        <v>1</v>
      </c>
      <c r="AE4">
        <v>1</v>
      </c>
      <c r="AF4">
        <v>1</v>
      </c>
      <c r="AG4">
        <v>1</v>
      </c>
      <c r="AH4">
        <v>0</v>
      </c>
      <c r="AI4">
        <v>1</v>
      </c>
      <c r="AJ4">
        <v>0</v>
      </c>
      <c r="AK4" t="s">
        <v>59</v>
      </c>
      <c r="AL4">
        <v>61.7</v>
      </c>
      <c r="AM4">
        <v>55.4</v>
      </c>
      <c r="AN4">
        <v>34.9</v>
      </c>
      <c r="AO4">
        <v>40.6</v>
      </c>
      <c r="AP4">
        <v>52</v>
      </c>
      <c r="AQ4">
        <v>77</v>
      </c>
      <c r="AR4">
        <v>1</v>
      </c>
    </row>
    <row r="5" spans="1:44" x14ac:dyDescent="0.3">
      <c r="A5" t="s">
        <v>60</v>
      </c>
      <c r="B5">
        <v>0</v>
      </c>
      <c r="C5">
        <v>0</v>
      </c>
      <c r="D5">
        <v>0</v>
      </c>
      <c r="E5">
        <v>0</v>
      </c>
      <c r="F5">
        <v>1</v>
      </c>
      <c r="G5">
        <v>0</v>
      </c>
      <c r="H5">
        <v>13040</v>
      </c>
      <c r="I5">
        <v>-0.29278275263503195</v>
      </c>
      <c r="J5">
        <v>1.31</v>
      </c>
      <c r="K5" t="s">
        <v>45</v>
      </c>
      <c r="L5" t="s">
        <v>61</v>
      </c>
      <c r="M5" t="s">
        <v>62</v>
      </c>
      <c r="N5">
        <v>0</v>
      </c>
      <c r="O5">
        <v>0</v>
      </c>
      <c r="P5">
        <v>1</v>
      </c>
      <c r="Q5">
        <v>0</v>
      </c>
      <c r="R5">
        <v>0</v>
      </c>
      <c r="S5" t="s">
        <v>57</v>
      </c>
      <c r="T5">
        <v>0</v>
      </c>
      <c r="U5">
        <v>0</v>
      </c>
      <c r="V5">
        <v>1</v>
      </c>
      <c r="W5">
        <v>0</v>
      </c>
      <c r="X5">
        <v>0</v>
      </c>
      <c r="Y5">
        <v>0</v>
      </c>
      <c r="Z5" t="s">
        <v>63</v>
      </c>
      <c r="AA5">
        <v>1</v>
      </c>
      <c r="AB5">
        <v>1</v>
      </c>
      <c r="AC5">
        <v>0</v>
      </c>
      <c r="AD5">
        <v>1</v>
      </c>
      <c r="AE5">
        <v>1</v>
      </c>
      <c r="AF5">
        <v>1</v>
      </c>
      <c r="AG5">
        <v>1</v>
      </c>
      <c r="AH5">
        <v>0</v>
      </c>
      <c r="AI5">
        <v>1</v>
      </c>
      <c r="AJ5">
        <v>0</v>
      </c>
      <c r="AK5" t="s">
        <v>59</v>
      </c>
      <c r="AL5">
        <v>61.7</v>
      </c>
      <c r="AM5">
        <v>55</v>
      </c>
      <c r="AN5">
        <v>34.299999999999997</v>
      </c>
      <c r="AO5">
        <v>40.6</v>
      </c>
      <c r="AP5">
        <v>53</v>
      </c>
      <c r="AQ5">
        <v>78</v>
      </c>
      <c r="AR5">
        <v>1</v>
      </c>
    </row>
    <row r="6" spans="1:44" x14ac:dyDescent="0.3">
      <c r="A6" t="s">
        <v>64</v>
      </c>
      <c r="B6">
        <v>0</v>
      </c>
      <c r="C6">
        <v>0</v>
      </c>
      <c r="D6">
        <v>0</v>
      </c>
      <c r="E6">
        <v>0</v>
      </c>
      <c r="F6">
        <v>0</v>
      </c>
      <c r="G6">
        <v>1</v>
      </c>
      <c r="H6">
        <v>15205</v>
      </c>
      <c r="I6">
        <v>1.9358610693393001E-2</v>
      </c>
      <c r="J6">
        <v>1.302</v>
      </c>
      <c r="K6" t="s">
        <v>45</v>
      </c>
      <c r="L6" t="s">
        <v>65</v>
      </c>
      <c r="M6" t="s">
        <v>66</v>
      </c>
      <c r="N6">
        <v>1</v>
      </c>
      <c r="O6">
        <v>0</v>
      </c>
      <c r="P6">
        <v>0</v>
      </c>
      <c r="Q6">
        <v>0</v>
      </c>
      <c r="R6">
        <v>0</v>
      </c>
      <c r="S6" t="s">
        <v>48</v>
      </c>
      <c r="T6">
        <v>0</v>
      </c>
      <c r="U6">
        <v>0</v>
      </c>
      <c r="V6">
        <v>0</v>
      </c>
      <c r="W6">
        <v>1</v>
      </c>
      <c r="X6">
        <v>0</v>
      </c>
      <c r="Y6">
        <v>0</v>
      </c>
      <c r="Z6" t="s">
        <v>58</v>
      </c>
      <c r="AA6">
        <v>1</v>
      </c>
      <c r="AB6">
        <v>1</v>
      </c>
      <c r="AC6">
        <v>0</v>
      </c>
      <c r="AD6">
        <v>1</v>
      </c>
      <c r="AE6">
        <v>1</v>
      </c>
      <c r="AF6">
        <v>1</v>
      </c>
      <c r="AG6">
        <v>0</v>
      </c>
      <c r="AH6">
        <v>0</v>
      </c>
      <c r="AI6">
        <v>0</v>
      </c>
      <c r="AJ6">
        <v>0</v>
      </c>
      <c r="AK6" t="s">
        <v>59</v>
      </c>
      <c r="AL6">
        <v>61.5</v>
      </c>
      <c r="AM6">
        <v>57.2</v>
      </c>
      <c r="AN6">
        <v>34.4</v>
      </c>
      <c r="AO6">
        <v>40.9</v>
      </c>
      <c r="AP6">
        <v>51</v>
      </c>
      <c r="AQ6">
        <v>79</v>
      </c>
      <c r="AR6">
        <v>1</v>
      </c>
    </row>
    <row r="7" spans="1:44" x14ac:dyDescent="0.3">
      <c r="A7" t="s">
        <v>55</v>
      </c>
      <c r="B7">
        <v>0</v>
      </c>
      <c r="C7">
        <v>1</v>
      </c>
      <c r="D7">
        <v>0</v>
      </c>
      <c r="E7">
        <v>0</v>
      </c>
      <c r="F7">
        <v>0</v>
      </c>
      <c r="G7">
        <v>0</v>
      </c>
      <c r="H7">
        <v>11597</v>
      </c>
      <c r="I7">
        <v>-0.5008289361375341</v>
      </c>
      <c r="J7">
        <v>1.3169999999999999</v>
      </c>
      <c r="K7" t="s">
        <v>45</v>
      </c>
      <c r="L7" t="s">
        <v>56</v>
      </c>
      <c r="M7" t="s">
        <v>53</v>
      </c>
      <c r="N7">
        <v>0</v>
      </c>
      <c r="O7">
        <v>0</v>
      </c>
      <c r="P7">
        <v>0</v>
      </c>
      <c r="Q7">
        <v>0</v>
      </c>
      <c r="R7">
        <v>1</v>
      </c>
      <c r="S7" t="s">
        <v>57</v>
      </c>
      <c r="T7">
        <v>0</v>
      </c>
      <c r="U7">
        <v>0</v>
      </c>
      <c r="V7">
        <v>1</v>
      </c>
      <c r="W7">
        <v>0</v>
      </c>
      <c r="X7">
        <v>0</v>
      </c>
      <c r="Y7">
        <v>0</v>
      </c>
      <c r="Z7" t="s">
        <v>58</v>
      </c>
      <c r="AA7">
        <v>1</v>
      </c>
      <c r="AB7">
        <v>1</v>
      </c>
      <c r="AC7">
        <v>1</v>
      </c>
      <c r="AD7">
        <v>1</v>
      </c>
      <c r="AE7">
        <v>1</v>
      </c>
      <c r="AF7">
        <v>1</v>
      </c>
      <c r="AG7">
        <v>1</v>
      </c>
      <c r="AH7">
        <v>0</v>
      </c>
      <c r="AI7">
        <v>1</v>
      </c>
      <c r="AJ7">
        <v>1</v>
      </c>
      <c r="AK7" t="s">
        <v>59</v>
      </c>
      <c r="AL7">
        <v>61.9</v>
      </c>
      <c r="AM7">
        <v>55.3</v>
      </c>
      <c r="AN7">
        <v>34.799999999999997</v>
      </c>
      <c r="AO7">
        <v>40.799999999999997</v>
      </c>
      <c r="AP7">
        <v>52</v>
      </c>
      <c r="AQ7">
        <v>77</v>
      </c>
      <c r="AR7">
        <v>1</v>
      </c>
    </row>
    <row r="8" spans="1:44" x14ac:dyDescent="0.3">
      <c r="A8" t="s">
        <v>51</v>
      </c>
      <c r="B8">
        <v>1</v>
      </c>
      <c r="C8">
        <v>0</v>
      </c>
      <c r="D8">
        <v>0</v>
      </c>
      <c r="E8">
        <v>0</v>
      </c>
      <c r="F8">
        <v>0</v>
      </c>
      <c r="G8">
        <v>0</v>
      </c>
      <c r="H8">
        <v>10318.86</v>
      </c>
      <c r="I8">
        <v>-0.68510623965928608</v>
      </c>
      <c r="J8">
        <v>1.07</v>
      </c>
      <c r="K8" t="s">
        <v>45</v>
      </c>
      <c r="L8" t="s">
        <v>52</v>
      </c>
      <c r="M8" t="s">
        <v>62</v>
      </c>
      <c r="N8">
        <v>0</v>
      </c>
      <c r="O8">
        <v>0</v>
      </c>
      <c r="P8">
        <v>1</v>
      </c>
      <c r="Q8">
        <v>0</v>
      </c>
      <c r="R8">
        <v>0</v>
      </c>
      <c r="S8" t="s">
        <v>54</v>
      </c>
      <c r="T8">
        <v>0</v>
      </c>
      <c r="U8">
        <v>0</v>
      </c>
      <c r="V8">
        <v>0</v>
      </c>
      <c r="W8">
        <v>0</v>
      </c>
      <c r="X8">
        <v>0</v>
      </c>
      <c r="Y8">
        <v>1</v>
      </c>
      <c r="Z8" t="s">
        <v>58</v>
      </c>
      <c r="AA8">
        <v>1</v>
      </c>
      <c r="AB8">
        <v>0</v>
      </c>
      <c r="AC8">
        <v>1</v>
      </c>
      <c r="AD8">
        <v>1</v>
      </c>
      <c r="AE8">
        <v>0</v>
      </c>
      <c r="AF8">
        <v>1</v>
      </c>
      <c r="AG8">
        <v>1</v>
      </c>
      <c r="AH8">
        <v>1</v>
      </c>
      <c r="AI8">
        <v>0</v>
      </c>
      <c r="AJ8">
        <v>0</v>
      </c>
      <c r="AK8" t="s">
        <v>50</v>
      </c>
      <c r="AL8">
        <v>61.4</v>
      </c>
      <c r="AM8">
        <v>57</v>
      </c>
      <c r="AN8">
        <v>34.5</v>
      </c>
      <c r="AO8">
        <v>41</v>
      </c>
      <c r="AP8">
        <v>50</v>
      </c>
      <c r="AQ8">
        <v>80</v>
      </c>
      <c r="AR8">
        <v>1</v>
      </c>
    </row>
    <row r="9" spans="1:44" x14ac:dyDescent="0.3">
      <c r="A9" t="s">
        <v>51</v>
      </c>
      <c r="B9">
        <v>1</v>
      </c>
      <c r="C9">
        <v>0</v>
      </c>
      <c r="D9">
        <v>0</v>
      </c>
      <c r="E9">
        <v>0</v>
      </c>
      <c r="F9">
        <v>0</v>
      </c>
      <c r="G9">
        <v>0</v>
      </c>
      <c r="H9">
        <v>9237.33</v>
      </c>
      <c r="I9">
        <v>-0.84103707045863552</v>
      </c>
      <c r="J9">
        <v>1.04</v>
      </c>
      <c r="K9" t="s">
        <v>45</v>
      </c>
      <c r="L9" t="s">
        <v>52</v>
      </c>
      <c r="M9" t="s">
        <v>47</v>
      </c>
      <c r="N9">
        <v>0</v>
      </c>
      <c r="O9">
        <v>0</v>
      </c>
      <c r="P9">
        <v>0</v>
      </c>
      <c r="Q9">
        <v>1</v>
      </c>
      <c r="R9">
        <v>0</v>
      </c>
      <c r="S9" t="s">
        <v>54</v>
      </c>
      <c r="T9">
        <v>0</v>
      </c>
      <c r="U9">
        <v>0</v>
      </c>
      <c r="V9">
        <v>0</v>
      </c>
      <c r="W9">
        <v>0</v>
      </c>
      <c r="X9">
        <v>0</v>
      </c>
      <c r="Y9">
        <v>1</v>
      </c>
      <c r="Z9" t="s">
        <v>49</v>
      </c>
      <c r="AA9">
        <v>1</v>
      </c>
      <c r="AB9">
        <v>1</v>
      </c>
      <c r="AC9">
        <v>1</v>
      </c>
      <c r="AD9">
        <v>0</v>
      </c>
      <c r="AE9">
        <v>1</v>
      </c>
      <c r="AF9">
        <v>1</v>
      </c>
      <c r="AG9">
        <v>1</v>
      </c>
      <c r="AH9">
        <v>0</v>
      </c>
      <c r="AI9">
        <v>0</v>
      </c>
      <c r="AJ9">
        <v>0</v>
      </c>
      <c r="AK9" t="s">
        <v>50</v>
      </c>
      <c r="AL9">
        <v>61.9</v>
      </c>
      <c r="AM9">
        <v>56</v>
      </c>
      <c r="AN9">
        <v>34</v>
      </c>
      <c r="AO9">
        <v>40.799999999999997</v>
      </c>
      <c r="AP9">
        <v>55</v>
      </c>
      <c r="AQ9">
        <v>80</v>
      </c>
      <c r="AR9">
        <v>1</v>
      </c>
    </row>
    <row r="10" spans="1:44" x14ac:dyDescent="0.3">
      <c r="A10" t="s">
        <v>55</v>
      </c>
      <c r="B10">
        <v>0</v>
      </c>
      <c r="C10">
        <v>1</v>
      </c>
      <c r="D10">
        <v>0</v>
      </c>
      <c r="E10">
        <v>0</v>
      </c>
      <c r="F10">
        <v>0</v>
      </c>
      <c r="G10">
        <v>0</v>
      </c>
      <c r="H10">
        <v>8427</v>
      </c>
      <c r="I10">
        <v>-0.95786732955605935</v>
      </c>
      <c r="J10">
        <v>1.024</v>
      </c>
      <c r="K10" t="s">
        <v>45</v>
      </c>
      <c r="L10" t="s">
        <v>56</v>
      </c>
      <c r="M10" t="s">
        <v>53</v>
      </c>
      <c r="N10">
        <v>0</v>
      </c>
      <c r="O10">
        <v>0</v>
      </c>
      <c r="P10">
        <v>0</v>
      </c>
      <c r="Q10">
        <v>0</v>
      </c>
      <c r="R10">
        <v>1</v>
      </c>
      <c r="S10" t="s">
        <v>57</v>
      </c>
      <c r="T10">
        <v>0</v>
      </c>
      <c r="U10">
        <v>0</v>
      </c>
      <c r="V10">
        <v>1</v>
      </c>
      <c r="W10">
        <v>0</v>
      </c>
      <c r="X10">
        <v>0</v>
      </c>
      <c r="Y10">
        <v>0</v>
      </c>
      <c r="Z10" t="s">
        <v>58</v>
      </c>
      <c r="AA10">
        <v>1</v>
      </c>
      <c r="AB10">
        <v>0</v>
      </c>
      <c r="AC10">
        <v>1</v>
      </c>
      <c r="AD10">
        <v>1</v>
      </c>
      <c r="AE10">
        <v>1</v>
      </c>
      <c r="AF10">
        <v>1</v>
      </c>
      <c r="AG10">
        <v>1</v>
      </c>
      <c r="AH10">
        <v>0</v>
      </c>
      <c r="AI10">
        <v>1</v>
      </c>
      <c r="AJ10">
        <v>1</v>
      </c>
      <c r="AK10" t="s">
        <v>59</v>
      </c>
      <c r="AL10">
        <v>61.6</v>
      </c>
      <c r="AM10">
        <v>55.6</v>
      </c>
      <c r="AN10">
        <v>34.799999999999997</v>
      </c>
      <c r="AO10">
        <v>40.700000000000003</v>
      </c>
      <c r="AP10">
        <v>51</v>
      </c>
      <c r="AQ10">
        <v>77</v>
      </c>
      <c r="AR10">
        <v>1</v>
      </c>
    </row>
    <row r="11" spans="1:44" x14ac:dyDescent="0.3">
      <c r="A11" t="s">
        <v>51</v>
      </c>
      <c r="B11">
        <v>1</v>
      </c>
      <c r="C11">
        <v>0</v>
      </c>
      <c r="D11">
        <v>0</v>
      </c>
      <c r="E11">
        <v>0</v>
      </c>
      <c r="F11">
        <v>0</v>
      </c>
      <c r="G11">
        <v>0</v>
      </c>
      <c r="H11">
        <v>24513.695</v>
      </c>
      <c r="I11">
        <v>1.3614504112053989</v>
      </c>
      <c r="J11">
        <v>1.58</v>
      </c>
      <c r="K11" t="s">
        <v>45</v>
      </c>
      <c r="L11" t="s">
        <v>52</v>
      </c>
      <c r="M11" t="s">
        <v>62</v>
      </c>
      <c r="N11">
        <v>0</v>
      </c>
      <c r="O11">
        <v>0</v>
      </c>
      <c r="P11">
        <v>1</v>
      </c>
      <c r="Q11">
        <v>0</v>
      </c>
      <c r="R11">
        <v>0</v>
      </c>
      <c r="S11" t="s">
        <v>67</v>
      </c>
      <c r="T11">
        <v>0</v>
      </c>
      <c r="U11">
        <v>0</v>
      </c>
      <c r="V11">
        <v>0</v>
      </c>
      <c r="W11">
        <v>0</v>
      </c>
      <c r="X11">
        <v>1</v>
      </c>
      <c r="Y11">
        <v>0</v>
      </c>
      <c r="Z11" t="s">
        <v>49</v>
      </c>
      <c r="AA11">
        <v>0</v>
      </c>
      <c r="AB11">
        <v>0</v>
      </c>
      <c r="AC11">
        <v>1</v>
      </c>
      <c r="AD11">
        <v>0</v>
      </c>
      <c r="AE11">
        <v>1</v>
      </c>
      <c r="AF11">
        <v>1</v>
      </c>
      <c r="AG11">
        <v>1</v>
      </c>
      <c r="AH11">
        <v>1</v>
      </c>
      <c r="AI11">
        <v>0</v>
      </c>
      <c r="AJ11">
        <v>0</v>
      </c>
      <c r="AK11" t="s">
        <v>50</v>
      </c>
      <c r="AL11">
        <v>61.8</v>
      </c>
      <c r="AM11">
        <v>56</v>
      </c>
      <c r="AN11">
        <v>35.5</v>
      </c>
      <c r="AO11">
        <v>40.6</v>
      </c>
      <c r="AP11">
        <v>50</v>
      </c>
      <c r="AQ11">
        <v>80</v>
      </c>
      <c r="AR11">
        <v>1</v>
      </c>
    </row>
    <row r="12" spans="1:44" x14ac:dyDescent="0.3">
      <c r="A12" t="s">
        <v>64</v>
      </c>
      <c r="B12">
        <v>0</v>
      </c>
      <c r="C12">
        <v>0</v>
      </c>
      <c r="D12">
        <v>0</v>
      </c>
      <c r="E12">
        <v>0</v>
      </c>
      <c r="F12">
        <v>0</v>
      </c>
      <c r="G12">
        <v>1</v>
      </c>
      <c r="H12">
        <v>8860</v>
      </c>
      <c r="I12">
        <v>-0.8954390568903744</v>
      </c>
      <c r="J12">
        <v>1.1080000000000001</v>
      </c>
      <c r="K12" t="s">
        <v>45</v>
      </c>
      <c r="L12" t="s">
        <v>65</v>
      </c>
      <c r="M12" t="s">
        <v>47</v>
      </c>
      <c r="N12">
        <v>0</v>
      </c>
      <c r="O12">
        <v>0</v>
      </c>
      <c r="P12">
        <v>0</v>
      </c>
      <c r="Q12">
        <v>1</v>
      </c>
      <c r="R12">
        <v>0</v>
      </c>
      <c r="S12" t="s">
        <v>48</v>
      </c>
      <c r="T12">
        <v>0</v>
      </c>
      <c r="U12">
        <v>0</v>
      </c>
      <c r="V12">
        <v>0</v>
      </c>
      <c r="W12">
        <v>1</v>
      </c>
      <c r="X12">
        <v>0</v>
      </c>
      <c r="Y12">
        <v>0</v>
      </c>
      <c r="Z12" t="s">
        <v>58</v>
      </c>
      <c r="AA12">
        <v>1</v>
      </c>
      <c r="AB12">
        <v>1</v>
      </c>
      <c r="AC12">
        <v>0</v>
      </c>
      <c r="AD12">
        <v>1</v>
      </c>
      <c r="AE12">
        <v>1</v>
      </c>
      <c r="AF12">
        <v>1</v>
      </c>
      <c r="AG12">
        <v>1</v>
      </c>
      <c r="AH12">
        <v>0</v>
      </c>
      <c r="AI12">
        <v>1</v>
      </c>
      <c r="AJ12">
        <v>1</v>
      </c>
      <c r="AK12" t="s">
        <v>59</v>
      </c>
      <c r="AL12">
        <v>61.7</v>
      </c>
      <c r="AM12">
        <v>55.5</v>
      </c>
      <c r="AN12">
        <v>34.200000000000003</v>
      </c>
      <c r="AO12">
        <v>40.6</v>
      </c>
      <c r="AP12">
        <v>51</v>
      </c>
      <c r="AQ12">
        <v>77</v>
      </c>
      <c r="AR12">
        <v>1</v>
      </c>
    </row>
    <row r="13" spans="1:44" x14ac:dyDescent="0.3">
      <c r="A13" t="s">
        <v>51</v>
      </c>
      <c r="B13">
        <v>1</v>
      </c>
      <c r="C13">
        <v>0</v>
      </c>
      <c r="D13">
        <v>0</v>
      </c>
      <c r="E13">
        <v>0</v>
      </c>
      <c r="F13">
        <v>0</v>
      </c>
      <c r="G13">
        <v>0</v>
      </c>
      <c r="H13">
        <v>27784.880000000001</v>
      </c>
      <c r="I13">
        <v>1.8330772682952345</v>
      </c>
      <c r="J13">
        <v>1.74</v>
      </c>
      <c r="K13" t="s">
        <v>45</v>
      </c>
      <c r="L13" t="s">
        <v>52</v>
      </c>
      <c r="M13" t="s">
        <v>68</v>
      </c>
      <c r="N13">
        <v>0</v>
      </c>
      <c r="O13">
        <v>1</v>
      </c>
      <c r="P13">
        <v>0</v>
      </c>
      <c r="Q13">
        <v>0</v>
      </c>
      <c r="R13">
        <v>0</v>
      </c>
      <c r="S13" t="s">
        <v>57</v>
      </c>
      <c r="T13">
        <v>0</v>
      </c>
      <c r="U13">
        <v>0</v>
      </c>
      <c r="V13">
        <v>1</v>
      </c>
      <c r="W13">
        <v>0</v>
      </c>
      <c r="X13">
        <v>0</v>
      </c>
      <c r="Y13">
        <v>0</v>
      </c>
      <c r="Z13" t="s">
        <v>49</v>
      </c>
      <c r="AA13">
        <v>0</v>
      </c>
      <c r="AB13">
        <v>1</v>
      </c>
      <c r="AC13">
        <v>1</v>
      </c>
      <c r="AD13">
        <v>0</v>
      </c>
      <c r="AE13">
        <v>1</v>
      </c>
      <c r="AF13">
        <v>1</v>
      </c>
      <c r="AG13">
        <v>1</v>
      </c>
      <c r="AH13">
        <v>0</v>
      </c>
      <c r="AI13">
        <v>0</v>
      </c>
      <c r="AJ13">
        <v>0</v>
      </c>
      <c r="AK13" t="s">
        <v>50</v>
      </c>
      <c r="AL13">
        <v>61.9</v>
      </c>
      <c r="AM13">
        <v>57</v>
      </c>
      <c r="AN13">
        <v>35.5</v>
      </c>
      <c r="AO13">
        <v>40.6</v>
      </c>
      <c r="AP13">
        <v>55</v>
      </c>
      <c r="AQ13">
        <v>80</v>
      </c>
      <c r="AR13">
        <v>1</v>
      </c>
    </row>
    <row r="14" spans="1:44" x14ac:dyDescent="0.3">
      <c r="A14" t="s">
        <v>69</v>
      </c>
      <c r="B14">
        <v>0</v>
      </c>
      <c r="C14">
        <v>0</v>
      </c>
      <c r="D14">
        <v>1</v>
      </c>
      <c r="E14">
        <v>0</v>
      </c>
      <c r="F14">
        <v>0</v>
      </c>
      <c r="G14">
        <v>0</v>
      </c>
      <c r="H14">
        <v>19602</v>
      </c>
      <c r="I14">
        <v>0.65330113935624967</v>
      </c>
      <c r="J14">
        <v>1.5</v>
      </c>
      <c r="K14" t="s">
        <v>70</v>
      </c>
      <c r="L14" t="s">
        <v>65</v>
      </c>
      <c r="M14" t="s">
        <v>47</v>
      </c>
      <c r="N14">
        <v>0</v>
      </c>
      <c r="O14">
        <v>0</v>
      </c>
      <c r="P14">
        <v>0</v>
      </c>
      <c r="Q14">
        <v>1</v>
      </c>
      <c r="R14">
        <v>0</v>
      </c>
      <c r="S14" t="s">
        <v>57</v>
      </c>
      <c r="T14">
        <v>0</v>
      </c>
      <c r="U14">
        <v>0</v>
      </c>
      <c r="V14">
        <v>1</v>
      </c>
      <c r="W14">
        <v>0</v>
      </c>
      <c r="X14">
        <v>0</v>
      </c>
      <c r="Y14">
        <v>0</v>
      </c>
      <c r="Z14" t="s">
        <v>71</v>
      </c>
      <c r="AA14">
        <v>1</v>
      </c>
      <c r="AB14">
        <v>1</v>
      </c>
      <c r="AC14">
        <v>1</v>
      </c>
      <c r="AD14">
        <v>1</v>
      </c>
      <c r="AE14">
        <v>1</v>
      </c>
      <c r="AF14">
        <v>1</v>
      </c>
      <c r="AG14">
        <v>1</v>
      </c>
      <c r="AH14">
        <v>1</v>
      </c>
      <c r="AI14">
        <v>1</v>
      </c>
      <c r="AJ14">
        <v>0</v>
      </c>
      <c r="AK14" t="s">
        <v>59</v>
      </c>
      <c r="AL14">
        <v>61.4</v>
      </c>
      <c r="AM14">
        <v>56.4</v>
      </c>
      <c r="AN14">
        <v>34.5</v>
      </c>
      <c r="AO14">
        <v>40.799999999999997</v>
      </c>
      <c r="AP14">
        <v>50</v>
      </c>
      <c r="AQ14">
        <v>77</v>
      </c>
      <c r="AR14">
        <v>1</v>
      </c>
    </row>
    <row r="15" spans="1:44" x14ac:dyDescent="0.3">
      <c r="A15" t="s">
        <v>44</v>
      </c>
      <c r="B15">
        <v>0</v>
      </c>
      <c r="C15">
        <v>0</v>
      </c>
      <c r="D15">
        <v>0</v>
      </c>
      <c r="E15">
        <v>1</v>
      </c>
      <c r="F15">
        <v>0</v>
      </c>
      <c r="G15">
        <v>0</v>
      </c>
      <c r="H15">
        <v>13840</v>
      </c>
      <c r="I15">
        <v>-0.17744183316032527</v>
      </c>
      <c r="J15">
        <v>1.1399999999999999</v>
      </c>
      <c r="K15" t="s">
        <v>45</v>
      </c>
      <c r="L15" t="s">
        <v>46</v>
      </c>
      <c r="M15" t="s">
        <v>66</v>
      </c>
      <c r="N15">
        <v>1</v>
      </c>
      <c r="O15">
        <v>0</v>
      </c>
      <c r="P15">
        <v>0</v>
      </c>
      <c r="Q15">
        <v>0</v>
      </c>
      <c r="R15">
        <v>0</v>
      </c>
      <c r="S15" t="s">
        <v>67</v>
      </c>
      <c r="T15">
        <v>0</v>
      </c>
      <c r="U15">
        <v>0</v>
      </c>
      <c r="V15">
        <v>0</v>
      </c>
      <c r="W15">
        <v>0</v>
      </c>
      <c r="X15">
        <v>1</v>
      </c>
      <c r="Y15">
        <v>0</v>
      </c>
      <c r="Z15" t="s">
        <v>49</v>
      </c>
      <c r="AA15">
        <v>1</v>
      </c>
      <c r="AB15">
        <v>0</v>
      </c>
      <c r="AC15">
        <v>1</v>
      </c>
      <c r="AD15">
        <v>1</v>
      </c>
      <c r="AE15">
        <v>1</v>
      </c>
      <c r="AF15">
        <v>1</v>
      </c>
      <c r="AG15">
        <v>0</v>
      </c>
      <c r="AH15">
        <v>0</v>
      </c>
      <c r="AI15">
        <v>0</v>
      </c>
      <c r="AJ15">
        <v>0</v>
      </c>
      <c r="AK15" t="s">
        <v>50</v>
      </c>
      <c r="AL15">
        <v>60.4</v>
      </c>
      <c r="AM15">
        <v>60</v>
      </c>
      <c r="AN15">
        <v>34.5</v>
      </c>
      <c r="AO15">
        <v>40.799999999999997</v>
      </c>
      <c r="AP15">
        <v>55</v>
      </c>
      <c r="AQ15">
        <v>80</v>
      </c>
      <c r="AR15">
        <v>1</v>
      </c>
    </row>
    <row r="16" spans="1:44" x14ac:dyDescent="0.3">
      <c r="A16" t="s">
        <v>60</v>
      </c>
      <c r="B16">
        <v>0</v>
      </c>
      <c r="C16">
        <v>0</v>
      </c>
      <c r="D16">
        <v>0</v>
      </c>
      <c r="E16">
        <v>0</v>
      </c>
      <c r="F16">
        <v>1</v>
      </c>
      <c r="G16">
        <v>0</v>
      </c>
      <c r="H16">
        <v>7310</v>
      </c>
      <c r="I16">
        <v>-1.1189120883726187</v>
      </c>
      <c r="J16">
        <v>1.02</v>
      </c>
      <c r="K16" t="s">
        <v>45</v>
      </c>
      <c r="L16" t="s">
        <v>61</v>
      </c>
      <c r="M16" t="s">
        <v>53</v>
      </c>
      <c r="N16">
        <v>0</v>
      </c>
      <c r="O16">
        <v>0</v>
      </c>
      <c r="P16">
        <v>0</v>
      </c>
      <c r="Q16">
        <v>0</v>
      </c>
      <c r="R16">
        <v>1</v>
      </c>
      <c r="S16" t="s">
        <v>57</v>
      </c>
      <c r="T16">
        <v>0</v>
      </c>
      <c r="U16">
        <v>0</v>
      </c>
      <c r="V16">
        <v>1</v>
      </c>
      <c r="W16">
        <v>0</v>
      </c>
      <c r="X16">
        <v>0</v>
      </c>
      <c r="Y16">
        <v>0</v>
      </c>
      <c r="Z16" t="s">
        <v>63</v>
      </c>
      <c r="AA16">
        <v>1</v>
      </c>
      <c r="AB16">
        <v>1</v>
      </c>
      <c r="AC16">
        <v>1</v>
      </c>
      <c r="AD16">
        <v>1</v>
      </c>
      <c r="AE16">
        <v>1</v>
      </c>
      <c r="AF16">
        <v>1</v>
      </c>
      <c r="AG16">
        <v>1</v>
      </c>
      <c r="AH16">
        <v>0</v>
      </c>
      <c r="AI16">
        <v>1</v>
      </c>
      <c r="AJ16">
        <v>0</v>
      </c>
      <c r="AK16" t="s">
        <v>59</v>
      </c>
      <c r="AL16">
        <v>62</v>
      </c>
      <c r="AM16">
        <v>56.2</v>
      </c>
      <c r="AN16">
        <v>34.700000000000003</v>
      </c>
      <c r="AO16">
        <v>40.799999999999997</v>
      </c>
      <c r="AP16">
        <v>52</v>
      </c>
      <c r="AQ16">
        <v>79</v>
      </c>
      <c r="AR16">
        <v>1</v>
      </c>
    </row>
    <row r="17" spans="1:44" x14ac:dyDescent="0.3">
      <c r="A17" t="s">
        <v>51</v>
      </c>
      <c r="B17">
        <v>1</v>
      </c>
      <c r="C17">
        <v>0</v>
      </c>
      <c r="D17">
        <v>0</v>
      </c>
      <c r="E17">
        <v>0</v>
      </c>
      <c r="F17">
        <v>0</v>
      </c>
      <c r="G17">
        <v>0</v>
      </c>
      <c r="H17">
        <v>10852.73</v>
      </c>
      <c r="I17">
        <v>-0.60813491880933412</v>
      </c>
      <c r="J17">
        <v>1.26</v>
      </c>
      <c r="K17" t="s">
        <v>45</v>
      </c>
      <c r="L17" t="s">
        <v>52</v>
      </c>
      <c r="M17" t="s">
        <v>53</v>
      </c>
      <c r="N17">
        <v>0</v>
      </c>
      <c r="O17">
        <v>0</v>
      </c>
      <c r="P17">
        <v>0</v>
      </c>
      <c r="Q17">
        <v>0</v>
      </c>
      <c r="R17">
        <v>1</v>
      </c>
      <c r="S17" t="s">
        <v>54</v>
      </c>
      <c r="T17">
        <v>0</v>
      </c>
      <c r="U17">
        <v>0</v>
      </c>
      <c r="V17">
        <v>0</v>
      </c>
      <c r="W17">
        <v>0</v>
      </c>
      <c r="X17">
        <v>0</v>
      </c>
      <c r="Y17">
        <v>1</v>
      </c>
      <c r="Z17" t="s">
        <v>49</v>
      </c>
      <c r="AA17">
        <v>0</v>
      </c>
      <c r="AB17">
        <v>1</v>
      </c>
      <c r="AC17">
        <v>0</v>
      </c>
      <c r="AD17">
        <v>0</v>
      </c>
      <c r="AE17">
        <v>1</v>
      </c>
      <c r="AF17">
        <v>1</v>
      </c>
      <c r="AG17">
        <v>1</v>
      </c>
      <c r="AH17">
        <v>0</v>
      </c>
      <c r="AI17">
        <v>0</v>
      </c>
      <c r="AJ17">
        <v>0</v>
      </c>
      <c r="AK17" t="s">
        <v>50</v>
      </c>
      <c r="AL17">
        <v>61.8</v>
      </c>
      <c r="AM17">
        <v>56</v>
      </c>
      <c r="AN17">
        <v>35.5</v>
      </c>
      <c r="AO17">
        <v>40.6</v>
      </c>
      <c r="AP17">
        <v>55</v>
      </c>
      <c r="AQ17">
        <v>80</v>
      </c>
      <c r="AR17">
        <v>1</v>
      </c>
    </row>
    <row r="18" spans="1:44" x14ac:dyDescent="0.3">
      <c r="A18" t="s">
        <v>60</v>
      </c>
      <c r="B18">
        <v>0</v>
      </c>
      <c r="C18">
        <v>0</v>
      </c>
      <c r="D18">
        <v>0</v>
      </c>
      <c r="E18">
        <v>0</v>
      </c>
      <c r="F18">
        <v>1</v>
      </c>
      <c r="G18">
        <v>0</v>
      </c>
      <c r="H18">
        <v>15850</v>
      </c>
      <c r="I18">
        <v>0.11235222701987527</v>
      </c>
      <c r="J18">
        <v>1.73</v>
      </c>
      <c r="K18" t="s">
        <v>45</v>
      </c>
      <c r="L18" t="s">
        <v>61</v>
      </c>
      <c r="M18" t="s">
        <v>53</v>
      </c>
      <c r="N18">
        <v>0</v>
      </c>
      <c r="O18">
        <v>0</v>
      </c>
      <c r="P18">
        <v>0</v>
      </c>
      <c r="Q18">
        <v>0</v>
      </c>
      <c r="R18">
        <v>1</v>
      </c>
      <c r="S18" t="s">
        <v>48</v>
      </c>
      <c r="T18">
        <v>0</v>
      </c>
      <c r="U18">
        <v>0</v>
      </c>
      <c r="V18">
        <v>0</v>
      </c>
      <c r="W18">
        <v>1</v>
      </c>
      <c r="X18">
        <v>0</v>
      </c>
      <c r="Y18">
        <v>0</v>
      </c>
      <c r="Z18" t="s">
        <v>63</v>
      </c>
      <c r="AA18">
        <v>1</v>
      </c>
      <c r="AB18">
        <v>1</v>
      </c>
      <c r="AC18">
        <v>0</v>
      </c>
      <c r="AD18">
        <v>1</v>
      </c>
      <c r="AE18">
        <v>1</v>
      </c>
      <c r="AF18">
        <v>1</v>
      </c>
      <c r="AG18">
        <v>1</v>
      </c>
      <c r="AH18">
        <v>0</v>
      </c>
      <c r="AI18">
        <v>1</v>
      </c>
      <c r="AJ18">
        <v>0</v>
      </c>
      <c r="AK18" t="s">
        <v>59</v>
      </c>
      <c r="AL18">
        <v>61.2</v>
      </c>
      <c r="AM18">
        <v>56.5</v>
      </c>
      <c r="AN18">
        <v>34.299999999999997</v>
      </c>
      <c r="AO18">
        <v>40.6</v>
      </c>
      <c r="AP18">
        <v>54</v>
      </c>
      <c r="AQ18">
        <v>76</v>
      </c>
      <c r="AR18">
        <v>1</v>
      </c>
    </row>
    <row r="19" spans="1:44" x14ac:dyDescent="0.3">
      <c r="A19" t="s">
        <v>51</v>
      </c>
      <c r="B19">
        <v>1</v>
      </c>
      <c r="C19">
        <v>0</v>
      </c>
      <c r="D19">
        <v>0</v>
      </c>
      <c r="E19">
        <v>0</v>
      </c>
      <c r="F19">
        <v>0</v>
      </c>
      <c r="G19">
        <v>0</v>
      </c>
      <c r="H19">
        <v>15298.035</v>
      </c>
      <c r="I19">
        <v>3.2772038747554647E-2</v>
      </c>
      <c r="J19">
        <v>1.61</v>
      </c>
      <c r="K19" t="s">
        <v>45</v>
      </c>
      <c r="L19" t="s">
        <v>52</v>
      </c>
      <c r="M19" t="s">
        <v>53</v>
      </c>
      <c r="N19">
        <v>0</v>
      </c>
      <c r="O19">
        <v>0</v>
      </c>
      <c r="P19">
        <v>0</v>
      </c>
      <c r="Q19">
        <v>0</v>
      </c>
      <c r="R19">
        <v>1</v>
      </c>
      <c r="S19" t="s">
        <v>54</v>
      </c>
      <c r="T19">
        <v>0</v>
      </c>
      <c r="U19">
        <v>0</v>
      </c>
      <c r="V19">
        <v>0</v>
      </c>
      <c r="W19">
        <v>0</v>
      </c>
      <c r="X19">
        <v>0</v>
      </c>
      <c r="Y19">
        <v>1</v>
      </c>
      <c r="Z19" t="s">
        <v>63</v>
      </c>
      <c r="AA19">
        <v>1</v>
      </c>
      <c r="AB19">
        <v>0</v>
      </c>
      <c r="AC19">
        <v>1</v>
      </c>
      <c r="AD19">
        <v>0</v>
      </c>
      <c r="AE19">
        <v>0</v>
      </c>
      <c r="AF19">
        <v>1</v>
      </c>
      <c r="AG19">
        <v>1</v>
      </c>
      <c r="AH19">
        <v>1</v>
      </c>
      <c r="AI19">
        <v>0</v>
      </c>
      <c r="AJ19">
        <v>0</v>
      </c>
      <c r="AK19" t="s">
        <v>50</v>
      </c>
      <c r="AL19">
        <v>61.8</v>
      </c>
      <c r="AM19">
        <v>57</v>
      </c>
      <c r="AN19">
        <v>35.5</v>
      </c>
      <c r="AO19">
        <v>41</v>
      </c>
      <c r="AP19">
        <v>50</v>
      </c>
      <c r="AQ19">
        <v>80</v>
      </c>
      <c r="AR19">
        <v>1</v>
      </c>
    </row>
    <row r="20" spans="1:44" x14ac:dyDescent="0.3">
      <c r="A20" t="s">
        <v>64</v>
      </c>
      <c r="B20">
        <v>0</v>
      </c>
      <c r="C20">
        <v>0</v>
      </c>
      <c r="D20">
        <v>0</v>
      </c>
      <c r="E20">
        <v>0</v>
      </c>
      <c r="F20">
        <v>0</v>
      </c>
      <c r="G20">
        <v>1</v>
      </c>
      <c r="H20">
        <v>14526</v>
      </c>
      <c r="I20">
        <v>-7.8536994710764294E-2</v>
      </c>
      <c r="J20">
        <v>1.014</v>
      </c>
      <c r="K20" t="s">
        <v>45</v>
      </c>
      <c r="L20" t="s">
        <v>65</v>
      </c>
      <c r="M20" t="s">
        <v>68</v>
      </c>
      <c r="N20">
        <v>0</v>
      </c>
      <c r="O20">
        <v>1</v>
      </c>
      <c r="P20">
        <v>0</v>
      </c>
      <c r="Q20">
        <v>0</v>
      </c>
      <c r="R20">
        <v>0</v>
      </c>
      <c r="S20" t="s">
        <v>67</v>
      </c>
      <c r="T20">
        <v>0</v>
      </c>
      <c r="U20">
        <v>0</v>
      </c>
      <c r="V20">
        <v>0</v>
      </c>
      <c r="W20">
        <v>0</v>
      </c>
      <c r="X20">
        <v>1</v>
      </c>
      <c r="Y20">
        <v>0</v>
      </c>
      <c r="Z20" t="s">
        <v>58</v>
      </c>
      <c r="AA20">
        <v>1</v>
      </c>
      <c r="AB20">
        <v>1</v>
      </c>
      <c r="AC20">
        <v>1</v>
      </c>
      <c r="AD20">
        <v>1</v>
      </c>
      <c r="AE20">
        <v>1</v>
      </c>
      <c r="AF20">
        <v>1</v>
      </c>
      <c r="AG20">
        <v>1</v>
      </c>
      <c r="AH20">
        <v>0</v>
      </c>
      <c r="AI20">
        <v>1</v>
      </c>
      <c r="AJ20">
        <v>0</v>
      </c>
      <c r="AK20" t="s">
        <v>59</v>
      </c>
      <c r="AL20">
        <v>61.7</v>
      </c>
      <c r="AM20">
        <v>56.2</v>
      </c>
      <c r="AN20">
        <v>34.700000000000003</v>
      </c>
      <c r="AO20">
        <v>40.9</v>
      </c>
      <c r="AP20">
        <v>51</v>
      </c>
      <c r="AQ20">
        <v>76</v>
      </c>
      <c r="AR20">
        <v>1</v>
      </c>
    </row>
    <row r="21" spans="1:44" x14ac:dyDescent="0.3">
      <c r="A21" t="s">
        <v>51</v>
      </c>
      <c r="B21">
        <v>1</v>
      </c>
      <c r="C21">
        <v>0</v>
      </c>
      <c r="D21">
        <v>0</v>
      </c>
      <c r="E21">
        <v>0</v>
      </c>
      <c r="F21">
        <v>0</v>
      </c>
      <c r="G21">
        <v>0</v>
      </c>
      <c r="H21">
        <v>8018.8850000000002</v>
      </c>
      <c r="I21">
        <v>-1.0167077787453342</v>
      </c>
      <c r="J21">
        <v>1.1100000000000001</v>
      </c>
      <c r="K21" t="s">
        <v>45</v>
      </c>
      <c r="L21" t="s">
        <v>52</v>
      </c>
      <c r="M21" t="s">
        <v>53</v>
      </c>
      <c r="N21">
        <v>0</v>
      </c>
      <c r="O21">
        <v>0</v>
      </c>
      <c r="P21">
        <v>0</v>
      </c>
      <c r="Q21">
        <v>0</v>
      </c>
      <c r="R21">
        <v>1</v>
      </c>
      <c r="S21" t="s">
        <v>48</v>
      </c>
      <c r="T21">
        <v>0</v>
      </c>
      <c r="U21">
        <v>0</v>
      </c>
      <c r="V21">
        <v>0</v>
      </c>
      <c r="W21">
        <v>1</v>
      </c>
      <c r="X21">
        <v>0</v>
      </c>
      <c r="Y21">
        <v>0</v>
      </c>
      <c r="Z21" t="s">
        <v>58</v>
      </c>
      <c r="AA21">
        <v>0</v>
      </c>
      <c r="AB21">
        <v>1</v>
      </c>
      <c r="AC21">
        <v>0</v>
      </c>
      <c r="AD21">
        <v>0</v>
      </c>
      <c r="AE21">
        <v>0</v>
      </c>
      <c r="AF21">
        <v>0</v>
      </c>
      <c r="AG21">
        <v>1</v>
      </c>
      <c r="AH21">
        <v>1</v>
      </c>
      <c r="AI21">
        <v>0</v>
      </c>
      <c r="AJ21">
        <v>0</v>
      </c>
      <c r="AK21" t="s">
        <v>50</v>
      </c>
      <c r="AL21">
        <v>60.7</v>
      </c>
      <c r="AM21">
        <v>57</v>
      </c>
      <c r="AN21">
        <v>33.5</v>
      </c>
      <c r="AO21">
        <v>41</v>
      </c>
      <c r="AP21">
        <v>50</v>
      </c>
      <c r="AQ21">
        <v>85</v>
      </c>
      <c r="AR21">
        <v>1</v>
      </c>
    </row>
    <row r="22" spans="1:44" x14ac:dyDescent="0.3">
      <c r="A22" t="s">
        <v>64</v>
      </c>
      <c r="B22">
        <v>0</v>
      </c>
      <c r="C22">
        <v>0</v>
      </c>
      <c r="D22">
        <v>0</v>
      </c>
      <c r="E22">
        <v>0</v>
      </c>
      <c r="F22">
        <v>0</v>
      </c>
      <c r="G22">
        <v>1</v>
      </c>
      <c r="H22">
        <v>22720</v>
      </c>
      <c r="I22">
        <v>1.102842373008919</v>
      </c>
      <c r="J22">
        <v>1.8029999999999999</v>
      </c>
      <c r="K22" t="s">
        <v>45</v>
      </c>
      <c r="L22" t="s">
        <v>65</v>
      </c>
      <c r="M22" t="s">
        <v>47</v>
      </c>
      <c r="N22">
        <v>0</v>
      </c>
      <c r="O22">
        <v>0</v>
      </c>
      <c r="P22">
        <v>0</v>
      </c>
      <c r="Q22">
        <v>1</v>
      </c>
      <c r="R22">
        <v>0</v>
      </c>
      <c r="S22" t="s">
        <v>48</v>
      </c>
      <c r="T22">
        <v>0</v>
      </c>
      <c r="U22">
        <v>0</v>
      </c>
      <c r="V22">
        <v>0</v>
      </c>
      <c r="W22">
        <v>1</v>
      </c>
      <c r="X22">
        <v>0</v>
      </c>
      <c r="Y22">
        <v>0</v>
      </c>
      <c r="Z22" t="s">
        <v>58</v>
      </c>
      <c r="AA22">
        <v>1</v>
      </c>
      <c r="AB22">
        <v>1</v>
      </c>
      <c r="AC22">
        <v>0</v>
      </c>
      <c r="AD22">
        <v>1</v>
      </c>
      <c r="AE22">
        <v>1</v>
      </c>
      <c r="AF22">
        <v>1</v>
      </c>
      <c r="AG22">
        <v>1</v>
      </c>
      <c r="AH22">
        <v>1</v>
      </c>
      <c r="AI22">
        <v>1</v>
      </c>
      <c r="AJ22">
        <v>1</v>
      </c>
      <c r="AK22" t="s">
        <v>59</v>
      </c>
      <c r="AL22">
        <v>61.4</v>
      </c>
      <c r="AM22">
        <v>56.7</v>
      </c>
      <c r="AN22">
        <v>34.5</v>
      </c>
      <c r="AO22">
        <v>40.799999999999997</v>
      </c>
      <c r="AP22">
        <v>50</v>
      </c>
      <c r="AQ22">
        <v>77</v>
      </c>
      <c r="AR22">
        <v>1</v>
      </c>
    </row>
    <row r="23" spans="1:44" x14ac:dyDescent="0.3">
      <c r="A23" t="s">
        <v>51</v>
      </c>
      <c r="B23">
        <v>1</v>
      </c>
      <c r="C23">
        <v>0</v>
      </c>
      <c r="D23">
        <v>0</v>
      </c>
      <c r="E23">
        <v>0</v>
      </c>
      <c r="F23">
        <v>0</v>
      </c>
      <c r="G23">
        <v>0</v>
      </c>
      <c r="H23">
        <v>8018.8850000000002</v>
      </c>
      <c r="I23">
        <v>-1.0167077787453342</v>
      </c>
      <c r="J23">
        <v>1.1100000000000001</v>
      </c>
      <c r="K23" t="s">
        <v>45</v>
      </c>
      <c r="L23" t="s">
        <v>52</v>
      </c>
      <c r="M23" t="s">
        <v>53</v>
      </c>
      <c r="N23">
        <v>0</v>
      </c>
      <c r="O23">
        <v>0</v>
      </c>
      <c r="P23">
        <v>0</v>
      </c>
      <c r="Q23">
        <v>0</v>
      </c>
      <c r="R23">
        <v>1</v>
      </c>
      <c r="S23" t="s">
        <v>48</v>
      </c>
      <c r="T23">
        <v>0</v>
      </c>
      <c r="U23">
        <v>0</v>
      </c>
      <c r="V23">
        <v>0</v>
      </c>
      <c r="W23">
        <v>1</v>
      </c>
      <c r="X23">
        <v>0</v>
      </c>
      <c r="Y23">
        <v>0</v>
      </c>
      <c r="Z23" t="s">
        <v>58</v>
      </c>
      <c r="AA23">
        <v>1</v>
      </c>
      <c r="AB23">
        <v>1</v>
      </c>
      <c r="AC23">
        <v>0</v>
      </c>
      <c r="AD23">
        <v>0</v>
      </c>
      <c r="AE23">
        <v>0</v>
      </c>
      <c r="AF23">
        <v>0</v>
      </c>
      <c r="AG23">
        <v>1</v>
      </c>
      <c r="AH23">
        <v>1</v>
      </c>
      <c r="AI23">
        <v>0</v>
      </c>
      <c r="AJ23">
        <v>0</v>
      </c>
      <c r="AK23" t="s">
        <v>50</v>
      </c>
      <c r="AL23">
        <v>60.7</v>
      </c>
      <c r="AM23">
        <v>57</v>
      </c>
      <c r="AN23">
        <v>33.5</v>
      </c>
      <c r="AO23">
        <v>41</v>
      </c>
      <c r="AP23">
        <v>50</v>
      </c>
      <c r="AQ23">
        <v>85</v>
      </c>
      <c r="AR23">
        <v>1</v>
      </c>
    </row>
    <row r="24" spans="1:44" x14ac:dyDescent="0.3">
      <c r="A24" t="s">
        <v>69</v>
      </c>
      <c r="B24">
        <v>0</v>
      </c>
      <c r="C24">
        <v>0</v>
      </c>
      <c r="D24">
        <v>1</v>
      </c>
      <c r="E24">
        <v>0</v>
      </c>
      <c r="F24">
        <v>0</v>
      </c>
      <c r="G24">
        <v>0</v>
      </c>
      <c r="H24">
        <v>34916</v>
      </c>
      <c r="I24">
        <v>2.8612146904008227</v>
      </c>
      <c r="J24">
        <v>2.13</v>
      </c>
      <c r="K24" t="s">
        <v>70</v>
      </c>
      <c r="L24" t="s">
        <v>65</v>
      </c>
      <c r="M24" t="s">
        <v>53</v>
      </c>
      <c r="N24">
        <v>0</v>
      </c>
      <c r="O24">
        <v>0</v>
      </c>
      <c r="P24">
        <v>0</v>
      </c>
      <c r="Q24">
        <v>0</v>
      </c>
      <c r="R24">
        <v>1</v>
      </c>
      <c r="S24" t="s">
        <v>57</v>
      </c>
      <c r="T24">
        <v>0</v>
      </c>
      <c r="U24">
        <v>0</v>
      </c>
      <c r="V24">
        <v>1</v>
      </c>
      <c r="W24">
        <v>0</v>
      </c>
      <c r="X24">
        <v>0</v>
      </c>
      <c r="Y24">
        <v>0</v>
      </c>
      <c r="Z24" t="s">
        <v>58</v>
      </c>
      <c r="AA24">
        <v>1</v>
      </c>
      <c r="AB24">
        <v>1</v>
      </c>
      <c r="AC24">
        <v>0</v>
      </c>
      <c r="AD24">
        <v>1</v>
      </c>
      <c r="AE24">
        <v>1</v>
      </c>
      <c r="AF24">
        <v>1</v>
      </c>
      <c r="AG24">
        <v>1</v>
      </c>
      <c r="AH24">
        <v>1</v>
      </c>
      <c r="AI24">
        <v>1</v>
      </c>
      <c r="AJ24">
        <v>1</v>
      </c>
      <c r="AK24" t="s">
        <v>59</v>
      </c>
      <c r="AL24">
        <v>61.6</v>
      </c>
      <c r="AM24">
        <v>55.9</v>
      </c>
      <c r="AN24">
        <v>34.299999999999997</v>
      </c>
      <c r="AO24">
        <v>40.799999999999997</v>
      </c>
      <c r="AP24">
        <v>49</v>
      </c>
      <c r="AQ24">
        <v>77</v>
      </c>
      <c r="AR24">
        <v>1</v>
      </c>
    </row>
    <row r="25" spans="1:44" x14ac:dyDescent="0.3">
      <c r="A25" t="s">
        <v>64</v>
      </c>
      <c r="B25">
        <v>0</v>
      </c>
      <c r="C25">
        <v>0</v>
      </c>
      <c r="D25">
        <v>0</v>
      </c>
      <c r="E25">
        <v>0</v>
      </c>
      <c r="F25">
        <v>0</v>
      </c>
      <c r="G25">
        <v>1</v>
      </c>
      <c r="H25">
        <v>23038</v>
      </c>
      <c r="I25">
        <v>1.1486903885001147</v>
      </c>
      <c r="J25">
        <v>1.762</v>
      </c>
      <c r="K25" t="s">
        <v>45</v>
      </c>
      <c r="L25" t="s">
        <v>65</v>
      </c>
      <c r="M25" t="s">
        <v>62</v>
      </c>
      <c r="N25">
        <v>0</v>
      </c>
      <c r="O25">
        <v>0</v>
      </c>
      <c r="P25">
        <v>1</v>
      </c>
      <c r="Q25">
        <v>0</v>
      </c>
      <c r="R25">
        <v>0</v>
      </c>
      <c r="S25" t="s">
        <v>48</v>
      </c>
      <c r="T25">
        <v>0</v>
      </c>
      <c r="U25">
        <v>0</v>
      </c>
      <c r="V25">
        <v>0</v>
      </c>
      <c r="W25">
        <v>1</v>
      </c>
      <c r="X25">
        <v>0</v>
      </c>
      <c r="Y25">
        <v>0</v>
      </c>
      <c r="Z25" t="s">
        <v>71</v>
      </c>
      <c r="AA25">
        <v>1</v>
      </c>
      <c r="AB25">
        <v>1</v>
      </c>
      <c r="AC25">
        <v>0</v>
      </c>
      <c r="AD25">
        <v>1</v>
      </c>
      <c r="AE25">
        <v>1</v>
      </c>
      <c r="AF25">
        <v>1</v>
      </c>
      <c r="AG25">
        <v>0</v>
      </c>
      <c r="AH25">
        <v>0</v>
      </c>
      <c r="AI25">
        <v>0</v>
      </c>
      <c r="AJ25">
        <v>0</v>
      </c>
      <c r="AK25" t="s">
        <v>59</v>
      </c>
      <c r="AL25">
        <v>61.8</v>
      </c>
      <c r="AM25">
        <v>57.2</v>
      </c>
      <c r="AN25">
        <v>34.799999999999997</v>
      </c>
      <c r="AO25">
        <v>40.9</v>
      </c>
      <c r="AP25">
        <v>51</v>
      </c>
      <c r="AQ25">
        <v>78</v>
      </c>
      <c r="AR25">
        <v>1</v>
      </c>
    </row>
    <row r="26" spans="1:44" x14ac:dyDescent="0.3">
      <c r="A26" t="s">
        <v>69</v>
      </c>
      <c r="B26">
        <v>0</v>
      </c>
      <c r="C26">
        <v>0</v>
      </c>
      <c r="D26">
        <v>1</v>
      </c>
      <c r="E26">
        <v>0</v>
      </c>
      <c r="F26">
        <v>0</v>
      </c>
      <c r="G26">
        <v>0</v>
      </c>
      <c r="H26">
        <v>11435</v>
      </c>
      <c r="I26">
        <v>-0.52418547233116231</v>
      </c>
      <c r="J26">
        <v>1.1599999999999999</v>
      </c>
      <c r="K26" t="s">
        <v>70</v>
      </c>
      <c r="L26" t="s">
        <v>65</v>
      </c>
      <c r="M26" t="s">
        <v>47</v>
      </c>
      <c r="N26">
        <v>0</v>
      </c>
      <c r="O26">
        <v>0</v>
      </c>
      <c r="P26">
        <v>0</v>
      </c>
      <c r="Q26">
        <v>1</v>
      </c>
      <c r="R26">
        <v>0</v>
      </c>
      <c r="S26" t="s">
        <v>57</v>
      </c>
      <c r="T26">
        <v>0</v>
      </c>
      <c r="U26">
        <v>0</v>
      </c>
      <c r="V26">
        <v>1</v>
      </c>
      <c r="W26">
        <v>0</v>
      </c>
      <c r="X26">
        <v>0</v>
      </c>
      <c r="Y26">
        <v>0</v>
      </c>
      <c r="Z26" t="s">
        <v>58</v>
      </c>
      <c r="AA26">
        <v>1</v>
      </c>
      <c r="AB26">
        <v>1</v>
      </c>
      <c r="AC26">
        <v>1</v>
      </c>
      <c r="AD26">
        <v>1</v>
      </c>
      <c r="AE26">
        <v>1</v>
      </c>
      <c r="AF26">
        <v>1</v>
      </c>
      <c r="AG26">
        <v>1</v>
      </c>
      <c r="AH26">
        <v>0</v>
      </c>
      <c r="AI26">
        <v>1</v>
      </c>
      <c r="AJ26">
        <v>1</v>
      </c>
      <c r="AK26" t="s">
        <v>59</v>
      </c>
      <c r="AL26">
        <v>61</v>
      </c>
      <c r="AM26">
        <v>56.4</v>
      </c>
      <c r="AN26">
        <v>34.5</v>
      </c>
      <c r="AO26">
        <v>40.6</v>
      </c>
      <c r="AP26">
        <v>54</v>
      </c>
      <c r="AQ26">
        <v>77</v>
      </c>
      <c r="AR26">
        <v>1</v>
      </c>
    </row>
    <row r="27" spans="1:44" x14ac:dyDescent="0.3">
      <c r="A27" t="s">
        <v>55</v>
      </c>
      <c r="B27">
        <v>0</v>
      </c>
      <c r="C27">
        <v>1</v>
      </c>
      <c r="D27">
        <v>0</v>
      </c>
      <c r="E27">
        <v>0</v>
      </c>
      <c r="F27">
        <v>0</v>
      </c>
      <c r="G27">
        <v>0</v>
      </c>
      <c r="H27">
        <v>9488</v>
      </c>
      <c r="I27">
        <v>-0.80489643510272968</v>
      </c>
      <c r="J27">
        <v>1.133</v>
      </c>
      <c r="K27" t="s">
        <v>45</v>
      </c>
      <c r="L27" t="s">
        <v>56</v>
      </c>
      <c r="M27" t="s">
        <v>47</v>
      </c>
      <c r="N27">
        <v>0</v>
      </c>
      <c r="O27">
        <v>0</v>
      </c>
      <c r="P27">
        <v>0</v>
      </c>
      <c r="Q27">
        <v>1</v>
      </c>
      <c r="R27">
        <v>0</v>
      </c>
      <c r="S27" t="s">
        <v>48</v>
      </c>
      <c r="T27">
        <v>0</v>
      </c>
      <c r="U27">
        <v>0</v>
      </c>
      <c r="V27">
        <v>0</v>
      </c>
      <c r="W27">
        <v>1</v>
      </c>
      <c r="X27">
        <v>0</v>
      </c>
      <c r="Y27">
        <v>0</v>
      </c>
      <c r="Z27" t="s">
        <v>58</v>
      </c>
      <c r="AA27">
        <v>1</v>
      </c>
      <c r="AB27">
        <v>1</v>
      </c>
      <c r="AC27">
        <v>0</v>
      </c>
      <c r="AD27">
        <v>1</v>
      </c>
      <c r="AE27">
        <v>1</v>
      </c>
      <c r="AF27">
        <v>1</v>
      </c>
      <c r="AG27">
        <v>1</v>
      </c>
      <c r="AH27">
        <v>0</v>
      </c>
      <c r="AI27">
        <v>1</v>
      </c>
      <c r="AJ27">
        <v>1</v>
      </c>
      <c r="AK27" t="s">
        <v>59</v>
      </c>
      <c r="AL27">
        <v>61.8</v>
      </c>
      <c r="AM27">
        <v>55.7</v>
      </c>
      <c r="AN27">
        <v>34.799999999999997</v>
      </c>
      <c r="AO27">
        <v>40.799999999999997</v>
      </c>
      <c r="AP27">
        <v>52</v>
      </c>
      <c r="AQ27">
        <v>77</v>
      </c>
      <c r="AR27">
        <v>1</v>
      </c>
    </row>
    <row r="28" spans="1:44" x14ac:dyDescent="0.3">
      <c r="A28" t="s">
        <v>64</v>
      </c>
      <c r="B28">
        <v>0</v>
      </c>
      <c r="C28">
        <v>0</v>
      </c>
      <c r="D28">
        <v>0</v>
      </c>
      <c r="E28">
        <v>0</v>
      </c>
      <c r="F28">
        <v>0</v>
      </c>
      <c r="G28">
        <v>1</v>
      </c>
      <c r="H28">
        <v>10952</v>
      </c>
      <c r="I28">
        <v>-0.59382255246401638</v>
      </c>
      <c r="J28">
        <v>1.1040000000000001</v>
      </c>
      <c r="K28" t="s">
        <v>45</v>
      </c>
      <c r="L28" t="s">
        <v>65</v>
      </c>
      <c r="M28" t="s">
        <v>62</v>
      </c>
      <c r="N28">
        <v>0</v>
      </c>
      <c r="O28">
        <v>0</v>
      </c>
      <c r="P28">
        <v>1</v>
      </c>
      <c r="Q28">
        <v>0</v>
      </c>
      <c r="R28">
        <v>0</v>
      </c>
      <c r="S28" t="s">
        <v>57</v>
      </c>
      <c r="T28">
        <v>0</v>
      </c>
      <c r="U28">
        <v>0</v>
      </c>
      <c r="V28">
        <v>1</v>
      </c>
      <c r="W28">
        <v>0</v>
      </c>
      <c r="X28">
        <v>0</v>
      </c>
      <c r="Y28">
        <v>0</v>
      </c>
      <c r="Z28" t="s">
        <v>71</v>
      </c>
      <c r="AA28">
        <v>1</v>
      </c>
      <c r="AB28">
        <v>1</v>
      </c>
      <c r="AC28">
        <v>0</v>
      </c>
      <c r="AD28">
        <v>1</v>
      </c>
      <c r="AE28">
        <v>1</v>
      </c>
      <c r="AF28">
        <v>1</v>
      </c>
      <c r="AG28">
        <v>1</v>
      </c>
      <c r="AH28">
        <v>0</v>
      </c>
      <c r="AI28">
        <v>1</v>
      </c>
      <c r="AJ28">
        <v>0</v>
      </c>
      <c r="AK28" t="s">
        <v>59</v>
      </c>
      <c r="AL28">
        <v>61.9</v>
      </c>
      <c r="AM28">
        <v>56</v>
      </c>
      <c r="AN28">
        <v>34.299999999999997</v>
      </c>
      <c r="AO28">
        <v>40.9</v>
      </c>
      <c r="AP28">
        <v>53</v>
      </c>
      <c r="AQ28">
        <v>78</v>
      </c>
      <c r="AR28">
        <v>1</v>
      </c>
    </row>
    <row r="29" spans="1:44" x14ac:dyDescent="0.3">
      <c r="A29" t="s">
        <v>51</v>
      </c>
      <c r="B29">
        <v>1</v>
      </c>
      <c r="C29">
        <v>0</v>
      </c>
      <c r="D29">
        <v>0</v>
      </c>
      <c r="E29">
        <v>0</v>
      </c>
      <c r="F29">
        <v>0</v>
      </c>
      <c r="G29">
        <v>0</v>
      </c>
      <c r="H29">
        <v>8950.6949999999997</v>
      </c>
      <c r="I29">
        <v>-0.88236300102567633</v>
      </c>
      <c r="J29">
        <v>1.07</v>
      </c>
      <c r="K29" t="s">
        <v>45</v>
      </c>
      <c r="L29" t="s">
        <v>52</v>
      </c>
      <c r="M29" t="s">
        <v>53</v>
      </c>
      <c r="N29">
        <v>0</v>
      </c>
      <c r="O29">
        <v>0</v>
      </c>
      <c r="P29">
        <v>0</v>
      </c>
      <c r="Q29">
        <v>0</v>
      </c>
      <c r="R29">
        <v>1</v>
      </c>
      <c r="S29" t="s">
        <v>67</v>
      </c>
      <c r="T29">
        <v>0</v>
      </c>
      <c r="U29">
        <v>0</v>
      </c>
      <c r="V29">
        <v>0</v>
      </c>
      <c r="W29">
        <v>0</v>
      </c>
      <c r="X29">
        <v>1</v>
      </c>
      <c r="Y29">
        <v>0</v>
      </c>
      <c r="Z29" t="s">
        <v>58</v>
      </c>
      <c r="AA29">
        <v>1</v>
      </c>
      <c r="AB29">
        <v>1</v>
      </c>
      <c r="AC29">
        <v>1</v>
      </c>
      <c r="AD29">
        <v>0</v>
      </c>
      <c r="AE29">
        <v>1</v>
      </c>
      <c r="AF29">
        <v>1</v>
      </c>
      <c r="AG29">
        <v>1</v>
      </c>
      <c r="AH29">
        <v>1</v>
      </c>
      <c r="AI29">
        <v>0</v>
      </c>
      <c r="AJ29">
        <v>0</v>
      </c>
      <c r="AK29" t="s">
        <v>50</v>
      </c>
      <c r="AL29">
        <v>61.5</v>
      </c>
      <c r="AM29">
        <v>57</v>
      </c>
      <c r="AN29">
        <v>35.5</v>
      </c>
      <c r="AO29">
        <v>40.799999999999997</v>
      </c>
      <c r="AP29">
        <v>50</v>
      </c>
      <c r="AQ29">
        <v>80</v>
      </c>
      <c r="AR29">
        <v>1</v>
      </c>
    </row>
    <row r="30" spans="1:44" x14ac:dyDescent="0.3">
      <c r="A30" t="s">
        <v>51</v>
      </c>
      <c r="B30">
        <v>1</v>
      </c>
      <c r="C30">
        <v>0</v>
      </c>
      <c r="D30">
        <v>0</v>
      </c>
      <c r="E30">
        <v>0</v>
      </c>
      <c r="F30">
        <v>0</v>
      </c>
      <c r="G30">
        <v>0</v>
      </c>
      <c r="H30">
        <v>16724.314999999999</v>
      </c>
      <c r="I30">
        <v>0.2384075970330353</v>
      </c>
      <c r="J30">
        <v>1.53</v>
      </c>
      <c r="K30" t="s">
        <v>45</v>
      </c>
      <c r="L30" t="s">
        <v>52</v>
      </c>
      <c r="M30" t="s">
        <v>62</v>
      </c>
      <c r="N30">
        <v>0</v>
      </c>
      <c r="O30">
        <v>0</v>
      </c>
      <c r="P30">
        <v>1</v>
      </c>
      <c r="Q30">
        <v>0</v>
      </c>
      <c r="R30">
        <v>0</v>
      </c>
      <c r="S30" t="s">
        <v>48</v>
      </c>
      <c r="T30">
        <v>0</v>
      </c>
      <c r="U30">
        <v>0</v>
      </c>
      <c r="V30">
        <v>0</v>
      </c>
      <c r="W30">
        <v>1</v>
      </c>
      <c r="X30">
        <v>0</v>
      </c>
      <c r="Y30">
        <v>0</v>
      </c>
      <c r="Z30" t="s">
        <v>63</v>
      </c>
      <c r="AA30">
        <v>1</v>
      </c>
      <c r="AB30">
        <v>1</v>
      </c>
      <c r="AC30">
        <v>0</v>
      </c>
      <c r="AD30">
        <v>0</v>
      </c>
      <c r="AE30">
        <v>1</v>
      </c>
      <c r="AF30">
        <v>1</v>
      </c>
      <c r="AG30">
        <v>1</v>
      </c>
      <c r="AH30">
        <v>0</v>
      </c>
      <c r="AI30">
        <v>0</v>
      </c>
      <c r="AJ30">
        <v>0</v>
      </c>
      <c r="AK30" t="s">
        <v>50</v>
      </c>
      <c r="AL30">
        <v>61.9</v>
      </c>
      <c r="AM30">
        <v>56</v>
      </c>
      <c r="AN30">
        <v>35.5</v>
      </c>
      <c r="AO30">
        <v>40.6</v>
      </c>
      <c r="AP30">
        <v>55</v>
      </c>
      <c r="AQ30">
        <v>80</v>
      </c>
      <c r="AR30">
        <v>1</v>
      </c>
    </row>
    <row r="31" spans="1:44" x14ac:dyDescent="0.3">
      <c r="A31" t="s">
        <v>44</v>
      </c>
      <c r="B31">
        <v>0</v>
      </c>
      <c r="C31">
        <v>0</v>
      </c>
      <c r="D31">
        <v>0</v>
      </c>
      <c r="E31">
        <v>1</v>
      </c>
      <c r="F31">
        <v>0</v>
      </c>
      <c r="G31">
        <v>0</v>
      </c>
      <c r="H31">
        <v>36120</v>
      </c>
      <c r="I31">
        <v>3.0348027742102563</v>
      </c>
      <c r="J31">
        <v>1.71</v>
      </c>
      <c r="K31" t="s">
        <v>45</v>
      </c>
      <c r="L31" t="s">
        <v>46</v>
      </c>
      <c r="M31" t="s">
        <v>66</v>
      </c>
      <c r="N31">
        <v>1</v>
      </c>
      <c r="O31">
        <v>0</v>
      </c>
      <c r="P31">
        <v>0</v>
      </c>
      <c r="Q31">
        <v>0</v>
      </c>
      <c r="R31">
        <v>0</v>
      </c>
      <c r="S31" t="s">
        <v>72</v>
      </c>
      <c r="T31">
        <v>0</v>
      </c>
      <c r="U31">
        <v>1</v>
      </c>
      <c r="V31">
        <v>0</v>
      </c>
      <c r="W31">
        <v>0</v>
      </c>
      <c r="X31">
        <v>0</v>
      </c>
      <c r="Y31">
        <v>0</v>
      </c>
      <c r="Z31" t="s">
        <v>49</v>
      </c>
      <c r="AA31">
        <v>0</v>
      </c>
      <c r="AB31">
        <v>0</v>
      </c>
      <c r="AC31">
        <v>1</v>
      </c>
      <c r="AD31">
        <v>0</v>
      </c>
      <c r="AE31">
        <v>0</v>
      </c>
      <c r="AF31">
        <v>1</v>
      </c>
      <c r="AG31">
        <v>1</v>
      </c>
      <c r="AH31">
        <v>1</v>
      </c>
      <c r="AI31">
        <v>0</v>
      </c>
      <c r="AJ31">
        <v>0</v>
      </c>
      <c r="AK31" t="s">
        <v>50</v>
      </c>
      <c r="AL31">
        <v>62.6</v>
      </c>
      <c r="AM31">
        <v>56</v>
      </c>
      <c r="AN31">
        <v>35.5</v>
      </c>
      <c r="AO31">
        <v>41.2</v>
      </c>
      <c r="AP31">
        <v>50</v>
      </c>
      <c r="AQ31">
        <v>75</v>
      </c>
      <c r="AR31">
        <v>1</v>
      </c>
    </row>
    <row r="32" spans="1:44" x14ac:dyDescent="0.3">
      <c r="A32" t="s">
        <v>55</v>
      </c>
      <c r="B32">
        <v>0</v>
      </c>
      <c r="C32">
        <v>1</v>
      </c>
      <c r="D32">
        <v>0</v>
      </c>
      <c r="E32">
        <v>0</v>
      </c>
      <c r="F32">
        <v>0</v>
      </c>
      <c r="G32">
        <v>0</v>
      </c>
      <c r="H32">
        <v>17183</v>
      </c>
      <c r="I32">
        <v>0.30453903409460525</v>
      </c>
      <c r="J32">
        <v>1.522</v>
      </c>
      <c r="K32" t="s">
        <v>45</v>
      </c>
      <c r="L32" t="s">
        <v>56</v>
      </c>
      <c r="M32" t="s">
        <v>47</v>
      </c>
      <c r="N32">
        <v>0</v>
      </c>
      <c r="O32">
        <v>0</v>
      </c>
      <c r="P32">
        <v>0</v>
      </c>
      <c r="Q32">
        <v>1</v>
      </c>
      <c r="R32">
        <v>0</v>
      </c>
      <c r="S32" t="s">
        <v>48</v>
      </c>
      <c r="T32">
        <v>0</v>
      </c>
      <c r="U32">
        <v>0</v>
      </c>
      <c r="V32">
        <v>0</v>
      </c>
      <c r="W32">
        <v>1</v>
      </c>
      <c r="X32">
        <v>0</v>
      </c>
      <c r="Y32">
        <v>0</v>
      </c>
      <c r="Z32" t="s">
        <v>58</v>
      </c>
      <c r="AA32">
        <v>1</v>
      </c>
      <c r="AB32">
        <v>1</v>
      </c>
      <c r="AC32">
        <v>0</v>
      </c>
      <c r="AD32">
        <v>1</v>
      </c>
      <c r="AE32">
        <v>1</v>
      </c>
      <c r="AF32">
        <v>1</v>
      </c>
      <c r="AG32">
        <v>1</v>
      </c>
      <c r="AH32">
        <v>1</v>
      </c>
      <c r="AI32">
        <v>1</v>
      </c>
      <c r="AJ32">
        <v>1</v>
      </c>
      <c r="AK32" t="s">
        <v>59</v>
      </c>
      <c r="AL32">
        <v>61.9</v>
      </c>
      <c r="AM32">
        <v>55.8</v>
      </c>
      <c r="AN32">
        <v>34.700000000000003</v>
      </c>
      <c r="AO32">
        <v>40.799999999999997</v>
      </c>
      <c r="AP32">
        <v>50</v>
      </c>
      <c r="AQ32">
        <v>77</v>
      </c>
      <c r="AR32">
        <v>1</v>
      </c>
    </row>
    <row r="33" spans="1:44" x14ac:dyDescent="0.3">
      <c r="A33" t="s">
        <v>51</v>
      </c>
      <c r="B33">
        <v>1</v>
      </c>
      <c r="C33">
        <v>0</v>
      </c>
      <c r="D33">
        <v>0</v>
      </c>
      <c r="E33">
        <v>0</v>
      </c>
      <c r="F33">
        <v>0</v>
      </c>
      <c r="G33">
        <v>0</v>
      </c>
      <c r="H33">
        <v>8092.76</v>
      </c>
      <c r="I33">
        <v>-1.0060567657125918</v>
      </c>
      <c r="J33">
        <v>1.02</v>
      </c>
      <c r="K33" t="s">
        <v>45</v>
      </c>
      <c r="L33" t="s">
        <v>52</v>
      </c>
      <c r="M33" t="s">
        <v>53</v>
      </c>
      <c r="N33">
        <v>0</v>
      </c>
      <c r="O33">
        <v>0</v>
      </c>
      <c r="P33">
        <v>0</v>
      </c>
      <c r="Q33">
        <v>0</v>
      </c>
      <c r="R33">
        <v>1</v>
      </c>
      <c r="S33" t="s">
        <v>54</v>
      </c>
      <c r="T33">
        <v>0</v>
      </c>
      <c r="U33">
        <v>0</v>
      </c>
      <c r="V33">
        <v>0</v>
      </c>
      <c r="W33">
        <v>0</v>
      </c>
      <c r="X33">
        <v>0</v>
      </c>
      <c r="Y33">
        <v>1</v>
      </c>
      <c r="Z33" t="s">
        <v>63</v>
      </c>
      <c r="AA33">
        <v>1</v>
      </c>
      <c r="AB33">
        <v>0</v>
      </c>
      <c r="AC33">
        <v>1</v>
      </c>
      <c r="AD33">
        <v>0</v>
      </c>
      <c r="AE33">
        <v>0</v>
      </c>
      <c r="AF33">
        <v>1</v>
      </c>
      <c r="AG33">
        <v>1</v>
      </c>
      <c r="AH33">
        <v>1</v>
      </c>
      <c r="AI33">
        <v>0</v>
      </c>
      <c r="AJ33">
        <v>0</v>
      </c>
      <c r="AK33" t="s">
        <v>50</v>
      </c>
      <c r="AL33">
        <v>61.8</v>
      </c>
      <c r="AM33">
        <v>57</v>
      </c>
      <c r="AN33">
        <v>35.5</v>
      </c>
      <c r="AO33">
        <v>41</v>
      </c>
      <c r="AP33">
        <v>50</v>
      </c>
      <c r="AQ33">
        <v>80</v>
      </c>
      <c r="AR33">
        <v>1</v>
      </c>
    </row>
    <row r="34" spans="1:44" x14ac:dyDescent="0.3">
      <c r="A34" t="s">
        <v>69</v>
      </c>
      <c r="B34">
        <v>0</v>
      </c>
      <c r="C34">
        <v>0</v>
      </c>
      <c r="D34">
        <v>1</v>
      </c>
      <c r="E34">
        <v>0</v>
      </c>
      <c r="F34">
        <v>0</v>
      </c>
      <c r="G34">
        <v>0</v>
      </c>
      <c r="H34">
        <v>20648</v>
      </c>
      <c r="I34">
        <v>0.80410939156942862</v>
      </c>
      <c r="J34">
        <v>1.58</v>
      </c>
      <c r="K34" t="s">
        <v>70</v>
      </c>
      <c r="L34" t="s">
        <v>65</v>
      </c>
      <c r="M34" t="s">
        <v>47</v>
      </c>
      <c r="N34">
        <v>0</v>
      </c>
      <c r="O34">
        <v>0</v>
      </c>
      <c r="P34">
        <v>0</v>
      </c>
      <c r="Q34">
        <v>1</v>
      </c>
      <c r="R34">
        <v>0</v>
      </c>
      <c r="S34" t="s">
        <v>57</v>
      </c>
      <c r="T34">
        <v>0</v>
      </c>
      <c r="U34">
        <v>0</v>
      </c>
      <c r="V34">
        <v>1</v>
      </c>
      <c r="W34">
        <v>0</v>
      </c>
      <c r="X34">
        <v>0</v>
      </c>
      <c r="Y34">
        <v>0</v>
      </c>
      <c r="Z34" t="s">
        <v>58</v>
      </c>
      <c r="AA34">
        <v>1</v>
      </c>
      <c r="AB34">
        <v>1</v>
      </c>
      <c r="AC34">
        <v>1</v>
      </c>
      <c r="AD34">
        <v>1</v>
      </c>
      <c r="AE34">
        <v>1</v>
      </c>
      <c r="AF34">
        <v>1</v>
      </c>
      <c r="AG34">
        <v>1</v>
      </c>
      <c r="AH34">
        <v>1</v>
      </c>
      <c r="AI34">
        <v>1</v>
      </c>
      <c r="AJ34">
        <v>1</v>
      </c>
      <c r="AK34" t="s">
        <v>59</v>
      </c>
      <c r="AL34">
        <v>61.7</v>
      </c>
      <c r="AM34">
        <v>56</v>
      </c>
      <c r="AN34">
        <v>34.4</v>
      </c>
      <c r="AO34">
        <v>40.799999999999997</v>
      </c>
      <c r="AP34">
        <v>50</v>
      </c>
      <c r="AQ34">
        <v>77</v>
      </c>
      <c r="AR34">
        <v>1</v>
      </c>
    </row>
    <row r="35" spans="1:44" x14ac:dyDescent="0.3">
      <c r="A35" t="s">
        <v>51</v>
      </c>
      <c r="B35">
        <v>1</v>
      </c>
      <c r="C35">
        <v>0</v>
      </c>
      <c r="D35">
        <v>0</v>
      </c>
      <c r="E35">
        <v>0</v>
      </c>
      <c r="F35">
        <v>0</v>
      </c>
      <c r="G35">
        <v>0</v>
      </c>
      <c r="H35">
        <v>16764.7</v>
      </c>
      <c r="I35">
        <v>0.24423015082426813</v>
      </c>
      <c r="J35">
        <v>1.52</v>
      </c>
      <c r="K35" t="s">
        <v>45</v>
      </c>
      <c r="L35" t="s">
        <v>52</v>
      </c>
      <c r="M35" t="s">
        <v>62</v>
      </c>
      <c r="N35">
        <v>0</v>
      </c>
      <c r="O35">
        <v>0</v>
      </c>
      <c r="P35">
        <v>1</v>
      </c>
      <c r="Q35">
        <v>0</v>
      </c>
      <c r="R35">
        <v>0</v>
      </c>
      <c r="S35" t="s">
        <v>57</v>
      </c>
      <c r="T35">
        <v>0</v>
      </c>
      <c r="U35">
        <v>0</v>
      </c>
      <c r="V35">
        <v>1</v>
      </c>
      <c r="W35">
        <v>0</v>
      </c>
      <c r="X35">
        <v>0</v>
      </c>
      <c r="Y35">
        <v>0</v>
      </c>
      <c r="Z35" t="s">
        <v>63</v>
      </c>
      <c r="AA35">
        <v>1</v>
      </c>
      <c r="AB35">
        <v>1</v>
      </c>
      <c r="AC35">
        <v>0</v>
      </c>
      <c r="AD35">
        <v>1</v>
      </c>
      <c r="AE35">
        <v>1</v>
      </c>
      <c r="AF35">
        <v>1</v>
      </c>
      <c r="AG35">
        <v>1</v>
      </c>
      <c r="AH35">
        <v>1</v>
      </c>
      <c r="AI35">
        <v>1</v>
      </c>
      <c r="AJ35">
        <v>0</v>
      </c>
      <c r="AK35" t="s">
        <v>50</v>
      </c>
      <c r="AL35">
        <v>61.5</v>
      </c>
      <c r="AM35">
        <v>57</v>
      </c>
      <c r="AN35">
        <v>34.5</v>
      </c>
      <c r="AO35">
        <v>40.799999999999997</v>
      </c>
      <c r="AP35">
        <v>50</v>
      </c>
      <c r="AQ35">
        <v>80</v>
      </c>
      <c r="AR35">
        <v>1</v>
      </c>
    </row>
    <row r="36" spans="1:44" x14ac:dyDescent="0.3">
      <c r="A36" t="s">
        <v>51</v>
      </c>
      <c r="B36">
        <v>1</v>
      </c>
      <c r="C36">
        <v>0</v>
      </c>
      <c r="D36">
        <v>0</v>
      </c>
      <c r="E36">
        <v>0</v>
      </c>
      <c r="F36">
        <v>0</v>
      </c>
      <c r="G36">
        <v>0</v>
      </c>
      <c r="H36">
        <v>13472.83</v>
      </c>
      <c r="I36">
        <v>-0.23037898991473535</v>
      </c>
      <c r="J36">
        <v>1.24</v>
      </c>
      <c r="K36" t="s">
        <v>45</v>
      </c>
      <c r="L36" t="s">
        <v>52</v>
      </c>
      <c r="M36" t="s">
        <v>62</v>
      </c>
      <c r="N36">
        <v>0</v>
      </c>
      <c r="O36">
        <v>0</v>
      </c>
      <c r="P36">
        <v>1</v>
      </c>
      <c r="Q36">
        <v>0</v>
      </c>
      <c r="R36">
        <v>0</v>
      </c>
      <c r="S36" t="s">
        <v>54</v>
      </c>
      <c r="T36">
        <v>0</v>
      </c>
      <c r="U36">
        <v>0</v>
      </c>
      <c r="V36">
        <v>0</v>
      </c>
      <c r="W36">
        <v>0</v>
      </c>
      <c r="X36">
        <v>0</v>
      </c>
      <c r="Y36">
        <v>1</v>
      </c>
      <c r="Z36" t="s">
        <v>49</v>
      </c>
      <c r="AA36">
        <v>1</v>
      </c>
      <c r="AB36">
        <v>0</v>
      </c>
      <c r="AC36">
        <v>0</v>
      </c>
      <c r="AD36">
        <v>0</v>
      </c>
      <c r="AE36">
        <v>0</v>
      </c>
      <c r="AF36">
        <v>1</v>
      </c>
      <c r="AG36">
        <v>1</v>
      </c>
      <c r="AH36">
        <v>1</v>
      </c>
      <c r="AI36">
        <v>0</v>
      </c>
      <c r="AJ36">
        <v>0</v>
      </c>
      <c r="AK36" t="s">
        <v>50</v>
      </c>
      <c r="AL36">
        <v>61.5</v>
      </c>
      <c r="AM36">
        <v>57</v>
      </c>
      <c r="AN36">
        <v>35</v>
      </c>
      <c r="AO36">
        <v>41</v>
      </c>
      <c r="AP36">
        <v>50</v>
      </c>
      <c r="AQ36">
        <v>80</v>
      </c>
      <c r="AR36">
        <v>1</v>
      </c>
    </row>
    <row r="37" spans="1:44" x14ac:dyDescent="0.3">
      <c r="A37" t="s">
        <v>44</v>
      </c>
      <c r="B37">
        <v>0</v>
      </c>
      <c r="C37">
        <v>0</v>
      </c>
      <c r="D37">
        <v>0</v>
      </c>
      <c r="E37">
        <v>1</v>
      </c>
      <c r="F37">
        <v>0</v>
      </c>
      <c r="G37">
        <v>0</v>
      </c>
      <c r="H37">
        <v>12600</v>
      </c>
      <c r="I37">
        <v>-0.35622025834612064</v>
      </c>
      <c r="J37">
        <v>1.51</v>
      </c>
      <c r="K37" t="s">
        <v>45</v>
      </c>
      <c r="L37" t="s">
        <v>46</v>
      </c>
      <c r="M37" t="s">
        <v>53</v>
      </c>
      <c r="N37">
        <v>0</v>
      </c>
      <c r="O37">
        <v>0</v>
      </c>
      <c r="P37">
        <v>0</v>
      </c>
      <c r="Q37">
        <v>0</v>
      </c>
      <c r="R37">
        <v>1</v>
      </c>
      <c r="S37" t="s">
        <v>48</v>
      </c>
      <c r="T37">
        <v>0</v>
      </c>
      <c r="U37">
        <v>0</v>
      </c>
      <c r="V37">
        <v>0</v>
      </c>
      <c r="W37">
        <v>1</v>
      </c>
      <c r="X37">
        <v>0</v>
      </c>
      <c r="Y37">
        <v>0</v>
      </c>
      <c r="Z37" t="s">
        <v>58</v>
      </c>
      <c r="AA37">
        <v>0</v>
      </c>
      <c r="AB37">
        <v>0</v>
      </c>
      <c r="AC37">
        <v>1</v>
      </c>
      <c r="AD37">
        <v>0</v>
      </c>
      <c r="AE37">
        <v>1</v>
      </c>
      <c r="AF37">
        <v>1</v>
      </c>
      <c r="AG37">
        <v>0</v>
      </c>
      <c r="AH37">
        <v>1</v>
      </c>
      <c r="AI37">
        <v>0</v>
      </c>
      <c r="AJ37">
        <v>0</v>
      </c>
      <c r="AK37" t="s">
        <v>50</v>
      </c>
      <c r="AL37">
        <v>59.5</v>
      </c>
      <c r="AM37">
        <v>59</v>
      </c>
      <c r="AN37">
        <v>34</v>
      </c>
      <c r="AO37">
        <v>40.6</v>
      </c>
      <c r="AP37">
        <v>50</v>
      </c>
      <c r="AQ37">
        <v>75</v>
      </c>
      <c r="AR37">
        <v>1</v>
      </c>
    </row>
    <row r="38" spans="1:44" x14ac:dyDescent="0.3">
      <c r="A38" t="s">
        <v>51</v>
      </c>
      <c r="B38">
        <v>1</v>
      </c>
      <c r="C38">
        <v>0</v>
      </c>
      <c r="D38">
        <v>0</v>
      </c>
      <c r="E38">
        <v>0</v>
      </c>
      <c r="F38">
        <v>0</v>
      </c>
      <c r="G38">
        <v>0</v>
      </c>
      <c r="H38">
        <v>10745.365</v>
      </c>
      <c r="I38">
        <v>-0.62361439108358652</v>
      </c>
      <c r="J38">
        <v>1.21</v>
      </c>
      <c r="K38" t="s">
        <v>45</v>
      </c>
      <c r="L38" t="s">
        <v>52</v>
      </c>
      <c r="M38" t="s">
        <v>53</v>
      </c>
      <c r="N38">
        <v>0</v>
      </c>
      <c r="O38">
        <v>0</v>
      </c>
      <c r="P38">
        <v>0</v>
      </c>
      <c r="Q38">
        <v>0</v>
      </c>
      <c r="R38">
        <v>1</v>
      </c>
      <c r="S38" t="s">
        <v>67</v>
      </c>
      <c r="T38">
        <v>0</v>
      </c>
      <c r="U38">
        <v>0</v>
      </c>
      <c r="V38">
        <v>0</v>
      </c>
      <c r="W38">
        <v>0</v>
      </c>
      <c r="X38">
        <v>1</v>
      </c>
      <c r="Y38">
        <v>0</v>
      </c>
      <c r="Z38" t="s">
        <v>63</v>
      </c>
      <c r="AA38">
        <v>1</v>
      </c>
      <c r="AB38">
        <v>1</v>
      </c>
      <c r="AC38">
        <v>1</v>
      </c>
      <c r="AD38">
        <v>0</v>
      </c>
      <c r="AE38">
        <v>0</v>
      </c>
      <c r="AF38">
        <v>1</v>
      </c>
      <c r="AG38">
        <v>1</v>
      </c>
      <c r="AH38">
        <v>1</v>
      </c>
      <c r="AI38">
        <v>0</v>
      </c>
      <c r="AJ38">
        <v>0</v>
      </c>
      <c r="AK38" t="s">
        <v>50</v>
      </c>
      <c r="AL38">
        <v>61.2</v>
      </c>
      <c r="AM38">
        <v>57</v>
      </c>
      <c r="AN38">
        <v>34</v>
      </c>
      <c r="AO38">
        <v>41</v>
      </c>
      <c r="AP38">
        <v>50</v>
      </c>
      <c r="AQ38">
        <v>80</v>
      </c>
      <c r="AR38">
        <v>1</v>
      </c>
    </row>
    <row r="39" spans="1:44" x14ac:dyDescent="0.3">
      <c r="A39" t="s">
        <v>51</v>
      </c>
      <c r="B39">
        <v>1</v>
      </c>
      <c r="C39">
        <v>0</v>
      </c>
      <c r="D39">
        <v>0</v>
      </c>
      <c r="E39">
        <v>0</v>
      </c>
      <c r="F39">
        <v>0</v>
      </c>
      <c r="G39">
        <v>0</v>
      </c>
      <c r="H39">
        <v>18600.739999999998</v>
      </c>
      <c r="I39">
        <v>0.50894332806469333</v>
      </c>
      <c r="J39">
        <v>1.6</v>
      </c>
      <c r="K39" t="s">
        <v>45</v>
      </c>
      <c r="L39" t="s">
        <v>52</v>
      </c>
      <c r="M39" t="s">
        <v>53</v>
      </c>
      <c r="N39">
        <v>0</v>
      </c>
      <c r="O39">
        <v>0</v>
      </c>
      <c r="P39">
        <v>0</v>
      </c>
      <c r="Q39">
        <v>0</v>
      </c>
      <c r="R39">
        <v>1</v>
      </c>
      <c r="S39" t="s">
        <v>72</v>
      </c>
      <c r="T39">
        <v>0</v>
      </c>
      <c r="U39">
        <v>1</v>
      </c>
      <c r="V39">
        <v>0</v>
      </c>
      <c r="W39">
        <v>0</v>
      </c>
      <c r="X39">
        <v>0</v>
      </c>
      <c r="Y39">
        <v>0</v>
      </c>
      <c r="Z39" t="s">
        <v>49</v>
      </c>
      <c r="AA39">
        <v>0</v>
      </c>
      <c r="AB39">
        <v>1</v>
      </c>
      <c r="AC39">
        <v>1</v>
      </c>
      <c r="AD39">
        <v>0</v>
      </c>
      <c r="AE39">
        <v>1</v>
      </c>
      <c r="AF39">
        <v>1</v>
      </c>
      <c r="AG39">
        <v>1</v>
      </c>
      <c r="AH39">
        <v>0</v>
      </c>
      <c r="AI39">
        <v>0</v>
      </c>
      <c r="AJ39">
        <v>0</v>
      </c>
      <c r="AK39" t="s">
        <v>50</v>
      </c>
      <c r="AL39">
        <v>61.9</v>
      </c>
      <c r="AM39">
        <v>57</v>
      </c>
      <c r="AN39">
        <v>35.5</v>
      </c>
      <c r="AO39">
        <v>40.6</v>
      </c>
      <c r="AP39">
        <v>55</v>
      </c>
      <c r="AQ39">
        <v>80</v>
      </c>
      <c r="AR39">
        <v>1</v>
      </c>
    </row>
    <row r="40" spans="1:44" x14ac:dyDescent="0.3">
      <c r="A40" t="s">
        <v>69</v>
      </c>
      <c r="B40">
        <v>0</v>
      </c>
      <c r="C40">
        <v>0</v>
      </c>
      <c r="D40">
        <v>1</v>
      </c>
      <c r="E40">
        <v>0</v>
      </c>
      <c r="F40">
        <v>0</v>
      </c>
      <c r="G40">
        <v>0</v>
      </c>
      <c r="H40">
        <v>12280</v>
      </c>
      <c r="I40">
        <v>-0.40235662613600331</v>
      </c>
      <c r="J40">
        <v>1.06</v>
      </c>
      <c r="K40" t="s">
        <v>70</v>
      </c>
      <c r="L40" t="s">
        <v>65</v>
      </c>
      <c r="M40" t="s">
        <v>62</v>
      </c>
      <c r="N40">
        <v>0</v>
      </c>
      <c r="O40">
        <v>0</v>
      </c>
      <c r="P40">
        <v>1</v>
      </c>
      <c r="Q40">
        <v>0</v>
      </c>
      <c r="R40">
        <v>0</v>
      </c>
      <c r="S40" t="s">
        <v>54</v>
      </c>
      <c r="T40">
        <v>0</v>
      </c>
      <c r="U40">
        <v>0</v>
      </c>
      <c r="V40">
        <v>0</v>
      </c>
      <c r="W40">
        <v>0</v>
      </c>
      <c r="X40">
        <v>0</v>
      </c>
      <c r="Y40">
        <v>1</v>
      </c>
      <c r="Z40" t="s">
        <v>58</v>
      </c>
      <c r="AA40">
        <v>1</v>
      </c>
      <c r="AB40">
        <v>1</v>
      </c>
      <c r="AC40">
        <v>1</v>
      </c>
      <c r="AD40">
        <v>1</v>
      </c>
      <c r="AE40">
        <v>1</v>
      </c>
      <c r="AF40">
        <v>1</v>
      </c>
      <c r="AG40">
        <v>1</v>
      </c>
      <c r="AH40">
        <v>0</v>
      </c>
      <c r="AI40">
        <v>1</v>
      </c>
      <c r="AJ40">
        <v>1</v>
      </c>
      <c r="AK40" t="s">
        <v>59</v>
      </c>
      <c r="AL40">
        <v>61.3</v>
      </c>
      <c r="AM40">
        <v>56.9</v>
      </c>
      <c r="AN40">
        <v>34.4</v>
      </c>
      <c r="AO40">
        <v>40.9</v>
      </c>
      <c r="AP40">
        <v>52</v>
      </c>
      <c r="AQ40">
        <v>77</v>
      </c>
      <c r="AR40">
        <v>1</v>
      </c>
    </row>
    <row r="41" spans="1:44" x14ac:dyDescent="0.3">
      <c r="A41" t="s">
        <v>64</v>
      </c>
      <c r="B41">
        <v>0</v>
      </c>
      <c r="C41">
        <v>0</v>
      </c>
      <c r="D41">
        <v>0</v>
      </c>
      <c r="E41">
        <v>0</v>
      </c>
      <c r="F41">
        <v>0</v>
      </c>
      <c r="G41">
        <v>1</v>
      </c>
      <c r="H41">
        <v>10214</v>
      </c>
      <c r="I41">
        <v>-0.70022455067943334</v>
      </c>
      <c r="J41">
        <v>1.145</v>
      </c>
      <c r="K41" t="s">
        <v>45</v>
      </c>
      <c r="L41" t="s">
        <v>65</v>
      </c>
      <c r="M41" t="s">
        <v>47</v>
      </c>
      <c r="N41">
        <v>0</v>
      </c>
      <c r="O41">
        <v>0</v>
      </c>
      <c r="P41">
        <v>0</v>
      </c>
      <c r="Q41">
        <v>1</v>
      </c>
      <c r="R41">
        <v>0</v>
      </c>
      <c r="S41" t="s">
        <v>57</v>
      </c>
      <c r="T41">
        <v>0</v>
      </c>
      <c r="U41">
        <v>0</v>
      </c>
      <c r="V41">
        <v>1</v>
      </c>
      <c r="W41">
        <v>0</v>
      </c>
      <c r="X41">
        <v>0</v>
      </c>
      <c r="Y41">
        <v>0</v>
      </c>
      <c r="Z41" t="s">
        <v>71</v>
      </c>
      <c r="AA41">
        <v>1</v>
      </c>
      <c r="AB41">
        <v>1</v>
      </c>
      <c r="AC41">
        <v>1</v>
      </c>
      <c r="AD41">
        <v>1</v>
      </c>
      <c r="AE41">
        <v>1</v>
      </c>
      <c r="AF41">
        <v>1</v>
      </c>
      <c r="AG41">
        <v>1</v>
      </c>
      <c r="AH41">
        <v>1</v>
      </c>
      <c r="AI41">
        <v>1</v>
      </c>
      <c r="AJ41">
        <v>0</v>
      </c>
      <c r="AK41" t="s">
        <v>59</v>
      </c>
      <c r="AL41">
        <v>61.9</v>
      </c>
      <c r="AM41">
        <v>56.3</v>
      </c>
      <c r="AN41">
        <v>34.799999999999997</v>
      </c>
      <c r="AO41">
        <v>40.799999999999997</v>
      </c>
      <c r="AP41">
        <v>48</v>
      </c>
      <c r="AQ41">
        <v>76</v>
      </c>
      <c r="AR41">
        <v>1</v>
      </c>
    </row>
    <row r="42" spans="1:44" x14ac:dyDescent="0.3">
      <c r="A42" t="s">
        <v>44</v>
      </c>
      <c r="B42">
        <v>0</v>
      </c>
      <c r="C42">
        <v>0</v>
      </c>
      <c r="D42">
        <v>0</v>
      </c>
      <c r="E42">
        <v>1</v>
      </c>
      <c r="F42">
        <v>0</v>
      </c>
      <c r="G42">
        <v>0</v>
      </c>
      <c r="H42">
        <v>13990</v>
      </c>
      <c r="I42">
        <v>-0.15581541075881777</v>
      </c>
      <c r="J42">
        <v>1.3</v>
      </c>
      <c r="K42" t="s">
        <v>45</v>
      </c>
      <c r="L42" t="s">
        <v>46</v>
      </c>
      <c r="M42" t="s">
        <v>66</v>
      </c>
      <c r="N42">
        <v>1</v>
      </c>
      <c r="O42">
        <v>0</v>
      </c>
      <c r="P42">
        <v>0</v>
      </c>
      <c r="Q42">
        <v>0</v>
      </c>
      <c r="R42">
        <v>0</v>
      </c>
      <c r="S42" t="s">
        <v>57</v>
      </c>
      <c r="T42">
        <v>0</v>
      </c>
      <c r="U42">
        <v>0</v>
      </c>
      <c r="V42">
        <v>1</v>
      </c>
      <c r="W42">
        <v>0</v>
      </c>
      <c r="X42">
        <v>0</v>
      </c>
      <c r="Y42">
        <v>0</v>
      </c>
      <c r="Z42" t="s">
        <v>63</v>
      </c>
      <c r="AA42">
        <v>0</v>
      </c>
      <c r="AB42">
        <v>0</v>
      </c>
      <c r="AC42">
        <v>1</v>
      </c>
      <c r="AD42">
        <v>0</v>
      </c>
      <c r="AE42">
        <v>1</v>
      </c>
      <c r="AF42">
        <v>1</v>
      </c>
      <c r="AG42">
        <v>1</v>
      </c>
      <c r="AH42">
        <v>1</v>
      </c>
      <c r="AI42">
        <v>0</v>
      </c>
      <c r="AJ42">
        <v>0</v>
      </c>
      <c r="AK42" t="s">
        <v>50</v>
      </c>
      <c r="AL42">
        <v>62.2</v>
      </c>
      <c r="AM42">
        <v>56</v>
      </c>
      <c r="AN42">
        <v>36</v>
      </c>
      <c r="AO42">
        <v>40.799999999999997</v>
      </c>
      <c r="AP42">
        <v>50</v>
      </c>
      <c r="AQ42">
        <v>80</v>
      </c>
      <c r="AR42">
        <v>1</v>
      </c>
    </row>
    <row r="43" spans="1:44" x14ac:dyDescent="0.3">
      <c r="A43" t="s">
        <v>51</v>
      </c>
      <c r="B43">
        <v>1</v>
      </c>
      <c r="C43">
        <v>0</v>
      </c>
      <c r="D43">
        <v>0</v>
      </c>
      <c r="E43">
        <v>0</v>
      </c>
      <c r="F43">
        <v>0</v>
      </c>
      <c r="G43">
        <v>0</v>
      </c>
      <c r="H43">
        <v>11215.21</v>
      </c>
      <c r="I43">
        <v>-0.55587394819534464</v>
      </c>
      <c r="J43">
        <v>1.03</v>
      </c>
      <c r="K43" t="s">
        <v>45</v>
      </c>
      <c r="L43" t="s">
        <v>52</v>
      </c>
      <c r="M43" t="s">
        <v>68</v>
      </c>
      <c r="N43">
        <v>0</v>
      </c>
      <c r="O43">
        <v>1</v>
      </c>
      <c r="P43">
        <v>0</v>
      </c>
      <c r="Q43">
        <v>0</v>
      </c>
      <c r="R43">
        <v>0</v>
      </c>
      <c r="S43" t="s">
        <v>54</v>
      </c>
      <c r="T43">
        <v>0</v>
      </c>
      <c r="U43">
        <v>0</v>
      </c>
      <c r="V43">
        <v>0</v>
      </c>
      <c r="W43">
        <v>0</v>
      </c>
      <c r="X43">
        <v>0</v>
      </c>
      <c r="Y43">
        <v>1</v>
      </c>
      <c r="Z43" t="s">
        <v>63</v>
      </c>
      <c r="AA43">
        <v>1</v>
      </c>
      <c r="AB43">
        <v>1</v>
      </c>
      <c r="AC43">
        <v>1</v>
      </c>
      <c r="AD43">
        <v>0</v>
      </c>
      <c r="AE43">
        <v>1</v>
      </c>
      <c r="AF43">
        <v>1</v>
      </c>
      <c r="AG43">
        <v>1</v>
      </c>
      <c r="AH43">
        <v>1</v>
      </c>
      <c r="AI43">
        <v>0</v>
      </c>
      <c r="AJ43">
        <v>0</v>
      </c>
      <c r="AK43" t="s">
        <v>50</v>
      </c>
      <c r="AL43">
        <v>60.4</v>
      </c>
      <c r="AM43">
        <v>57</v>
      </c>
      <c r="AN43">
        <v>34</v>
      </c>
      <c r="AO43">
        <v>40.6</v>
      </c>
      <c r="AP43">
        <v>50</v>
      </c>
      <c r="AQ43">
        <v>80</v>
      </c>
      <c r="AR43">
        <v>1</v>
      </c>
    </row>
    <row r="44" spans="1:44" x14ac:dyDescent="0.3">
      <c r="A44" t="s">
        <v>51</v>
      </c>
      <c r="B44">
        <v>1</v>
      </c>
      <c r="C44">
        <v>0</v>
      </c>
      <c r="D44">
        <v>0</v>
      </c>
      <c r="E44">
        <v>0</v>
      </c>
      <c r="F44">
        <v>0</v>
      </c>
      <c r="G44">
        <v>0</v>
      </c>
      <c r="H44">
        <v>15749.164999999999</v>
      </c>
      <c r="I44">
        <v>9.7814225000835073E-2</v>
      </c>
      <c r="J44">
        <v>1.03</v>
      </c>
      <c r="K44" t="s">
        <v>45</v>
      </c>
      <c r="L44" t="s">
        <v>52</v>
      </c>
      <c r="M44" t="s">
        <v>66</v>
      </c>
      <c r="N44">
        <v>1</v>
      </c>
      <c r="O44">
        <v>0</v>
      </c>
      <c r="P44">
        <v>0</v>
      </c>
      <c r="Q44">
        <v>0</v>
      </c>
      <c r="R44">
        <v>0</v>
      </c>
      <c r="S44" t="s">
        <v>67</v>
      </c>
      <c r="T44">
        <v>0</v>
      </c>
      <c r="U44">
        <v>0</v>
      </c>
      <c r="V44">
        <v>0</v>
      </c>
      <c r="W44">
        <v>0</v>
      </c>
      <c r="X44">
        <v>1</v>
      </c>
      <c r="Y44">
        <v>0</v>
      </c>
      <c r="Z44" t="s">
        <v>63</v>
      </c>
      <c r="AA44">
        <v>1</v>
      </c>
      <c r="AB44">
        <v>1</v>
      </c>
      <c r="AC44">
        <v>1</v>
      </c>
      <c r="AD44">
        <v>0</v>
      </c>
      <c r="AE44">
        <v>1</v>
      </c>
      <c r="AF44">
        <v>1</v>
      </c>
      <c r="AG44">
        <v>1</v>
      </c>
      <c r="AH44">
        <v>1</v>
      </c>
      <c r="AI44">
        <v>0</v>
      </c>
      <c r="AJ44">
        <v>0</v>
      </c>
      <c r="AK44" t="s">
        <v>50</v>
      </c>
      <c r="AL44">
        <v>61.5</v>
      </c>
      <c r="AM44">
        <v>57</v>
      </c>
      <c r="AN44">
        <v>35</v>
      </c>
      <c r="AO44">
        <v>40.799999999999997</v>
      </c>
      <c r="AP44">
        <v>50</v>
      </c>
      <c r="AQ44">
        <v>75</v>
      </c>
      <c r="AR44">
        <v>1</v>
      </c>
    </row>
    <row r="45" spans="1:44" x14ac:dyDescent="0.3">
      <c r="A45" t="s">
        <v>44</v>
      </c>
      <c r="B45">
        <v>0</v>
      </c>
      <c r="C45">
        <v>0</v>
      </c>
      <c r="D45">
        <v>0</v>
      </c>
      <c r="E45">
        <v>1</v>
      </c>
      <c r="F45">
        <v>0</v>
      </c>
      <c r="G45">
        <v>0</v>
      </c>
      <c r="H45">
        <v>10750</v>
      </c>
      <c r="I45">
        <v>-0.62294613463137982</v>
      </c>
      <c r="J45">
        <v>1.1499999999999999</v>
      </c>
      <c r="K45" t="s">
        <v>45</v>
      </c>
      <c r="L45" t="s">
        <v>46</v>
      </c>
      <c r="M45" t="s">
        <v>47</v>
      </c>
      <c r="N45">
        <v>0</v>
      </c>
      <c r="O45">
        <v>0</v>
      </c>
      <c r="P45">
        <v>0</v>
      </c>
      <c r="Q45">
        <v>1</v>
      </c>
      <c r="R45">
        <v>0</v>
      </c>
      <c r="S45" t="s">
        <v>67</v>
      </c>
      <c r="T45">
        <v>0</v>
      </c>
      <c r="U45">
        <v>0</v>
      </c>
      <c r="V45">
        <v>0</v>
      </c>
      <c r="W45">
        <v>0</v>
      </c>
      <c r="X45">
        <v>1</v>
      </c>
      <c r="Y45">
        <v>0</v>
      </c>
      <c r="Z45" t="s">
        <v>73</v>
      </c>
      <c r="AA45">
        <v>1</v>
      </c>
      <c r="AB45">
        <v>0</v>
      </c>
      <c r="AC45">
        <v>1</v>
      </c>
      <c r="AD45">
        <v>1</v>
      </c>
      <c r="AE45">
        <v>1</v>
      </c>
      <c r="AF45">
        <v>1</v>
      </c>
      <c r="AG45">
        <v>0</v>
      </c>
      <c r="AH45">
        <v>1</v>
      </c>
      <c r="AI45">
        <v>0</v>
      </c>
      <c r="AJ45">
        <v>0</v>
      </c>
      <c r="AK45" t="s">
        <v>50</v>
      </c>
      <c r="AL45">
        <v>61.2</v>
      </c>
      <c r="AM45">
        <v>59</v>
      </c>
      <c r="AN45">
        <v>34.5</v>
      </c>
      <c r="AO45">
        <v>40.799999999999997</v>
      </c>
      <c r="AP45">
        <v>45</v>
      </c>
      <c r="AQ45">
        <v>75</v>
      </c>
      <c r="AR45">
        <v>1</v>
      </c>
    </row>
    <row r="46" spans="1:44" x14ac:dyDescent="0.3">
      <c r="A46" t="s">
        <v>51</v>
      </c>
      <c r="B46">
        <v>1</v>
      </c>
      <c r="C46">
        <v>0</v>
      </c>
      <c r="D46">
        <v>0</v>
      </c>
      <c r="E46">
        <v>0</v>
      </c>
      <c r="F46">
        <v>0</v>
      </c>
      <c r="G46">
        <v>0</v>
      </c>
      <c r="H46">
        <v>9573.2150000000001</v>
      </c>
      <c r="I46">
        <v>-0.79261046453643325</v>
      </c>
      <c r="J46">
        <v>1.06</v>
      </c>
      <c r="K46" t="s">
        <v>45</v>
      </c>
      <c r="L46" t="s">
        <v>52</v>
      </c>
      <c r="M46" t="s">
        <v>47</v>
      </c>
      <c r="N46">
        <v>0</v>
      </c>
      <c r="O46">
        <v>0</v>
      </c>
      <c r="P46">
        <v>0</v>
      </c>
      <c r="Q46">
        <v>1</v>
      </c>
      <c r="R46">
        <v>0</v>
      </c>
      <c r="S46" t="s">
        <v>54</v>
      </c>
      <c r="T46">
        <v>0</v>
      </c>
      <c r="U46">
        <v>0</v>
      </c>
      <c r="V46">
        <v>0</v>
      </c>
      <c r="W46">
        <v>0</v>
      </c>
      <c r="X46">
        <v>0</v>
      </c>
      <c r="Y46">
        <v>1</v>
      </c>
      <c r="Z46" t="s">
        <v>73</v>
      </c>
      <c r="AA46">
        <v>1</v>
      </c>
      <c r="AB46">
        <v>1</v>
      </c>
      <c r="AC46">
        <v>1</v>
      </c>
      <c r="AD46">
        <v>0</v>
      </c>
      <c r="AE46">
        <v>1</v>
      </c>
      <c r="AF46">
        <v>1</v>
      </c>
      <c r="AG46">
        <v>1</v>
      </c>
      <c r="AH46">
        <v>1</v>
      </c>
      <c r="AI46">
        <v>0</v>
      </c>
      <c r="AJ46">
        <v>0</v>
      </c>
      <c r="AK46" t="s">
        <v>50</v>
      </c>
      <c r="AL46">
        <v>61.9</v>
      </c>
      <c r="AM46">
        <v>57</v>
      </c>
      <c r="AN46">
        <v>35</v>
      </c>
      <c r="AO46">
        <v>40.799999999999997</v>
      </c>
      <c r="AP46">
        <v>45</v>
      </c>
      <c r="AQ46">
        <v>75</v>
      </c>
      <c r="AR46">
        <v>1</v>
      </c>
    </row>
    <row r="47" spans="1:44" x14ac:dyDescent="0.3">
      <c r="A47" t="s">
        <v>64</v>
      </c>
      <c r="B47">
        <v>0</v>
      </c>
      <c r="C47">
        <v>0</v>
      </c>
      <c r="D47">
        <v>0</v>
      </c>
      <c r="E47">
        <v>0</v>
      </c>
      <c r="F47">
        <v>0</v>
      </c>
      <c r="G47">
        <v>1</v>
      </c>
      <c r="H47">
        <v>10524</v>
      </c>
      <c r="I47">
        <v>-0.65552994438298451</v>
      </c>
      <c r="J47">
        <v>1.3029999999999999</v>
      </c>
      <c r="K47" t="s">
        <v>45</v>
      </c>
      <c r="L47" t="s">
        <v>65</v>
      </c>
      <c r="M47" t="s">
        <v>53</v>
      </c>
      <c r="N47">
        <v>0</v>
      </c>
      <c r="O47">
        <v>0</v>
      </c>
      <c r="P47">
        <v>0</v>
      </c>
      <c r="Q47">
        <v>0</v>
      </c>
      <c r="R47">
        <v>1</v>
      </c>
      <c r="S47" t="s">
        <v>48</v>
      </c>
      <c r="T47">
        <v>0</v>
      </c>
      <c r="U47">
        <v>0</v>
      </c>
      <c r="V47">
        <v>0</v>
      </c>
      <c r="W47">
        <v>1</v>
      </c>
      <c r="X47">
        <v>0</v>
      </c>
      <c r="Y47">
        <v>0</v>
      </c>
      <c r="Z47" t="s">
        <v>71</v>
      </c>
      <c r="AA47">
        <v>1</v>
      </c>
      <c r="AB47">
        <v>1</v>
      </c>
      <c r="AC47">
        <v>0</v>
      </c>
      <c r="AD47">
        <v>1</v>
      </c>
      <c r="AE47">
        <v>1</v>
      </c>
      <c r="AF47">
        <v>1</v>
      </c>
      <c r="AG47">
        <v>1</v>
      </c>
      <c r="AH47">
        <v>0</v>
      </c>
      <c r="AI47">
        <v>1</v>
      </c>
      <c r="AJ47">
        <v>0</v>
      </c>
      <c r="AK47" t="s">
        <v>59</v>
      </c>
      <c r="AL47">
        <v>61.3</v>
      </c>
      <c r="AM47">
        <v>56.8</v>
      </c>
      <c r="AN47">
        <v>34.4</v>
      </c>
      <c r="AO47">
        <v>40.799999999999997</v>
      </c>
      <c r="AP47">
        <v>51</v>
      </c>
      <c r="AQ47">
        <v>78</v>
      </c>
      <c r="AR47">
        <v>1</v>
      </c>
    </row>
    <row r="48" spans="1:44" x14ac:dyDescent="0.3">
      <c r="A48" t="s">
        <v>51</v>
      </c>
      <c r="B48">
        <v>1</v>
      </c>
      <c r="C48">
        <v>0</v>
      </c>
      <c r="D48">
        <v>0</v>
      </c>
      <c r="E48">
        <v>0</v>
      </c>
      <c r="F48">
        <v>0</v>
      </c>
      <c r="G48">
        <v>0</v>
      </c>
      <c r="H48">
        <v>9834.24</v>
      </c>
      <c r="I48">
        <v>-0.75497688515407657</v>
      </c>
      <c r="J48">
        <v>1.02</v>
      </c>
      <c r="K48" t="s">
        <v>45</v>
      </c>
      <c r="L48" t="s">
        <v>52</v>
      </c>
      <c r="M48" t="s">
        <v>47</v>
      </c>
      <c r="N48">
        <v>0</v>
      </c>
      <c r="O48">
        <v>0</v>
      </c>
      <c r="P48">
        <v>0</v>
      </c>
      <c r="Q48">
        <v>1</v>
      </c>
      <c r="R48">
        <v>0</v>
      </c>
      <c r="S48" t="s">
        <v>67</v>
      </c>
      <c r="T48">
        <v>0</v>
      </c>
      <c r="U48">
        <v>0</v>
      </c>
      <c r="V48">
        <v>0</v>
      </c>
      <c r="W48">
        <v>0</v>
      </c>
      <c r="X48">
        <v>1</v>
      </c>
      <c r="Y48">
        <v>0</v>
      </c>
      <c r="Z48" t="s">
        <v>63</v>
      </c>
      <c r="AA48">
        <v>1</v>
      </c>
      <c r="AB48">
        <v>1</v>
      </c>
      <c r="AC48">
        <v>1</v>
      </c>
      <c r="AD48">
        <v>1</v>
      </c>
      <c r="AE48">
        <v>1</v>
      </c>
      <c r="AF48">
        <v>1</v>
      </c>
      <c r="AG48">
        <v>1</v>
      </c>
      <c r="AH48">
        <v>1</v>
      </c>
      <c r="AI48">
        <v>1</v>
      </c>
      <c r="AJ48">
        <v>0</v>
      </c>
      <c r="AK48" t="s">
        <v>50</v>
      </c>
      <c r="AL48">
        <v>60.8</v>
      </c>
      <c r="AM48">
        <v>57</v>
      </c>
      <c r="AN48">
        <v>34.5</v>
      </c>
      <c r="AO48">
        <v>40.6</v>
      </c>
      <c r="AP48">
        <v>50</v>
      </c>
      <c r="AQ48">
        <v>80</v>
      </c>
      <c r="AR48">
        <v>1</v>
      </c>
    </row>
    <row r="49" spans="1:44" x14ac:dyDescent="0.3">
      <c r="A49" t="s">
        <v>69</v>
      </c>
      <c r="B49">
        <v>0</v>
      </c>
      <c r="C49">
        <v>0</v>
      </c>
      <c r="D49">
        <v>1</v>
      </c>
      <c r="E49">
        <v>0</v>
      </c>
      <c r="F49">
        <v>0</v>
      </c>
      <c r="G49">
        <v>0</v>
      </c>
      <c r="H49">
        <v>18670</v>
      </c>
      <c r="I49">
        <v>0.51892896816821632</v>
      </c>
      <c r="J49">
        <v>1.33</v>
      </c>
      <c r="K49" t="s">
        <v>70</v>
      </c>
      <c r="L49" t="s">
        <v>65</v>
      </c>
      <c r="M49" t="s">
        <v>68</v>
      </c>
      <c r="N49">
        <v>0</v>
      </c>
      <c r="O49">
        <v>1</v>
      </c>
      <c r="P49">
        <v>0</v>
      </c>
      <c r="Q49">
        <v>0</v>
      </c>
      <c r="R49">
        <v>0</v>
      </c>
      <c r="S49" t="s">
        <v>57</v>
      </c>
      <c r="T49">
        <v>0</v>
      </c>
      <c r="U49">
        <v>0</v>
      </c>
      <c r="V49">
        <v>1</v>
      </c>
      <c r="W49">
        <v>0</v>
      </c>
      <c r="X49">
        <v>0</v>
      </c>
      <c r="Y49">
        <v>0</v>
      </c>
      <c r="Z49" t="s">
        <v>58</v>
      </c>
      <c r="AA49">
        <v>1</v>
      </c>
      <c r="AB49">
        <v>1</v>
      </c>
      <c r="AC49">
        <v>1</v>
      </c>
      <c r="AD49">
        <v>1</v>
      </c>
      <c r="AE49">
        <v>1</v>
      </c>
      <c r="AF49">
        <v>1</v>
      </c>
      <c r="AG49">
        <v>0</v>
      </c>
      <c r="AH49">
        <v>1</v>
      </c>
      <c r="AI49">
        <v>0</v>
      </c>
      <c r="AJ49">
        <v>1</v>
      </c>
      <c r="AK49" t="s">
        <v>59</v>
      </c>
      <c r="AL49">
        <v>61.1</v>
      </c>
      <c r="AM49">
        <v>57.2</v>
      </c>
      <c r="AN49">
        <v>34.5</v>
      </c>
      <c r="AO49">
        <v>40.799999999999997</v>
      </c>
      <c r="AP49">
        <v>50</v>
      </c>
      <c r="AQ49">
        <v>77</v>
      </c>
      <c r="AR49">
        <v>1</v>
      </c>
    </row>
    <row r="50" spans="1:44" x14ac:dyDescent="0.3">
      <c r="A50" t="s">
        <v>69</v>
      </c>
      <c r="B50">
        <v>0</v>
      </c>
      <c r="C50">
        <v>0</v>
      </c>
      <c r="D50">
        <v>1</v>
      </c>
      <c r="E50">
        <v>0</v>
      </c>
      <c r="F50">
        <v>0</v>
      </c>
      <c r="G50">
        <v>0</v>
      </c>
      <c r="H50">
        <v>28027</v>
      </c>
      <c r="I50">
        <v>1.8679851975742543</v>
      </c>
      <c r="J50">
        <v>1.63</v>
      </c>
      <c r="K50" t="s">
        <v>70</v>
      </c>
      <c r="L50" t="s">
        <v>65</v>
      </c>
      <c r="M50" t="s">
        <v>68</v>
      </c>
      <c r="N50">
        <v>0</v>
      </c>
      <c r="O50">
        <v>1</v>
      </c>
      <c r="P50">
        <v>0</v>
      </c>
      <c r="Q50">
        <v>0</v>
      </c>
      <c r="R50">
        <v>0</v>
      </c>
      <c r="S50" t="s">
        <v>57</v>
      </c>
      <c r="T50">
        <v>0</v>
      </c>
      <c r="U50">
        <v>0</v>
      </c>
      <c r="V50">
        <v>1</v>
      </c>
      <c r="W50">
        <v>0</v>
      </c>
      <c r="X50">
        <v>0</v>
      </c>
      <c r="Y50">
        <v>0</v>
      </c>
      <c r="Z50" t="s">
        <v>58</v>
      </c>
      <c r="AA50">
        <v>1</v>
      </c>
      <c r="AB50">
        <v>1</v>
      </c>
      <c r="AC50">
        <v>1</v>
      </c>
      <c r="AD50">
        <v>1</v>
      </c>
      <c r="AE50">
        <v>1</v>
      </c>
      <c r="AF50">
        <v>1</v>
      </c>
      <c r="AG50">
        <v>1</v>
      </c>
      <c r="AH50">
        <v>0</v>
      </c>
      <c r="AI50">
        <v>1</v>
      </c>
      <c r="AJ50">
        <v>1</v>
      </c>
      <c r="AK50" t="s">
        <v>59</v>
      </c>
      <c r="AL50">
        <v>61.6</v>
      </c>
      <c r="AM50">
        <v>56.4</v>
      </c>
      <c r="AN50">
        <v>34.5</v>
      </c>
      <c r="AO50">
        <v>40.9</v>
      </c>
      <c r="AP50">
        <v>51</v>
      </c>
      <c r="AQ50">
        <v>77</v>
      </c>
      <c r="AR50">
        <v>1</v>
      </c>
    </row>
    <row r="51" spans="1:44" x14ac:dyDescent="0.3">
      <c r="A51" t="s">
        <v>60</v>
      </c>
      <c r="B51">
        <v>0</v>
      </c>
      <c r="C51">
        <v>0</v>
      </c>
      <c r="D51">
        <v>0</v>
      </c>
      <c r="E51">
        <v>0</v>
      </c>
      <c r="F51">
        <v>1</v>
      </c>
      <c r="G51">
        <v>0</v>
      </c>
      <c r="H51">
        <v>6710</v>
      </c>
      <c r="I51">
        <v>-1.2054177779786486</v>
      </c>
      <c r="J51">
        <v>1.05</v>
      </c>
      <c r="K51" t="s">
        <v>45</v>
      </c>
      <c r="L51" t="s">
        <v>61</v>
      </c>
      <c r="M51" t="s">
        <v>53</v>
      </c>
      <c r="N51">
        <v>0</v>
      </c>
      <c r="O51">
        <v>0</v>
      </c>
      <c r="P51">
        <v>0</v>
      </c>
      <c r="Q51">
        <v>0</v>
      </c>
      <c r="R51">
        <v>1</v>
      </c>
      <c r="S51" t="s">
        <v>48</v>
      </c>
      <c r="T51">
        <v>0</v>
      </c>
      <c r="U51">
        <v>0</v>
      </c>
      <c r="V51">
        <v>0</v>
      </c>
      <c r="W51">
        <v>1</v>
      </c>
      <c r="X51">
        <v>0</v>
      </c>
      <c r="Y51">
        <v>0</v>
      </c>
      <c r="Z51" t="s">
        <v>71</v>
      </c>
      <c r="AA51">
        <v>1</v>
      </c>
      <c r="AB51">
        <v>1</v>
      </c>
      <c r="AC51">
        <v>1</v>
      </c>
      <c r="AD51">
        <v>1</v>
      </c>
      <c r="AE51">
        <v>1</v>
      </c>
      <c r="AF51">
        <v>1</v>
      </c>
      <c r="AG51">
        <v>0</v>
      </c>
      <c r="AH51">
        <v>0</v>
      </c>
      <c r="AI51">
        <v>0</v>
      </c>
      <c r="AJ51">
        <v>0</v>
      </c>
      <c r="AK51" t="s">
        <v>59</v>
      </c>
      <c r="AL51">
        <v>61.3</v>
      </c>
      <c r="AM51">
        <v>57.4</v>
      </c>
      <c r="AN51">
        <v>34.9</v>
      </c>
      <c r="AO51">
        <v>40.700000000000003</v>
      </c>
      <c r="AP51">
        <v>51</v>
      </c>
      <c r="AQ51">
        <v>76</v>
      </c>
      <c r="AR51">
        <v>1</v>
      </c>
    </row>
    <row r="52" spans="1:44" x14ac:dyDescent="0.3">
      <c r="A52" t="s">
        <v>69</v>
      </c>
      <c r="B52">
        <v>0</v>
      </c>
      <c r="C52">
        <v>0</v>
      </c>
      <c r="D52">
        <v>1</v>
      </c>
      <c r="E52">
        <v>0</v>
      </c>
      <c r="F52">
        <v>0</v>
      </c>
      <c r="G52">
        <v>0</v>
      </c>
      <c r="H52">
        <v>14860</v>
      </c>
      <c r="I52">
        <v>-3.0382160830074258E-2</v>
      </c>
      <c r="J52">
        <v>1.33</v>
      </c>
      <c r="K52" t="s">
        <v>70</v>
      </c>
      <c r="L52" t="s">
        <v>65</v>
      </c>
      <c r="M52" t="s">
        <v>47</v>
      </c>
      <c r="N52">
        <v>0</v>
      </c>
      <c r="O52">
        <v>0</v>
      </c>
      <c r="P52">
        <v>0</v>
      </c>
      <c r="Q52">
        <v>1</v>
      </c>
      <c r="R52">
        <v>0</v>
      </c>
      <c r="S52" t="s">
        <v>57</v>
      </c>
      <c r="T52">
        <v>0</v>
      </c>
      <c r="U52">
        <v>0</v>
      </c>
      <c r="V52">
        <v>1</v>
      </c>
      <c r="W52">
        <v>0</v>
      </c>
      <c r="X52">
        <v>0</v>
      </c>
      <c r="Y52">
        <v>0</v>
      </c>
      <c r="Z52" t="s">
        <v>71</v>
      </c>
      <c r="AA52">
        <v>1</v>
      </c>
      <c r="AB52">
        <v>1</v>
      </c>
      <c r="AC52">
        <v>1</v>
      </c>
      <c r="AD52">
        <v>1</v>
      </c>
      <c r="AE52">
        <v>1</v>
      </c>
      <c r="AF52">
        <v>1</v>
      </c>
      <c r="AG52">
        <v>1</v>
      </c>
      <c r="AH52">
        <v>1</v>
      </c>
      <c r="AI52">
        <v>1</v>
      </c>
      <c r="AJ52">
        <v>0</v>
      </c>
      <c r="AK52" t="s">
        <v>59</v>
      </c>
      <c r="AL52">
        <v>61.5</v>
      </c>
      <c r="AM52">
        <v>56.6</v>
      </c>
      <c r="AN52">
        <v>34.5</v>
      </c>
      <c r="AO52">
        <v>40.9</v>
      </c>
      <c r="AP52">
        <v>50</v>
      </c>
      <c r="AQ52">
        <v>77</v>
      </c>
      <c r="AR52">
        <v>1</v>
      </c>
    </row>
    <row r="53" spans="1:44" x14ac:dyDescent="0.3">
      <c r="A53" t="s">
        <v>64</v>
      </c>
      <c r="B53">
        <v>0</v>
      </c>
      <c r="C53">
        <v>0</v>
      </c>
      <c r="D53">
        <v>0</v>
      </c>
      <c r="E53">
        <v>0</v>
      </c>
      <c r="F53">
        <v>0</v>
      </c>
      <c r="G53">
        <v>1</v>
      </c>
      <c r="H53">
        <v>9795</v>
      </c>
      <c r="I53">
        <v>-0.76063435725431094</v>
      </c>
      <c r="J53">
        <v>1.0980000000000001</v>
      </c>
      <c r="K53" t="s">
        <v>45</v>
      </c>
      <c r="L53" t="s">
        <v>65</v>
      </c>
      <c r="M53" t="s">
        <v>62</v>
      </c>
      <c r="N53">
        <v>0</v>
      </c>
      <c r="O53">
        <v>0</v>
      </c>
      <c r="P53">
        <v>1</v>
      </c>
      <c r="Q53">
        <v>0</v>
      </c>
      <c r="R53">
        <v>0</v>
      </c>
      <c r="S53" t="s">
        <v>48</v>
      </c>
      <c r="T53">
        <v>0</v>
      </c>
      <c r="U53">
        <v>0</v>
      </c>
      <c r="V53">
        <v>0</v>
      </c>
      <c r="W53">
        <v>1</v>
      </c>
      <c r="X53">
        <v>0</v>
      </c>
      <c r="Y53">
        <v>0</v>
      </c>
      <c r="Z53" t="s">
        <v>58</v>
      </c>
      <c r="AA53">
        <v>1</v>
      </c>
      <c r="AB53">
        <v>1</v>
      </c>
      <c r="AC53">
        <v>0</v>
      </c>
      <c r="AD53">
        <v>1</v>
      </c>
      <c r="AE53">
        <v>1</v>
      </c>
      <c r="AF53">
        <v>1</v>
      </c>
      <c r="AG53">
        <v>1</v>
      </c>
      <c r="AH53">
        <v>0</v>
      </c>
      <c r="AI53">
        <v>1</v>
      </c>
      <c r="AJ53">
        <v>0</v>
      </c>
      <c r="AK53" t="s">
        <v>59</v>
      </c>
      <c r="AL53">
        <v>61.8</v>
      </c>
      <c r="AM53">
        <v>56.2</v>
      </c>
      <c r="AN53">
        <v>34.799999999999997</v>
      </c>
      <c r="AO53">
        <v>40.799999999999997</v>
      </c>
      <c r="AP53">
        <v>54</v>
      </c>
      <c r="AQ53">
        <v>76</v>
      </c>
      <c r="AR53">
        <v>1</v>
      </c>
    </row>
    <row r="54" spans="1:44" x14ac:dyDescent="0.3">
      <c r="A54" t="s">
        <v>51</v>
      </c>
      <c r="B54">
        <v>1</v>
      </c>
      <c r="C54">
        <v>0</v>
      </c>
      <c r="D54">
        <v>0</v>
      </c>
      <c r="E54">
        <v>0</v>
      </c>
      <c r="F54">
        <v>0</v>
      </c>
      <c r="G54">
        <v>0</v>
      </c>
      <c r="H54">
        <v>23175.079999999998</v>
      </c>
      <c r="I54">
        <v>1.1684540550521056</v>
      </c>
      <c r="J54">
        <v>1.6</v>
      </c>
      <c r="K54" t="s">
        <v>45</v>
      </c>
      <c r="L54" t="s">
        <v>52</v>
      </c>
      <c r="M54" t="s">
        <v>66</v>
      </c>
      <c r="N54">
        <v>1</v>
      </c>
      <c r="O54">
        <v>0</v>
      </c>
      <c r="P54">
        <v>0</v>
      </c>
      <c r="Q54">
        <v>0</v>
      </c>
      <c r="R54">
        <v>0</v>
      </c>
      <c r="S54" t="s">
        <v>48</v>
      </c>
      <c r="T54">
        <v>0</v>
      </c>
      <c r="U54">
        <v>0</v>
      </c>
      <c r="V54">
        <v>0</v>
      </c>
      <c r="W54">
        <v>1</v>
      </c>
      <c r="X54">
        <v>0</v>
      </c>
      <c r="Y54">
        <v>0</v>
      </c>
      <c r="Z54" t="s">
        <v>49</v>
      </c>
      <c r="AA54">
        <v>0</v>
      </c>
      <c r="AB54">
        <v>0</v>
      </c>
      <c r="AC54">
        <v>0</v>
      </c>
      <c r="AD54">
        <v>0</v>
      </c>
      <c r="AE54">
        <v>1</v>
      </c>
      <c r="AF54">
        <v>1</v>
      </c>
      <c r="AG54">
        <v>1</v>
      </c>
      <c r="AH54">
        <v>0</v>
      </c>
      <c r="AI54">
        <v>0</v>
      </c>
      <c r="AJ54">
        <v>0</v>
      </c>
      <c r="AK54" t="s">
        <v>50</v>
      </c>
      <c r="AL54">
        <v>61.6</v>
      </c>
      <c r="AM54">
        <v>57</v>
      </c>
      <c r="AN54">
        <v>35</v>
      </c>
      <c r="AO54">
        <v>40.6</v>
      </c>
      <c r="AP54">
        <v>55</v>
      </c>
      <c r="AQ54">
        <v>80</v>
      </c>
      <c r="AR54">
        <v>1</v>
      </c>
    </row>
    <row r="55" spans="1:44" x14ac:dyDescent="0.3">
      <c r="A55" t="s">
        <v>51</v>
      </c>
      <c r="B55">
        <v>1</v>
      </c>
      <c r="C55">
        <v>0</v>
      </c>
      <c r="D55">
        <v>0</v>
      </c>
      <c r="E55">
        <v>0</v>
      </c>
      <c r="F55">
        <v>0</v>
      </c>
      <c r="G55">
        <v>0</v>
      </c>
      <c r="H55">
        <v>10053.895</v>
      </c>
      <c r="I55">
        <v>-0.72330787307005562</v>
      </c>
      <c r="J55">
        <v>1.01</v>
      </c>
      <c r="K55" t="s">
        <v>45</v>
      </c>
      <c r="L55" t="s">
        <v>52</v>
      </c>
      <c r="M55" t="s">
        <v>68</v>
      </c>
      <c r="N55">
        <v>0</v>
      </c>
      <c r="O55">
        <v>1</v>
      </c>
      <c r="P55">
        <v>0</v>
      </c>
      <c r="Q55">
        <v>0</v>
      </c>
      <c r="R55">
        <v>0</v>
      </c>
      <c r="S55" t="s">
        <v>57</v>
      </c>
      <c r="T55">
        <v>0</v>
      </c>
      <c r="U55">
        <v>0</v>
      </c>
      <c r="V55">
        <v>1</v>
      </c>
      <c r="W55">
        <v>0</v>
      </c>
      <c r="X55">
        <v>0</v>
      </c>
      <c r="Y55">
        <v>0</v>
      </c>
      <c r="Z55" t="s">
        <v>63</v>
      </c>
      <c r="AA55">
        <v>1</v>
      </c>
      <c r="AB55">
        <v>1</v>
      </c>
      <c r="AC55">
        <v>1</v>
      </c>
      <c r="AD55">
        <v>0</v>
      </c>
      <c r="AE55">
        <v>1</v>
      </c>
      <c r="AF55">
        <v>1</v>
      </c>
      <c r="AG55">
        <v>1</v>
      </c>
      <c r="AH55">
        <v>1</v>
      </c>
      <c r="AI55">
        <v>0</v>
      </c>
      <c r="AJ55">
        <v>0</v>
      </c>
      <c r="AK55" t="s">
        <v>50</v>
      </c>
      <c r="AL55">
        <v>61.8</v>
      </c>
      <c r="AM55">
        <v>57</v>
      </c>
      <c r="AN55">
        <v>35.5</v>
      </c>
      <c r="AO55">
        <v>40.799999999999997</v>
      </c>
      <c r="AP55">
        <v>50</v>
      </c>
      <c r="AQ55">
        <v>80</v>
      </c>
      <c r="AR55">
        <v>1</v>
      </c>
    </row>
    <row r="56" spans="1:44" x14ac:dyDescent="0.3">
      <c r="A56" t="s">
        <v>69</v>
      </c>
      <c r="B56">
        <v>0</v>
      </c>
      <c r="C56">
        <v>0</v>
      </c>
      <c r="D56">
        <v>1</v>
      </c>
      <c r="E56">
        <v>0</v>
      </c>
      <c r="F56">
        <v>0</v>
      </c>
      <c r="G56">
        <v>0</v>
      </c>
      <c r="H56">
        <v>13162</v>
      </c>
      <c r="I56">
        <v>-0.27519326241513919</v>
      </c>
      <c r="J56">
        <v>1.1100000000000001</v>
      </c>
      <c r="K56" t="s">
        <v>70</v>
      </c>
      <c r="L56" t="s">
        <v>65</v>
      </c>
      <c r="M56" t="s">
        <v>62</v>
      </c>
      <c r="N56">
        <v>0</v>
      </c>
      <c r="O56">
        <v>0</v>
      </c>
      <c r="P56">
        <v>1</v>
      </c>
      <c r="Q56">
        <v>0</v>
      </c>
      <c r="R56">
        <v>0</v>
      </c>
      <c r="S56" t="s">
        <v>57</v>
      </c>
      <c r="T56">
        <v>0</v>
      </c>
      <c r="U56">
        <v>0</v>
      </c>
      <c r="V56">
        <v>1</v>
      </c>
      <c r="W56">
        <v>0</v>
      </c>
      <c r="X56">
        <v>0</v>
      </c>
      <c r="Y56">
        <v>0</v>
      </c>
      <c r="Z56" t="s">
        <v>58</v>
      </c>
      <c r="AA56">
        <v>1</v>
      </c>
      <c r="AB56">
        <v>1</v>
      </c>
      <c r="AC56">
        <v>1</v>
      </c>
      <c r="AD56">
        <v>1</v>
      </c>
      <c r="AE56">
        <v>1</v>
      </c>
      <c r="AF56">
        <v>1</v>
      </c>
      <c r="AG56">
        <v>1</v>
      </c>
      <c r="AH56">
        <v>1</v>
      </c>
      <c r="AI56">
        <v>1</v>
      </c>
      <c r="AJ56">
        <v>0</v>
      </c>
      <c r="AK56" t="s">
        <v>59</v>
      </c>
      <c r="AL56">
        <v>61.9</v>
      </c>
      <c r="AM56">
        <v>55.1</v>
      </c>
      <c r="AN56">
        <v>34.1</v>
      </c>
      <c r="AO56">
        <v>40.9</v>
      </c>
      <c r="AP56">
        <v>50</v>
      </c>
      <c r="AQ56">
        <v>75</v>
      </c>
      <c r="AR56">
        <v>1</v>
      </c>
    </row>
    <row r="57" spans="1:44" x14ac:dyDescent="0.3">
      <c r="A57" t="s">
        <v>51</v>
      </c>
      <c r="B57">
        <v>1</v>
      </c>
      <c r="C57">
        <v>0</v>
      </c>
      <c r="D57">
        <v>0</v>
      </c>
      <c r="E57">
        <v>0</v>
      </c>
      <c r="F57">
        <v>0</v>
      </c>
      <c r="G57">
        <v>0</v>
      </c>
      <c r="H57">
        <v>10235.135</v>
      </c>
      <c r="I57">
        <v>-0.69717738776306093</v>
      </c>
      <c r="J57">
        <v>1.25</v>
      </c>
      <c r="K57" t="s">
        <v>45</v>
      </c>
      <c r="L57" t="s">
        <v>52</v>
      </c>
      <c r="M57" t="s">
        <v>53</v>
      </c>
      <c r="N57">
        <v>0</v>
      </c>
      <c r="O57">
        <v>0</v>
      </c>
      <c r="P57">
        <v>0</v>
      </c>
      <c r="Q57">
        <v>0</v>
      </c>
      <c r="R57">
        <v>1</v>
      </c>
      <c r="S57" t="s">
        <v>57</v>
      </c>
      <c r="T57">
        <v>0</v>
      </c>
      <c r="U57">
        <v>0</v>
      </c>
      <c r="V57">
        <v>1</v>
      </c>
      <c r="W57">
        <v>0</v>
      </c>
      <c r="X57">
        <v>0</v>
      </c>
      <c r="Y57">
        <v>0</v>
      </c>
      <c r="Z57" t="s">
        <v>49</v>
      </c>
      <c r="AA57">
        <v>1</v>
      </c>
      <c r="AB57">
        <v>0</v>
      </c>
      <c r="AC57">
        <v>0</v>
      </c>
      <c r="AD57">
        <v>0</v>
      </c>
      <c r="AE57">
        <v>1</v>
      </c>
      <c r="AF57">
        <v>1</v>
      </c>
      <c r="AG57">
        <v>1</v>
      </c>
      <c r="AH57">
        <v>1</v>
      </c>
      <c r="AI57">
        <v>0</v>
      </c>
      <c r="AJ57">
        <v>0</v>
      </c>
      <c r="AK57" t="s">
        <v>50</v>
      </c>
      <c r="AL57">
        <v>61.8</v>
      </c>
      <c r="AM57">
        <v>57</v>
      </c>
      <c r="AN57">
        <v>35.5</v>
      </c>
      <c r="AO57">
        <v>40.6</v>
      </c>
      <c r="AP57">
        <v>50</v>
      </c>
      <c r="AQ57">
        <v>80</v>
      </c>
      <c r="AR57">
        <v>1</v>
      </c>
    </row>
    <row r="58" spans="1:44" x14ac:dyDescent="0.3">
      <c r="A58" t="s">
        <v>64</v>
      </c>
      <c r="B58">
        <v>0</v>
      </c>
      <c r="C58">
        <v>0</v>
      </c>
      <c r="D58">
        <v>0</v>
      </c>
      <c r="E58">
        <v>0</v>
      </c>
      <c r="F58">
        <v>0</v>
      </c>
      <c r="G58">
        <v>1</v>
      </c>
      <c r="H58">
        <v>8985</v>
      </c>
      <c r="I58">
        <v>-0.87741703822245143</v>
      </c>
      <c r="J58">
        <v>1.095</v>
      </c>
      <c r="K58" t="s">
        <v>45</v>
      </c>
      <c r="L58" t="s">
        <v>65</v>
      </c>
      <c r="M58" t="s">
        <v>47</v>
      </c>
      <c r="N58">
        <v>0</v>
      </c>
      <c r="O58">
        <v>0</v>
      </c>
      <c r="P58">
        <v>0</v>
      </c>
      <c r="Q58">
        <v>1</v>
      </c>
      <c r="R58">
        <v>0</v>
      </c>
      <c r="S58" t="s">
        <v>48</v>
      </c>
      <c r="T58">
        <v>0</v>
      </c>
      <c r="U58">
        <v>0</v>
      </c>
      <c r="V58">
        <v>0</v>
      </c>
      <c r="W58">
        <v>1</v>
      </c>
      <c r="X58">
        <v>0</v>
      </c>
      <c r="Y58">
        <v>0</v>
      </c>
      <c r="Z58" t="s">
        <v>58</v>
      </c>
      <c r="AA58">
        <v>1</v>
      </c>
      <c r="AB58">
        <v>1</v>
      </c>
      <c r="AC58">
        <v>0</v>
      </c>
      <c r="AD58">
        <v>1</v>
      </c>
      <c r="AE58">
        <v>1</v>
      </c>
      <c r="AF58">
        <v>1</v>
      </c>
      <c r="AG58">
        <v>1</v>
      </c>
      <c r="AH58">
        <v>0</v>
      </c>
      <c r="AI58">
        <v>1</v>
      </c>
      <c r="AJ58">
        <v>0</v>
      </c>
      <c r="AK58" t="s">
        <v>59</v>
      </c>
      <c r="AL58">
        <v>61.4</v>
      </c>
      <c r="AM58">
        <v>56.1</v>
      </c>
      <c r="AN58">
        <v>34.700000000000003</v>
      </c>
      <c r="AO58">
        <v>40.700000000000003</v>
      </c>
      <c r="AP58">
        <v>52</v>
      </c>
      <c r="AQ58">
        <v>76</v>
      </c>
      <c r="AR58">
        <v>1</v>
      </c>
    </row>
    <row r="59" spans="1:44" x14ac:dyDescent="0.3">
      <c r="A59" t="s">
        <v>55</v>
      </c>
      <c r="B59">
        <v>0</v>
      </c>
      <c r="C59">
        <v>1</v>
      </c>
      <c r="D59">
        <v>0</v>
      </c>
      <c r="E59">
        <v>0</v>
      </c>
      <c r="F59">
        <v>0</v>
      </c>
      <c r="G59">
        <v>0</v>
      </c>
      <c r="H59">
        <v>9696</v>
      </c>
      <c r="I59">
        <v>-0.77490779603930593</v>
      </c>
      <c r="J59">
        <v>1.1579999999999999</v>
      </c>
      <c r="K59" t="s">
        <v>45</v>
      </c>
      <c r="L59" t="s">
        <v>56</v>
      </c>
      <c r="M59" t="s">
        <v>47</v>
      </c>
      <c r="N59">
        <v>0</v>
      </c>
      <c r="O59">
        <v>0</v>
      </c>
      <c r="P59">
        <v>0</v>
      </c>
      <c r="Q59">
        <v>1</v>
      </c>
      <c r="R59">
        <v>0</v>
      </c>
      <c r="S59" t="s">
        <v>48</v>
      </c>
      <c r="T59">
        <v>0</v>
      </c>
      <c r="U59">
        <v>0</v>
      </c>
      <c r="V59">
        <v>0</v>
      </c>
      <c r="W59">
        <v>1</v>
      </c>
      <c r="X59">
        <v>0</v>
      </c>
      <c r="Y59">
        <v>0</v>
      </c>
      <c r="Z59" t="s">
        <v>58</v>
      </c>
      <c r="AA59">
        <v>1</v>
      </c>
      <c r="AB59">
        <v>1</v>
      </c>
      <c r="AC59">
        <v>1</v>
      </c>
      <c r="AD59">
        <v>1</v>
      </c>
      <c r="AE59">
        <v>1</v>
      </c>
      <c r="AF59">
        <v>1</v>
      </c>
      <c r="AG59">
        <v>1</v>
      </c>
      <c r="AH59">
        <v>0</v>
      </c>
      <c r="AI59">
        <v>1</v>
      </c>
      <c r="AJ59">
        <v>0</v>
      </c>
      <c r="AK59" t="s">
        <v>59</v>
      </c>
      <c r="AL59">
        <v>61.8</v>
      </c>
      <c r="AM59">
        <v>56.4</v>
      </c>
      <c r="AN59">
        <v>34.700000000000003</v>
      </c>
      <c r="AO59">
        <v>40.799999999999997</v>
      </c>
      <c r="AP59">
        <v>53</v>
      </c>
      <c r="AQ59">
        <v>76</v>
      </c>
      <c r="AR59">
        <v>1</v>
      </c>
    </row>
    <row r="60" spans="1:44" x14ac:dyDescent="0.3">
      <c r="A60" t="s">
        <v>51</v>
      </c>
      <c r="B60">
        <v>1</v>
      </c>
      <c r="C60">
        <v>0</v>
      </c>
      <c r="D60">
        <v>0</v>
      </c>
      <c r="E60">
        <v>0</v>
      </c>
      <c r="F60">
        <v>0</v>
      </c>
      <c r="G60">
        <v>0</v>
      </c>
      <c r="H60">
        <v>11573.75</v>
      </c>
      <c r="I60">
        <v>-0.50418103160976779</v>
      </c>
      <c r="J60">
        <v>1.05</v>
      </c>
      <c r="K60" t="s">
        <v>45</v>
      </c>
      <c r="L60" t="s">
        <v>52</v>
      </c>
      <c r="M60" t="s">
        <v>62</v>
      </c>
      <c r="N60">
        <v>0</v>
      </c>
      <c r="O60">
        <v>0</v>
      </c>
      <c r="P60">
        <v>1</v>
      </c>
      <c r="Q60">
        <v>0</v>
      </c>
      <c r="R60">
        <v>0</v>
      </c>
      <c r="S60" t="s">
        <v>67</v>
      </c>
      <c r="T60">
        <v>0</v>
      </c>
      <c r="U60">
        <v>0</v>
      </c>
      <c r="V60">
        <v>0</v>
      </c>
      <c r="W60">
        <v>0</v>
      </c>
      <c r="X60">
        <v>1</v>
      </c>
      <c r="Y60">
        <v>0</v>
      </c>
      <c r="Z60" t="s">
        <v>63</v>
      </c>
      <c r="AA60">
        <v>0</v>
      </c>
      <c r="AB60">
        <v>1</v>
      </c>
      <c r="AC60">
        <v>1</v>
      </c>
      <c r="AD60">
        <v>0</v>
      </c>
      <c r="AE60">
        <v>1</v>
      </c>
      <c r="AF60">
        <v>1</v>
      </c>
      <c r="AG60">
        <v>1</v>
      </c>
      <c r="AH60">
        <v>0</v>
      </c>
      <c r="AI60">
        <v>0</v>
      </c>
      <c r="AJ60">
        <v>0</v>
      </c>
      <c r="AK60" t="s">
        <v>50</v>
      </c>
      <c r="AL60">
        <v>61</v>
      </c>
      <c r="AM60">
        <v>57</v>
      </c>
      <c r="AN60">
        <v>34</v>
      </c>
      <c r="AO60">
        <v>40.799999999999997</v>
      </c>
      <c r="AP60">
        <v>55</v>
      </c>
      <c r="AQ60">
        <v>80</v>
      </c>
      <c r="AR60">
        <v>1</v>
      </c>
    </row>
    <row r="61" spans="1:44" x14ac:dyDescent="0.3">
      <c r="A61" t="s">
        <v>51</v>
      </c>
      <c r="B61">
        <v>1</v>
      </c>
      <c r="C61">
        <v>0</v>
      </c>
      <c r="D61">
        <v>0</v>
      </c>
      <c r="E61">
        <v>0</v>
      </c>
      <c r="F61">
        <v>0</v>
      </c>
      <c r="G61">
        <v>0</v>
      </c>
      <c r="H61">
        <v>22215.69</v>
      </c>
      <c r="I61">
        <v>1.030132899133557</v>
      </c>
      <c r="J61">
        <v>1.54</v>
      </c>
      <c r="K61" t="s">
        <v>45</v>
      </c>
      <c r="L61" t="s">
        <v>52</v>
      </c>
      <c r="M61" t="s">
        <v>68</v>
      </c>
      <c r="N61">
        <v>0</v>
      </c>
      <c r="O61">
        <v>1</v>
      </c>
      <c r="P61">
        <v>0</v>
      </c>
      <c r="Q61">
        <v>0</v>
      </c>
      <c r="R61">
        <v>0</v>
      </c>
      <c r="S61" t="s">
        <v>57</v>
      </c>
      <c r="T61">
        <v>0</v>
      </c>
      <c r="U61">
        <v>0</v>
      </c>
      <c r="V61">
        <v>1</v>
      </c>
      <c r="W61">
        <v>0</v>
      </c>
      <c r="X61">
        <v>0</v>
      </c>
      <c r="Y61">
        <v>0</v>
      </c>
      <c r="Z61" t="s">
        <v>63</v>
      </c>
      <c r="AA61">
        <v>0</v>
      </c>
      <c r="AB61">
        <v>1</v>
      </c>
      <c r="AC61">
        <v>0</v>
      </c>
      <c r="AD61">
        <v>0</v>
      </c>
      <c r="AE61">
        <v>1</v>
      </c>
      <c r="AF61">
        <v>1</v>
      </c>
      <c r="AG61">
        <v>1</v>
      </c>
      <c r="AH61">
        <v>0</v>
      </c>
      <c r="AI61">
        <v>0</v>
      </c>
      <c r="AJ61">
        <v>0</v>
      </c>
      <c r="AK61" t="s">
        <v>50</v>
      </c>
      <c r="AL61">
        <v>61.9</v>
      </c>
      <c r="AM61">
        <v>57</v>
      </c>
      <c r="AN61">
        <v>35.5</v>
      </c>
      <c r="AO61">
        <v>40.6</v>
      </c>
      <c r="AP61">
        <v>55</v>
      </c>
      <c r="AQ61">
        <v>80</v>
      </c>
      <c r="AR61">
        <v>1</v>
      </c>
    </row>
    <row r="62" spans="1:44" x14ac:dyDescent="0.3">
      <c r="A62" t="s">
        <v>69</v>
      </c>
      <c r="B62">
        <v>0</v>
      </c>
      <c r="C62">
        <v>0</v>
      </c>
      <c r="D62">
        <v>1</v>
      </c>
      <c r="E62">
        <v>0</v>
      </c>
      <c r="F62">
        <v>0</v>
      </c>
      <c r="G62">
        <v>0</v>
      </c>
      <c r="H62">
        <v>9961</v>
      </c>
      <c r="I62">
        <v>-0.73670111646330927</v>
      </c>
      <c r="J62">
        <v>1.1000000000000001</v>
      </c>
      <c r="K62" t="s">
        <v>70</v>
      </c>
      <c r="L62" t="s">
        <v>65</v>
      </c>
      <c r="M62" t="s">
        <v>47</v>
      </c>
      <c r="N62">
        <v>0</v>
      </c>
      <c r="O62">
        <v>0</v>
      </c>
      <c r="P62">
        <v>0</v>
      </c>
      <c r="Q62">
        <v>1</v>
      </c>
      <c r="R62">
        <v>0</v>
      </c>
      <c r="S62" t="s">
        <v>48</v>
      </c>
      <c r="T62">
        <v>0</v>
      </c>
      <c r="U62">
        <v>0</v>
      </c>
      <c r="V62">
        <v>0</v>
      </c>
      <c r="W62">
        <v>1</v>
      </c>
      <c r="X62">
        <v>0</v>
      </c>
      <c r="Y62">
        <v>0</v>
      </c>
      <c r="Z62" t="s">
        <v>58</v>
      </c>
      <c r="AA62">
        <v>1</v>
      </c>
      <c r="AB62">
        <v>1</v>
      </c>
      <c r="AC62">
        <v>0</v>
      </c>
      <c r="AD62">
        <v>1</v>
      </c>
      <c r="AE62">
        <v>1</v>
      </c>
      <c r="AF62">
        <v>1</v>
      </c>
      <c r="AG62">
        <v>1</v>
      </c>
      <c r="AH62">
        <v>1</v>
      </c>
      <c r="AI62">
        <v>1</v>
      </c>
      <c r="AJ62">
        <v>0</v>
      </c>
      <c r="AK62" t="s">
        <v>59</v>
      </c>
      <c r="AL62">
        <v>60.8</v>
      </c>
      <c r="AM62">
        <v>55.4</v>
      </c>
      <c r="AN62">
        <v>34.200000000000003</v>
      </c>
      <c r="AO62">
        <v>40.6</v>
      </c>
      <c r="AP62">
        <v>48</v>
      </c>
      <c r="AQ62">
        <v>76</v>
      </c>
      <c r="AR62">
        <v>1</v>
      </c>
    </row>
    <row r="63" spans="1:44" x14ac:dyDescent="0.3">
      <c r="A63" t="s">
        <v>51</v>
      </c>
      <c r="B63">
        <v>1</v>
      </c>
      <c r="C63">
        <v>0</v>
      </c>
      <c r="D63">
        <v>0</v>
      </c>
      <c r="E63">
        <v>0</v>
      </c>
      <c r="F63">
        <v>0</v>
      </c>
      <c r="G63">
        <v>0</v>
      </c>
      <c r="H63">
        <v>8615.7950000000001</v>
      </c>
      <c r="I63">
        <v>-0.9306475934407753</v>
      </c>
      <c r="J63">
        <v>1.03</v>
      </c>
      <c r="K63" t="s">
        <v>45</v>
      </c>
      <c r="L63" t="s">
        <v>52</v>
      </c>
      <c r="M63" t="s">
        <v>53</v>
      </c>
      <c r="N63">
        <v>0</v>
      </c>
      <c r="O63">
        <v>0</v>
      </c>
      <c r="P63">
        <v>0</v>
      </c>
      <c r="Q63">
        <v>0</v>
      </c>
      <c r="R63">
        <v>1</v>
      </c>
      <c r="S63" t="s">
        <v>67</v>
      </c>
      <c r="T63">
        <v>0</v>
      </c>
      <c r="U63">
        <v>0</v>
      </c>
      <c r="V63">
        <v>0</v>
      </c>
      <c r="W63">
        <v>0</v>
      </c>
      <c r="X63">
        <v>1</v>
      </c>
      <c r="Y63">
        <v>0</v>
      </c>
      <c r="Z63" t="s">
        <v>49</v>
      </c>
      <c r="AA63">
        <v>0</v>
      </c>
      <c r="AB63">
        <v>1</v>
      </c>
      <c r="AC63">
        <v>1</v>
      </c>
      <c r="AD63">
        <v>0</v>
      </c>
      <c r="AE63">
        <v>1</v>
      </c>
      <c r="AF63">
        <v>1</v>
      </c>
      <c r="AG63">
        <v>1</v>
      </c>
      <c r="AH63">
        <v>0</v>
      </c>
      <c r="AI63">
        <v>0</v>
      </c>
      <c r="AJ63">
        <v>0</v>
      </c>
      <c r="AK63" t="s">
        <v>50</v>
      </c>
      <c r="AL63">
        <v>61.9</v>
      </c>
      <c r="AM63">
        <v>57</v>
      </c>
      <c r="AN63">
        <v>35.5</v>
      </c>
      <c r="AO63">
        <v>40.6</v>
      </c>
      <c r="AP63">
        <v>55</v>
      </c>
      <c r="AQ63">
        <v>80</v>
      </c>
      <c r="AR63">
        <v>1</v>
      </c>
    </row>
    <row r="64" spans="1:44" x14ac:dyDescent="0.3">
      <c r="A64" t="s">
        <v>51</v>
      </c>
      <c r="B64">
        <v>1</v>
      </c>
      <c r="C64">
        <v>0</v>
      </c>
      <c r="D64">
        <v>0</v>
      </c>
      <c r="E64">
        <v>0</v>
      </c>
      <c r="F64">
        <v>0</v>
      </c>
      <c r="G64">
        <v>0</v>
      </c>
      <c r="H64">
        <v>17399.04</v>
      </c>
      <c r="I64">
        <v>0.33568684939874993</v>
      </c>
      <c r="J64">
        <v>1.62</v>
      </c>
      <c r="K64" t="s">
        <v>45</v>
      </c>
      <c r="L64" t="s">
        <v>52</v>
      </c>
      <c r="M64" t="s">
        <v>47</v>
      </c>
      <c r="N64">
        <v>0</v>
      </c>
      <c r="O64">
        <v>0</v>
      </c>
      <c r="P64">
        <v>0</v>
      </c>
      <c r="Q64">
        <v>1</v>
      </c>
      <c r="R64">
        <v>0</v>
      </c>
      <c r="S64" t="s">
        <v>57</v>
      </c>
      <c r="T64">
        <v>0</v>
      </c>
      <c r="U64">
        <v>0</v>
      </c>
      <c r="V64">
        <v>1</v>
      </c>
      <c r="W64">
        <v>0</v>
      </c>
      <c r="X64">
        <v>0</v>
      </c>
      <c r="Y64">
        <v>0</v>
      </c>
      <c r="Z64" t="s">
        <v>63</v>
      </c>
      <c r="AA64">
        <v>1</v>
      </c>
      <c r="AB64">
        <v>1</v>
      </c>
      <c r="AC64">
        <v>0</v>
      </c>
      <c r="AD64">
        <v>0</v>
      </c>
      <c r="AE64">
        <v>1</v>
      </c>
      <c r="AF64">
        <v>1</v>
      </c>
      <c r="AG64">
        <v>1</v>
      </c>
      <c r="AH64">
        <v>0</v>
      </c>
      <c r="AI64">
        <v>0</v>
      </c>
      <c r="AJ64">
        <v>0</v>
      </c>
      <c r="AK64" t="s">
        <v>50</v>
      </c>
      <c r="AL64">
        <v>61.8</v>
      </c>
      <c r="AM64">
        <v>57</v>
      </c>
      <c r="AN64">
        <v>35.5</v>
      </c>
      <c r="AO64">
        <v>40.6</v>
      </c>
      <c r="AP64">
        <v>55</v>
      </c>
      <c r="AQ64">
        <v>80</v>
      </c>
      <c r="AR64">
        <v>1</v>
      </c>
    </row>
    <row r="65" spans="1:44" x14ac:dyDescent="0.3">
      <c r="A65" t="s">
        <v>44</v>
      </c>
      <c r="B65">
        <v>0</v>
      </c>
      <c r="C65">
        <v>0</v>
      </c>
      <c r="D65">
        <v>0</v>
      </c>
      <c r="E65">
        <v>1</v>
      </c>
      <c r="F65">
        <v>0</v>
      </c>
      <c r="G65">
        <v>0</v>
      </c>
      <c r="H65">
        <v>32960</v>
      </c>
      <c r="I65">
        <v>2.5792061422851646</v>
      </c>
      <c r="J65">
        <v>2</v>
      </c>
      <c r="K65" t="s">
        <v>45</v>
      </c>
      <c r="L65" t="s">
        <v>46</v>
      </c>
      <c r="M65" t="s">
        <v>68</v>
      </c>
      <c r="N65">
        <v>0</v>
      </c>
      <c r="O65">
        <v>1</v>
      </c>
      <c r="P65">
        <v>0</v>
      </c>
      <c r="Q65">
        <v>0</v>
      </c>
      <c r="R65">
        <v>0</v>
      </c>
      <c r="S65" t="s">
        <v>57</v>
      </c>
      <c r="T65">
        <v>0</v>
      </c>
      <c r="U65">
        <v>0</v>
      </c>
      <c r="V65">
        <v>1</v>
      </c>
      <c r="W65">
        <v>0</v>
      </c>
      <c r="X65">
        <v>0</v>
      </c>
      <c r="Y65">
        <v>0</v>
      </c>
      <c r="Z65" t="s">
        <v>49</v>
      </c>
      <c r="AA65">
        <v>1</v>
      </c>
      <c r="AB65">
        <v>0</v>
      </c>
      <c r="AC65">
        <v>0</v>
      </c>
      <c r="AD65">
        <v>0</v>
      </c>
      <c r="AE65">
        <v>0</v>
      </c>
      <c r="AF65">
        <v>1</v>
      </c>
      <c r="AG65">
        <v>0</v>
      </c>
      <c r="AH65">
        <v>1</v>
      </c>
      <c r="AI65">
        <v>0</v>
      </c>
      <c r="AJ65">
        <v>0</v>
      </c>
      <c r="AK65" t="s">
        <v>50</v>
      </c>
      <c r="AL65">
        <v>61.1</v>
      </c>
      <c r="AM65">
        <v>59</v>
      </c>
      <c r="AN65">
        <v>34</v>
      </c>
      <c r="AO65">
        <v>41</v>
      </c>
      <c r="AP65">
        <v>45</v>
      </c>
      <c r="AQ65">
        <v>75</v>
      </c>
      <c r="AR65">
        <v>1</v>
      </c>
    </row>
    <row r="66" spans="1:44" x14ac:dyDescent="0.3">
      <c r="A66" t="s">
        <v>51</v>
      </c>
      <c r="B66">
        <v>1</v>
      </c>
      <c r="C66">
        <v>0</v>
      </c>
      <c r="D66">
        <v>0</v>
      </c>
      <c r="E66">
        <v>0</v>
      </c>
      <c r="F66">
        <v>0</v>
      </c>
      <c r="G66">
        <v>0</v>
      </c>
      <c r="H66">
        <v>13972.225</v>
      </c>
      <c r="I66">
        <v>-0.15837814181339638</v>
      </c>
      <c r="J66">
        <v>1.25</v>
      </c>
      <c r="K66" t="s">
        <v>45</v>
      </c>
      <c r="L66" t="s">
        <v>52</v>
      </c>
      <c r="M66" t="s">
        <v>68</v>
      </c>
      <c r="N66">
        <v>0</v>
      </c>
      <c r="O66">
        <v>1</v>
      </c>
      <c r="P66">
        <v>0</v>
      </c>
      <c r="Q66">
        <v>0</v>
      </c>
      <c r="R66">
        <v>0</v>
      </c>
      <c r="S66" t="s">
        <v>57</v>
      </c>
      <c r="T66">
        <v>0</v>
      </c>
      <c r="U66">
        <v>0</v>
      </c>
      <c r="V66">
        <v>1</v>
      </c>
      <c r="W66">
        <v>0</v>
      </c>
      <c r="X66">
        <v>0</v>
      </c>
      <c r="Y66">
        <v>0</v>
      </c>
      <c r="Z66" t="s">
        <v>49</v>
      </c>
      <c r="AA66">
        <v>1</v>
      </c>
      <c r="AB66">
        <v>1</v>
      </c>
      <c r="AC66">
        <v>0</v>
      </c>
      <c r="AD66">
        <v>0</v>
      </c>
      <c r="AE66">
        <v>1</v>
      </c>
      <c r="AF66">
        <v>1</v>
      </c>
      <c r="AG66">
        <v>1</v>
      </c>
      <c r="AH66">
        <v>1</v>
      </c>
      <c r="AI66">
        <v>0</v>
      </c>
      <c r="AJ66">
        <v>0</v>
      </c>
      <c r="AK66" t="s">
        <v>50</v>
      </c>
      <c r="AL66">
        <v>61.9</v>
      </c>
      <c r="AM66">
        <v>56</v>
      </c>
      <c r="AN66">
        <v>35</v>
      </c>
      <c r="AO66">
        <v>40.6</v>
      </c>
      <c r="AP66">
        <v>50</v>
      </c>
      <c r="AQ66">
        <v>75</v>
      </c>
      <c r="AR66">
        <v>1</v>
      </c>
    </row>
    <row r="67" spans="1:44" x14ac:dyDescent="0.3">
      <c r="A67" t="s">
        <v>51</v>
      </c>
      <c r="B67">
        <v>1</v>
      </c>
      <c r="C67">
        <v>0</v>
      </c>
      <c r="D67">
        <v>0</v>
      </c>
      <c r="E67">
        <v>0</v>
      </c>
      <c r="F67">
        <v>0</v>
      </c>
      <c r="G67">
        <v>0</v>
      </c>
      <c r="H67">
        <v>8604.9599999999991</v>
      </c>
      <c r="I67">
        <v>-0.93220974201891105</v>
      </c>
      <c r="J67">
        <v>1.03</v>
      </c>
      <c r="K67" t="s">
        <v>45</v>
      </c>
      <c r="L67" t="s">
        <v>52</v>
      </c>
      <c r="M67" t="s">
        <v>47</v>
      </c>
      <c r="N67">
        <v>0</v>
      </c>
      <c r="O67">
        <v>0</v>
      </c>
      <c r="P67">
        <v>0</v>
      </c>
      <c r="Q67">
        <v>1</v>
      </c>
      <c r="R67">
        <v>0</v>
      </c>
      <c r="S67" t="s">
        <v>57</v>
      </c>
      <c r="T67">
        <v>0</v>
      </c>
      <c r="U67">
        <v>0</v>
      </c>
      <c r="V67">
        <v>1</v>
      </c>
      <c r="W67">
        <v>0</v>
      </c>
      <c r="X67">
        <v>0</v>
      </c>
      <c r="Y67">
        <v>0</v>
      </c>
      <c r="Z67" t="s">
        <v>49</v>
      </c>
      <c r="AA67">
        <v>1</v>
      </c>
      <c r="AB67">
        <v>1</v>
      </c>
      <c r="AC67">
        <v>0</v>
      </c>
      <c r="AD67">
        <v>0</v>
      </c>
      <c r="AE67">
        <v>1</v>
      </c>
      <c r="AF67">
        <v>1</v>
      </c>
      <c r="AG67">
        <v>1</v>
      </c>
      <c r="AH67">
        <v>0</v>
      </c>
      <c r="AI67">
        <v>0</v>
      </c>
      <c r="AJ67">
        <v>0</v>
      </c>
      <c r="AK67" t="s">
        <v>50</v>
      </c>
      <c r="AL67">
        <v>61.9</v>
      </c>
      <c r="AM67">
        <v>57</v>
      </c>
      <c r="AN67">
        <v>35.5</v>
      </c>
      <c r="AO67">
        <v>40.799999999999997</v>
      </c>
      <c r="AP67">
        <v>55</v>
      </c>
      <c r="AQ67">
        <v>80</v>
      </c>
      <c r="AR67">
        <v>1</v>
      </c>
    </row>
    <row r="68" spans="1:44" x14ac:dyDescent="0.3">
      <c r="A68" t="s">
        <v>69</v>
      </c>
      <c r="B68">
        <v>0</v>
      </c>
      <c r="C68">
        <v>0</v>
      </c>
      <c r="D68">
        <v>1</v>
      </c>
      <c r="E68">
        <v>0</v>
      </c>
      <c r="F68">
        <v>0</v>
      </c>
      <c r="G68">
        <v>0</v>
      </c>
      <c r="H68">
        <v>18389</v>
      </c>
      <c r="I68">
        <v>0.47841547020272562</v>
      </c>
      <c r="J68">
        <v>1.31</v>
      </c>
      <c r="K68" t="s">
        <v>70</v>
      </c>
      <c r="L68" t="s">
        <v>65</v>
      </c>
      <c r="M68" t="s">
        <v>68</v>
      </c>
      <c r="N68">
        <v>0</v>
      </c>
      <c r="O68">
        <v>1</v>
      </c>
      <c r="P68">
        <v>0</v>
      </c>
      <c r="Q68">
        <v>0</v>
      </c>
      <c r="R68">
        <v>0</v>
      </c>
      <c r="S68" t="s">
        <v>57</v>
      </c>
      <c r="T68">
        <v>0</v>
      </c>
      <c r="U68">
        <v>0</v>
      </c>
      <c r="V68">
        <v>1</v>
      </c>
      <c r="W68">
        <v>0</v>
      </c>
      <c r="X68">
        <v>0</v>
      </c>
      <c r="Y68">
        <v>0</v>
      </c>
      <c r="Z68" t="s">
        <v>58</v>
      </c>
      <c r="AA68">
        <v>1</v>
      </c>
      <c r="AB68">
        <v>1</v>
      </c>
      <c r="AC68">
        <v>0</v>
      </c>
      <c r="AD68">
        <v>1</v>
      </c>
      <c r="AE68">
        <v>1</v>
      </c>
      <c r="AF68">
        <v>1</v>
      </c>
      <c r="AG68">
        <v>1</v>
      </c>
      <c r="AH68">
        <v>0</v>
      </c>
      <c r="AI68">
        <v>1</v>
      </c>
      <c r="AJ68">
        <v>0</v>
      </c>
      <c r="AK68" t="s">
        <v>59</v>
      </c>
      <c r="AL68">
        <v>61.4</v>
      </c>
      <c r="AM68">
        <v>56.2</v>
      </c>
      <c r="AN68">
        <v>34.4</v>
      </c>
      <c r="AO68">
        <v>40.9</v>
      </c>
      <c r="AP68">
        <v>51</v>
      </c>
      <c r="AQ68">
        <v>78</v>
      </c>
      <c r="AR68">
        <v>1</v>
      </c>
    </row>
    <row r="69" spans="1:44" x14ac:dyDescent="0.3">
      <c r="A69" t="s">
        <v>51</v>
      </c>
      <c r="B69">
        <v>1</v>
      </c>
      <c r="C69">
        <v>0</v>
      </c>
      <c r="D69">
        <v>0</v>
      </c>
      <c r="E69">
        <v>0</v>
      </c>
      <c r="F69">
        <v>0</v>
      </c>
      <c r="G69">
        <v>0</v>
      </c>
      <c r="H69">
        <v>13748.63</v>
      </c>
      <c r="I69">
        <v>-0.19061520792583034</v>
      </c>
      <c r="J69">
        <v>1.32</v>
      </c>
      <c r="K69" t="s">
        <v>45</v>
      </c>
      <c r="L69" t="s">
        <v>52</v>
      </c>
      <c r="M69" t="s">
        <v>47</v>
      </c>
      <c r="N69">
        <v>0</v>
      </c>
      <c r="O69">
        <v>0</v>
      </c>
      <c r="P69">
        <v>0</v>
      </c>
      <c r="Q69">
        <v>1</v>
      </c>
      <c r="R69">
        <v>0</v>
      </c>
      <c r="S69" t="s">
        <v>54</v>
      </c>
      <c r="T69">
        <v>0</v>
      </c>
      <c r="U69">
        <v>0</v>
      </c>
      <c r="V69">
        <v>0</v>
      </c>
      <c r="W69">
        <v>0</v>
      </c>
      <c r="X69">
        <v>0</v>
      </c>
      <c r="Y69">
        <v>1</v>
      </c>
      <c r="Z69" t="s">
        <v>49</v>
      </c>
      <c r="AA69">
        <v>0</v>
      </c>
      <c r="AB69">
        <v>1</v>
      </c>
      <c r="AC69">
        <v>0</v>
      </c>
      <c r="AD69">
        <v>0</v>
      </c>
      <c r="AE69">
        <v>1</v>
      </c>
      <c r="AF69">
        <v>1</v>
      </c>
      <c r="AG69">
        <v>1</v>
      </c>
      <c r="AH69">
        <v>0</v>
      </c>
      <c r="AI69">
        <v>0</v>
      </c>
      <c r="AJ69">
        <v>0</v>
      </c>
      <c r="AK69" t="s">
        <v>50</v>
      </c>
      <c r="AL69">
        <v>61.9</v>
      </c>
      <c r="AM69">
        <v>57</v>
      </c>
      <c r="AN69">
        <v>35.5</v>
      </c>
      <c r="AO69">
        <v>40.6</v>
      </c>
      <c r="AP69">
        <v>55</v>
      </c>
      <c r="AQ69">
        <v>80</v>
      </c>
      <c r="AR69">
        <v>1</v>
      </c>
    </row>
    <row r="70" spans="1:44" x14ac:dyDescent="0.3">
      <c r="A70" t="s">
        <v>55</v>
      </c>
      <c r="B70">
        <v>0</v>
      </c>
      <c r="C70">
        <v>1</v>
      </c>
      <c r="D70">
        <v>0</v>
      </c>
      <c r="E70">
        <v>0</v>
      </c>
      <c r="F70">
        <v>0</v>
      </c>
      <c r="G70">
        <v>0</v>
      </c>
      <c r="H70">
        <v>29076</v>
      </c>
      <c r="I70">
        <v>2.0192259782354633</v>
      </c>
      <c r="J70">
        <v>1.262</v>
      </c>
      <c r="K70" t="s">
        <v>45</v>
      </c>
      <c r="L70" t="s">
        <v>56</v>
      </c>
      <c r="M70" t="s">
        <v>66</v>
      </c>
      <c r="N70">
        <v>1</v>
      </c>
      <c r="O70">
        <v>0</v>
      </c>
      <c r="P70">
        <v>0</v>
      </c>
      <c r="Q70">
        <v>0</v>
      </c>
      <c r="R70">
        <v>0</v>
      </c>
      <c r="S70" t="s">
        <v>72</v>
      </c>
      <c r="T70">
        <v>0</v>
      </c>
      <c r="U70">
        <v>1</v>
      </c>
      <c r="V70">
        <v>0</v>
      </c>
      <c r="W70">
        <v>0</v>
      </c>
      <c r="X70">
        <v>0</v>
      </c>
      <c r="Y70">
        <v>0</v>
      </c>
      <c r="Z70" t="s">
        <v>58</v>
      </c>
      <c r="AA70">
        <v>1</v>
      </c>
      <c r="AB70">
        <v>1</v>
      </c>
      <c r="AC70">
        <v>1</v>
      </c>
      <c r="AD70">
        <v>1</v>
      </c>
      <c r="AE70">
        <v>1</v>
      </c>
      <c r="AF70">
        <v>1</v>
      </c>
      <c r="AG70">
        <v>1</v>
      </c>
      <c r="AH70">
        <v>1</v>
      </c>
      <c r="AI70">
        <v>1</v>
      </c>
      <c r="AJ70">
        <v>0</v>
      </c>
      <c r="AK70" t="s">
        <v>59</v>
      </c>
      <c r="AL70">
        <v>61.8</v>
      </c>
      <c r="AM70">
        <v>55.9</v>
      </c>
      <c r="AN70">
        <v>34.799999999999997</v>
      </c>
      <c r="AO70">
        <v>40.799999999999997</v>
      </c>
      <c r="AP70">
        <v>50</v>
      </c>
      <c r="AQ70">
        <v>76</v>
      </c>
      <c r="AR70">
        <v>1</v>
      </c>
    </row>
    <row r="71" spans="1:44" x14ac:dyDescent="0.3">
      <c r="A71" t="s">
        <v>44</v>
      </c>
      <c r="B71">
        <v>0</v>
      </c>
      <c r="C71">
        <v>0</v>
      </c>
      <c r="D71">
        <v>0</v>
      </c>
      <c r="E71">
        <v>1</v>
      </c>
      <c r="F71">
        <v>0</v>
      </c>
      <c r="G71">
        <v>0</v>
      </c>
      <c r="H71">
        <v>8860</v>
      </c>
      <c r="I71">
        <v>-0.8954390568903744</v>
      </c>
      <c r="J71">
        <v>1.0900000000000001</v>
      </c>
      <c r="K71" t="s">
        <v>45</v>
      </c>
      <c r="L71" t="s">
        <v>46</v>
      </c>
      <c r="M71" t="s">
        <v>47</v>
      </c>
      <c r="N71">
        <v>0</v>
      </c>
      <c r="O71">
        <v>0</v>
      </c>
      <c r="P71">
        <v>0</v>
      </c>
      <c r="Q71">
        <v>1</v>
      </c>
      <c r="R71">
        <v>0</v>
      </c>
      <c r="S71" t="s">
        <v>72</v>
      </c>
      <c r="T71">
        <v>0</v>
      </c>
      <c r="U71">
        <v>1</v>
      </c>
      <c r="V71">
        <v>0</v>
      </c>
      <c r="W71">
        <v>0</v>
      </c>
      <c r="X71">
        <v>0</v>
      </c>
      <c r="Y71">
        <v>0</v>
      </c>
      <c r="Z71" t="s">
        <v>63</v>
      </c>
      <c r="AA71">
        <v>1</v>
      </c>
      <c r="AB71">
        <v>0</v>
      </c>
      <c r="AC71">
        <v>1</v>
      </c>
      <c r="AD71">
        <v>0</v>
      </c>
      <c r="AE71">
        <v>1</v>
      </c>
      <c r="AF71">
        <v>1</v>
      </c>
      <c r="AG71">
        <v>1</v>
      </c>
      <c r="AH71">
        <v>1</v>
      </c>
      <c r="AI71">
        <v>0</v>
      </c>
      <c r="AJ71">
        <v>0</v>
      </c>
      <c r="AK71" t="s">
        <v>50</v>
      </c>
      <c r="AL71">
        <v>62.3</v>
      </c>
      <c r="AM71">
        <v>57</v>
      </c>
      <c r="AN71">
        <v>36</v>
      </c>
      <c r="AO71">
        <v>40.6</v>
      </c>
      <c r="AP71">
        <v>45</v>
      </c>
      <c r="AQ71">
        <v>80</v>
      </c>
      <c r="AR71">
        <v>1</v>
      </c>
    </row>
    <row r="72" spans="1:44" x14ac:dyDescent="0.3">
      <c r="A72" t="s">
        <v>51</v>
      </c>
      <c r="B72">
        <v>1</v>
      </c>
      <c r="C72">
        <v>0</v>
      </c>
      <c r="D72">
        <v>0</v>
      </c>
      <c r="E72">
        <v>0</v>
      </c>
      <c r="F72">
        <v>0</v>
      </c>
      <c r="G72">
        <v>0</v>
      </c>
      <c r="H72">
        <v>13171.42</v>
      </c>
      <c r="I72">
        <v>-0.27383512308832453</v>
      </c>
      <c r="J72">
        <v>1.21</v>
      </c>
      <c r="K72" t="s">
        <v>45</v>
      </c>
      <c r="L72" t="s">
        <v>52</v>
      </c>
      <c r="M72" t="s">
        <v>62</v>
      </c>
      <c r="N72">
        <v>0</v>
      </c>
      <c r="O72">
        <v>0</v>
      </c>
      <c r="P72">
        <v>1</v>
      </c>
      <c r="Q72">
        <v>0</v>
      </c>
      <c r="R72">
        <v>0</v>
      </c>
      <c r="S72" t="s">
        <v>54</v>
      </c>
      <c r="T72">
        <v>0</v>
      </c>
      <c r="U72">
        <v>0</v>
      </c>
      <c r="V72">
        <v>0</v>
      </c>
      <c r="W72">
        <v>0</v>
      </c>
      <c r="X72">
        <v>0</v>
      </c>
      <c r="Y72">
        <v>1</v>
      </c>
      <c r="Z72" t="s">
        <v>49</v>
      </c>
      <c r="AA72">
        <v>1</v>
      </c>
      <c r="AB72">
        <v>1</v>
      </c>
      <c r="AC72">
        <v>0</v>
      </c>
      <c r="AD72">
        <v>0</v>
      </c>
      <c r="AE72">
        <v>1</v>
      </c>
      <c r="AF72">
        <v>1</v>
      </c>
      <c r="AG72">
        <v>1</v>
      </c>
      <c r="AH72">
        <v>1</v>
      </c>
      <c r="AI72">
        <v>0</v>
      </c>
      <c r="AJ72">
        <v>0</v>
      </c>
      <c r="AK72" t="s">
        <v>50</v>
      </c>
      <c r="AL72">
        <v>61.3</v>
      </c>
      <c r="AM72">
        <v>56</v>
      </c>
      <c r="AN72">
        <v>34</v>
      </c>
      <c r="AO72">
        <v>40.799999999999997</v>
      </c>
      <c r="AP72">
        <v>50</v>
      </c>
      <c r="AQ72">
        <v>75</v>
      </c>
      <c r="AR72">
        <v>1</v>
      </c>
    </row>
    <row r="73" spans="1:44" x14ac:dyDescent="0.3">
      <c r="A73" t="s">
        <v>69</v>
      </c>
      <c r="B73">
        <v>0</v>
      </c>
      <c r="C73">
        <v>0</v>
      </c>
      <c r="D73">
        <v>1</v>
      </c>
      <c r="E73">
        <v>0</v>
      </c>
      <c r="F73">
        <v>0</v>
      </c>
      <c r="G73">
        <v>0</v>
      </c>
      <c r="H73">
        <v>9956</v>
      </c>
      <c r="I73">
        <v>-0.73742199721002621</v>
      </c>
      <c r="J73">
        <v>1.01</v>
      </c>
      <c r="K73" t="s">
        <v>70</v>
      </c>
      <c r="L73" t="s">
        <v>65</v>
      </c>
      <c r="M73" t="s">
        <v>47</v>
      </c>
      <c r="N73">
        <v>0</v>
      </c>
      <c r="O73">
        <v>0</v>
      </c>
      <c r="P73">
        <v>0</v>
      </c>
      <c r="Q73">
        <v>1</v>
      </c>
      <c r="R73">
        <v>0</v>
      </c>
      <c r="S73" t="s">
        <v>57</v>
      </c>
      <c r="T73">
        <v>0</v>
      </c>
      <c r="U73">
        <v>0</v>
      </c>
      <c r="V73">
        <v>1</v>
      </c>
      <c r="W73">
        <v>0</v>
      </c>
      <c r="X73">
        <v>0</v>
      </c>
      <c r="Y73">
        <v>0</v>
      </c>
      <c r="Z73" t="s">
        <v>71</v>
      </c>
      <c r="AA73">
        <v>1</v>
      </c>
      <c r="AB73">
        <v>1</v>
      </c>
      <c r="AC73">
        <v>0</v>
      </c>
      <c r="AD73">
        <v>1</v>
      </c>
      <c r="AE73">
        <v>1</v>
      </c>
      <c r="AF73">
        <v>1</v>
      </c>
      <c r="AG73">
        <v>1</v>
      </c>
      <c r="AH73">
        <v>0</v>
      </c>
      <c r="AI73">
        <v>1</v>
      </c>
      <c r="AJ73">
        <v>0</v>
      </c>
      <c r="AK73" t="s">
        <v>59</v>
      </c>
      <c r="AL73">
        <v>61.7</v>
      </c>
      <c r="AM73">
        <v>56.7</v>
      </c>
      <c r="AN73">
        <v>34.5</v>
      </c>
      <c r="AO73">
        <v>40.799999999999997</v>
      </c>
      <c r="AP73">
        <v>52</v>
      </c>
      <c r="AQ73">
        <v>78</v>
      </c>
      <c r="AR73">
        <v>1</v>
      </c>
    </row>
    <row r="74" spans="1:44" x14ac:dyDescent="0.3">
      <c r="A74" t="s">
        <v>64</v>
      </c>
      <c r="B74">
        <v>0</v>
      </c>
      <c r="C74">
        <v>0</v>
      </c>
      <c r="D74">
        <v>0</v>
      </c>
      <c r="E74">
        <v>0</v>
      </c>
      <c r="F74">
        <v>0</v>
      </c>
      <c r="G74">
        <v>1</v>
      </c>
      <c r="H74">
        <v>11155</v>
      </c>
      <c r="I74">
        <v>-0.56455479414730958</v>
      </c>
      <c r="J74">
        <v>1.133</v>
      </c>
      <c r="K74" t="s">
        <v>45</v>
      </c>
      <c r="L74" t="s">
        <v>65</v>
      </c>
      <c r="M74" t="s">
        <v>47</v>
      </c>
      <c r="N74">
        <v>0</v>
      </c>
      <c r="O74">
        <v>0</v>
      </c>
      <c r="P74">
        <v>0</v>
      </c>
      <c r="Q74">
        <v>1</v>
      </c>
      <c r="R74">
        <v>0</v>
      </c>
      <c r="S74" t="s">
        <v>67</v>
      </c>
      <c r="T74">
        <v>0</v>
      </c>
      <c r="U74">
        <v>0</v>
      </c>
      <c r="V74">
        <v>0</v>
      </c>
      <c r="W74">
        <v>0</v>
      </c>
      <c r="X74">
        <v>1</v>
      </c>
      <c r="Y74">
        <v>0</v>
      </c>
      <c r="Z74" t="s">
        <v>58</v>
      </c>
      <c r="AA74">
        <v>1</v>
      </c>
      <c r="AB74">
        <v>1</v>
      </c>
      <c r="AC74">
        <v>1</v>
      </c>
      <c r="AD74">
        <v>1</v>
      </c>
      <c r="AE74">
        <v>1</v>
      </c>
      <c r="AF74">
        <v>1</v>
      </c>
      <c r="AG74">
        <v>1</v>
      </c>
      <c r="AH74">
        <v>0</v>
      </c>
      <c r="AI74">
        <v>1</v>
      </c>
      <c r="AJ74">
        <v>0</v>
      </c>
      <c r="AK74" t="s">
        <v>59</v>
      </c>
      <c r="AL74">
        <v>61.1</v>
      </c>
      <c r="AM74">
        <v>56.4</v>
      </c>
      <c r="AN74">
        <v>34.200000000000003</v>
      </c>
      <c r="AO74">
        <v>40.799999999999997</v>
      </c>
      <c r="AP74">
        <v>53</v>
      </c>
      <c r="AQ74">
        <v>78</v>
      </c>
      <c r="AR74">
        <v>1</v>
      </c>
    </row>
    <row r="75" spans="1:44" x14ac:dyDescent="0.3">
      <c r="A75" t="s">
        <v>55</v>
      </c>
      <c r="B75">
        <v>0</v>
      </c>
      <c r="C75">
        <v>1</v>
      </c>
      <c r="D75">
        <v>0</v>
      </c>
      <c r="E75">
        <v>0</v>
      </c>
      <c r="F75">
        <v>0</v>
      </c>
      <c r="G75">
        <v>0</v>
      </c>
      <c r="H75">
        <v>19153</v>
      </c>
      <c r="I75">
        <v>0.58856604830107051</v>
      </c>
      <c r="J75">
        <v>1.6659999999999999</v>
      </c>
      <c r="K75" t="s">
        <v>45</v>
      </c>
      <c r="L75" t="s">
        <v>56</v>
      </c>
      <c r="M75" t="s">
        <v>47</v>
      </c>
      <c r="N75">
        <v>0</v>
      </c>
      <c r="O75">
        <v>0</v>
      </c>
      <c r="P75">
        <v>0</v>
      </c>
      <c r="Q75">
        <v>1</v>
      </c>
      <c r="R75">
        <v>0</v>
      </c>
      <c r="S75" t="s">
        <v>48</v>
      </c>
      <c r="T75">
        <v>0</v>
      </c>
      <c r="U75">
        <v>0</v>
      </c>
      <c r="V75">
        <v>0</v>
      </c>
      <c r="W75">
        <v>1</v>
      </c>
      <c r="X75">
        <v>0</v>
      </c>
      <c r="Y75">
        <v>0</v>
      </c>
      <c r="Z75" t="s">
        <v>58</v>
      </c>
      <c r="AA75">
        <v>1</v>
      </c>
      <c r="AB75">
        <v>1</v>
      </c>
      <c r="AC75">
        <v>0</v>
      </c>
      <c r="AD75">
        <v>1</v>
      </c>
      <c r="AE75">
        <v>1</v>
      </c>
      <c r="AF75">
        <v>1</v>
      </c>
      <c r="AG75">
        <v>1</v>
      </c>
      <c r="AH75">
        <v>1</v>
      </c>
      <c r="AI75">
        <v>1</v>
      </c>
      <c r="AJ75">
        <v>0</v>
      </c>
      <c r="AK75" t="s">
        <v>59</v>
      </c>
      <c r="AL75">
        <v>61.9</v>
      </c>
      <c r="AM75">
        <v>56.3</v>
      </c>
      <c r="AN75">
        <v>34.700000000000003</v>
      </c>
      <c r="AO75">
        <v>40.799999999999997</v>
      </c>
      <c r="AP75">
        <v>50</v>
      </c>
      <c r="AQ75">
        <v>78</v>
      </c>
      <c r="AR75">
        <v>1</v>
      </c>
    </row>
    <row r="76" spans="1:44" x14ac:dyDescent="0.3">
      <c r="A76" t="s">
        <v>64</v>
      </c>
      <c r="B76">
        <v>0</v>
      </c>
      <c r="C76">
        <v>0</v>
      </c>
      <c r="D76">
        <v>0</v>
      </c>
      <c r="E76">
        <v>0</v>
      </c>
      <c r="F76">
        <v>0</v>
      </c>
      <c r="G76">
        <v>1</v>
      </c>
      <c r="H76">
        <v>15588</v>
      </c>
      <c r="I76">
        <v>7.4578075891908818E-2</v>
      </c>
      <c r="J76">
        <v>1.621</v>
      </c>
      <c r="K76" t="s">
        <v>45</v>
      </c>
      <c r="L76" t="s">
        <v>65</v>
      </c>
      <c r="M76" t="s">
        <v>53</v>
      </c>
      <c r="N76">
        <v>0</v>
      </c>
      <c r="O76">
        <v>0</v>
      </c>
      <c r="P76">
        <v>0</v>
      </c>
      <c r="Q76">
        <v>0</v>
      </c>
      <c r="R76">
        <v>1</v>
      </c>
      <c r="S76" t="s">
        <v>48</v>
      </c>
      <c r="T76">
        <v>0</v>
      </c>
      <c r="U76">
        <v>0</v>
      </c>
      <c r="V76">
        <v>0</v>
      </c>
      <c r="W76">
        <v>1</v>
      </c>
      <c r="X76">
        <v>0</v>
      </c>
      <c r="Y76">
        <v>0</v>
      </c>
      <c r="Z76" t="s">
        <v>58</v>
      </c>
      <c r="AA76">
        <v>1</v>
      </c>
      <c r="AB76">
        <v>1</v>
      </c>
      <c r="AC76">
        <v>0</v>
      </c>
      <c r="AD76">
        <v>1</v>
      </c>
      <c r="AE76">
        <v>1</v>
      </c>
      <c r="AF76">
        <v>1</v>
      </c>
      <c r="AG76">
        <v>1</v>
      </c>
      <c r="AH76">
        <v>0</v>
      </c>
      <c r="AI76">
        <v>1</v>
      </c>
      <c r="AJ76">
        <v>0</v>
      </c>
      <c r="AK76" t="s">
        <v>59</v>
      </c>
      <c r="AL76">
        <v>61.3</v>
      </c>
      <c r="AM76">
        <v>56.4</v>
      </c>
      <c r="AN76">
        <v>34.6</v>
      </c>
      <c r="AO76">
        <v>40.6</v>
      </c>
      <c r="AP76">
        <v>53</v>
      </c>
      <c r="AQ76">
        <v>76</v>
      </c>
      <c r="AR76">
        <v>1</v>
      </c>
    </row>
    <row r="77" spans="1:44" x14ac:dyDescent="0.3">
      <c r="A77" t="s">
        <v>69</v>
      </c>
      <c r="B77">
        <v>0</v>
      </c>
      <c r="C77">
        <v>0</v>
      </c>
      <c r="D77">
        <v>1</v>
      </c>
      <c r="E77">
        <v>0</v>
      </c>
      <c r="F77">
        <v>0</v>
      </c>
      <c r="G77">
        <v>0</v>
      </c>
      <c r="H77">
        <v>9162</v>
      </c>
      <c r="I77">
        <v>-0.85189785978867261</v>
      </c>
      <c r="J77">
        <v>1.1100000000000001</v>
      </c>
      <c r="K77" t="s">
        <v>70</v>
      </c>
      <c r="L77" t="s">
        <v>65</v>
      </c>
      <c r="M77" t="s">
        <v>53</v>
      </c>
      <c r="N77">
        <v>0</v>
      </c>
      <c r="O77">
        <v>0</v>
      </c>
      <c r="P77">
        <v>0</v>
      </c>
      <c r="Q77">
        <v>0</v>
      </c>
      <c r="R77">
        <v>1</v>
      </c>
      <c r="S77" t="s">
        <v>48</v>
      </c>
      <c r="T77">
        <v>0</v>
      </c>
      <c r="U77">
        <v>0</v>
      </c>
      <c r="V77">
        <v>0</v>
      </c>
      <c r="W77">
        <v>1</v>
      </c>
      <c r="X77">
        <v>0</v>
      </c>
      <c r="Y77">
        <v>0</v>
      </c>
      <c r="Z77" t="s">
        <v>58</v>
      </c>
      <c r="AA77">
        <v>1</v>
      </c>
      <c r="AB77">
        <v>1</v>
      </c>
      <c r="AC77">
        <v>0</v>
      </c>
      <c r="AD77">
        <v>1</v>
      </c>
      <c r="AE77">
        <v>1</v>
      </c>
      <c r="AF77">
        <v>1</v>
      </c>
      <c r="AG77">
        <v>1</v>
      </c>
      <c r="AH77">
        <v>0</v>
      </c>
      <c r="AI77">
        <v>1</v>
      </c>
      <c r="AJ77">
        <v>1</v>
      </c>
      <c r="AK77" t="s">
        <v>59</v>
      </c>
      <c r="AL77">
        <v>60.8</v>
      </c>
      <c r="AM77">
        <v>56.5</v>
      </c>
      <c r="AN77">
        <v>34.299999999999997</v>
      </c>
      <c r="AO77">
        <v>40.700000000000003</v>
      </c>
      <c r="AP77">
        <v>51</v>
      </c>
      <c r="AQ77">
        <v>77</v>
      </c>
      <c r="AR77">
        <v>1</v>
      </c>
    </row>
    <row r="78" spans="1:44" x14ac:dyDescent="0.3">
      <c r="A78" t="s">
        <v>51</v>
      </c>
      <c r="B78">
        <v>1</v>
      </c>
      <c r="C78">
        <v>0</v>
      </c>
      <c r="D78">
        <v>0</v>
      </c>
      <c r="E78">
        <v>0</v>
      </c>
      <c r="F78">
        <v>0</v>
      </c>
      <c r="G78">
        <v>0</v>
      </c>
      <c r="H78">
        <v>14123.914999999999</v>
      </c>
      <c r="I78">
        <v>-0.13650806171949872</v>
      </c>
      <c r="J78">
        <v>1.33</v>
      </c>
      <c r="K78" t="s">
        <v>45</v>
      </c>
      <c r="L78" t="s">
        <v>52</v>
      </c>
      <c r="M78" t="s">
        <v>68</v>
      </c>
      <c r="N78">
        <v>0</v>
      </c>
      <c r="O78">
        <v>1</v>
      </c>
      <c r="P78">
        <v>0</v>
      </c>
      <c r="Q78">
        <v>0</v>
      </c>
      <c r="R78">
        <v>0</v>
      </c>
      <c r="S78" t="s">
        <v>48</v>
      </c>
      <c r="T78">
        <v>0</v>
      </c>
      <c r="U78">
        <v>0</v>
      </c>
      <c r="V78">
        <v>0</v>
      </c>
      <c r="W78">
        <v>1</v>
      </c>
      <c r="X78">
        <v>0</v>
      </c>
      <c r="Y78">
        <v>0</v>
      </c>
      <c r="Z78" t="s">
        <v>49</v>
      </c>
      <c r="AA78">
        <v>0</v>
      </c>
      <c r="AB78">
        <v>0</v>
      </c>
      <c r="AC78">
        <v>0</v>
      </c>
      <c r="AD78">
        <v>0</v>
      </c>
      <c r="AE78">
        <v>1</v>
      </c>
      <c r="AF78">
        <v>1</v>
      </c>
      <c r="AG78">
        <v>1</v>
      </c>
      <c r="AH78">
        <v>0</v>
      </c>
      <c r="AI78">
        <v>0</v>
      </c>
      <c r="AJ78">
        <v>0</v>
      </c>
      <c r="AK78" t="s">
        <v>50</v>
      </c>
      <c r="AL78">
        <v>61.7</v>
      </c>
      <c r="AM78">
        <v>56</v>
      </c>
      <c r="AN78">
        <v>35</v>
      </c>
      <c r="AO78">
        <v>40.6</v>
      </c>
      <c r="AP78">
        <v>55</v>
      </c>
      <c r="AQ78">
        <v>80</v>
      </c>
      <c r="AR78">
        <v>1</v>
      </c>
    </row>
    <row r="79" spans="1:44" x14ac:dyDescent="0.3">
      <c r="A79" t="s">
        <v>51</v>
      </c>
      <c r="B79">
        <v>1</v>
      </c>
      <c r="C79">
        <v>0</v>
      </c>
      <c r="D79">
        <v>0</v>
      </c>
      <c r="E79">
        <v>0</v>
      </c>
      <c r="F79">
        <v>0</v>
      </c>
      <c r="G79">
        <v>0</v>
      </c>
      <c r="H79">
        <v>17866.915000000001</v>
      </c>
      <c r="I79">
        <v>0.40314326527278543</v>
      </c>
      <c r="J79">
        <v>1.59</v>
      </c>
      <c r="K79" t="s">
        <v>45</v>
      </c>
      <c r="L79" t="s">
        <v>52</v>
      </c>
      <c r="M79" t="s">
        <v>62</v>
      </c>
      <c r="N79">
        <v>0</v>
      </c>
      <c r="O79">
        <v>0</v>
      </c>
      <c r="P79">
        <v>1</v>
      </c>
      <c r="Q79">
        <v>0</v>
      </c>
      <c r="R79">
        <v>0</v>
      </c>
      <c r="S79" t="s">
        <v>48</v>
      </c>
      <c r="T79">
        <v>0</v>
      </c>
      <c r="U79">
        <v>0</v>
      </c>
      <c r="V79">
        <v>0</v>
      </c>
      <c r="W79">
        <v>1</v>
      </c>
      <c r="X79">
        <v>0</v>
      </c>
      <c r="Y79">
        <v>0</v>
      </c>
      <c r="Z79" t="s">
        <v>49</v>
      </c>
      <c r="AA79">
        <v>0</v>
      </c>
      <c r="AB79">
        <v>1</v>
      </c>
      <c r="AC79">
        <v>0</v>
      </c>
      <c r="AD79">
        <v>0</v>
      </c>
      <c r="AE79">
        <v>0</v>
      </c>
      <c r="AF79">
        <v>1</v>
      </c>
      <c r="AG79">
        <v>1</v>
      </c>
      <c r="AH79">
        <v>0</v>
      </c>
      <c r="AI79">
        <v>0</v>
      </c>
      <c r="AJ79">
        <v>0</v>
      </c>
      <c r="AK79" t="s">
        <v>50</v>
      </c>
      <c r="AL79">
        <v>61.8</v>
      </c>
      <c r="AM79">
        <v>57</v>
      </c>
      <c r="AN79">
        <v>35</v>
      </c>
      <c r="AO79">
        <v>41</v>
      </c>
      <c r="AP79">
        <v>55</v>
      </c>
      <c r="AQ79">
        <v>80</v>
      </c>
      <c r="AR79">
        <v>1</v>
      </c>
    </row>
    <row r="80" spans="1:44" x14ac:dyDescent="0.3">
      <c r="A80" t="s">
        <v>51</v>
      </c>
      <c r="B80">
        <v>1</v>
      </c>
      <c r="C80">
        <v>0</v>
      </c>
      <c r="D80">
        <v>0</v>
      </c>
      <c r="E80">
        <v>0</v>
      </c>
      <c r="F80">
        <v>0</v>
      </c>
      <c r="G80">
        <v>0</v>
      </c>
      <c r="H80">
        <v>16776.52</v>
      </c>
      <c r="I80">
        <v>0.24593431290950687</v>
      </c>
      <c r="J80">
        <v>1.4</v>
      </c>
      <c r="K80" t="s">
        <v>45</v>
      </c>
      <c r="L80" t="s">
        <v>52</v>
      </c>
      <c r="M80" t="s">
        <v>47</v>
      </c>
      <c r="N80">
        <v>0</v>
      </c>
      <c r="O80">
        <v>0</v>
      </c>
      <c r="P80">
        <v>0</v>
      </c>
      <c r="Q80">
        <v>1</v>
      </c>
      <c r="R80">
        <v>0</v>
      </c>
      <c r="S80" t="s">
        <v>67</v>
      </c>
      <c r="T80">
        <v>0</v>
      </c>
      <c r="U80">
        <v>0</v>
      </c>
      <c r="V80">
        <v>0</v>
      </c>
      <c r="W80">
        <v>0</v>
      </c>
      <c r="X80">
        <v>1</v>
      </c>
      <c r="Y80">
        <v>0</v>
      </c>
      <c r="Z80" t="s">
        <v>49</v>
      </c>
      <c r="AA80">
        <v>0</v>
      </c>
      <c r="AB80">
        <v>1</v>
      </c>
      <c r="AC80">
        <v>1</v>
      </c>
      <c r="AD80">
        <v>0</v>
      </c>
      <c r="AE80">
        <v>1</v>
      </c>
      <c r="AF80">
        <v>1</v>
      </c>
      <c r="AG80">
        <v>1</v>
      </c>
      <c r="AH80">
        <v>1</v>
      </c>
      <c r="AI80">
        <v>0</v>
      </c>
      <c r="AJ80">
        <v>0</v>
      </c>
      <c r="AK80" t="s">
        <v>50</v>
      </c>
      <c r="AL80">
        <v>61.9</v>
      </c>
      <c r="AM80">
        <v>55</v>
      </c>
      <c r="AN80">
        <v>35</v>
      </c>
      <c r="AO80">
        <v>40.6</v>
      </c>
      <c r="AP80">
        <v>50</v>
      </c>
      <c r="AQ80">
        <v>80</v>
      </c>
      <c r="AR80">
        <v>1</v>
      </c>
    </row>
    <row r="81" spans="1:44" x14ac:dyDescent="0.3">
      <c r="A81" t="s">
        <v>69</v>
      </c>
      <c r="B81">
        <v>0</v>
      </c>
      <c r="C81">
        <v>0</v>
      </c>
      <c r="D81">
        <v>1</v>
      </c>
      <c r="E81">
        <v>0</v>
      </c>
      <c r="F81">
        <v>0</v>
      </c>
      <c r="G81">
        <v>0</v>
      </c>
      <c r="H81">
        <v>10822</v>
      </c>
      <c r="I81">
        <v>-0.6125654518786563</v>
      </c>
      <c r="J81">
        <v>1.04</v>
      </c>
      <c r="K81" t="s">
        <v>70</v>
      </c>
      <c r="L81" t="s">
        <v>65</v>
      </c>
      <c r="M81" t="s">
        <v>62</v>
      </c>
      <c r="N81">
        <v>0</v>
      </c>
      <c r="O81">
        <v>0</v>
      </c>
      <c r="P81">
        <v>1</v>
      </c>
      <c r="Q81">
        <v>0</v>
      </c>
      <c r="R81">
        <v>0</v>
      </c>
      <c r="S81" t="s">
        <v>48</v>
      </c>
      <c r="T81">
        <v>0</v>
      </c>
      <c r="U81">
        <v>0</v>
      </c>
      <c r="V81">
        <v>0</v>
      </c>
      <c r="W81">
        <v>1</v>
      </c>
      <c r="X81">
        <v>0</v>
      </c>
      <c r="Y81">
        <v>0</v>
      </c>
      <c r="Z81" t="s">
        <v>58</v>
      </c>
      <c r="AA81">
        <v>1</v>
      </c>
      <c r="AB81">
        <v>1</v>
      </c>
      <c r="AC81">
        <v>1</v>
      </c>
      <c r="AD81">
        <v>1</v>
      </c>
      <c r="AE81">
        <v>1</v>
      </c>
      <c r="AF81">
        <v>1</v>
      </c>
      <c r="AG81">
        <v>0</v>
      </c>
      <c r="AH81">
        <v>1</v>
      </c>
      <c r="AI81">
        <v>0</v>
      </c>
      <c r="AJ81">
        <v>0</v>
      </c>
      <c r="AK81" t="s">
        <v>59</v>
      </c>
      <c r="AL81">
        <v>61.2</v>
      </c>
      <c r="AM81">
        <v>57.2</v>
      </c>
      <c r="AN81">
        <v>34.700000000000003</v>
      </c>
      <c r="AO81">
        <v>40.700000000000003</v>
      </c>
      <c r="AP81">
        <v>50</v>
      </c>
      <c r="AQ81">
        <v>76</v>
      </c>
      <c r="AR81">
        <v>1</v>
      </c>
    </row>
    <row r="82" spans="1:44" x14ac:dyDescent="0.3">
      <c r="A82" t="s">
        <v>69</v>
      </c>
      <c r="B82">
        <v>0</v>
      </c>
      <c r="C82">
        <v>0</v>
      </c>
      <c r="D82">
        <v>1</v>
      </c>
      <c r="E82">
        <v>0</v>
      </c>
      <c r="F82">
        <v>0</v>
      </c>
      <c r="G82">
        <v>0</v>
      </c>
      <c r="H82">
        <v>34881</v>
      </c>
      <c r="I82">
        <v>2.8561685251738043</v>
      </c>
      <c r="J82">
        <v>2.0699999999999998</v>
      </c>
      <c r="K82" t="s">
        <v>70</v>
      </c>
      <c r="L82" t="s">
        <v>65</v>
      </c>
      <c r="M82" t="s">
        <v>47</v>
      </c>
      <c r="N82">
        <v>0</v>
      </c>
      <c r="O82">
        <v>0</v>
      </c>
      <c r="P82">
        <v>0</v>
      </c>
      <c r="Q82">
        <v>1</v>
      </c>
      <c r="R82">
        <v>0</v>
      </c>
      <c r="S82" t="s">
        <v>48</v>
      </c>
      <c r="T82">
        <v>0</v>
      </c>
      <c r="U82">
        <v>0</v>
      </c>
      <c r="V82">
        <v>0</v>
      </c>
      <c r="W82">
        <v>1</v>
      </c>
      <c r="X82">
        <v>0</v>
      </c>
      <c r="Y82">
        <v>0</v>
      </c>
      <c r="Z82" t="s">
        <v>58</v>
      </c>
      <c r="AA82">
        <v>1</v>
      </c>
      <c r="AB82">
        <v>1</v>
      </c>
      <c r="AC82">
        <v>0</v>
      </c>
      <c r="AD82">
        <v>1</v>
      </c>
      <c r="AE82">
        <v>1</v>
      </c>
      <c r="AF82">
        <v>1</v>
      </c>
      <c r="AG82">
        <v>1</v>
      </c>
      <c r="AH82">
        <v>1</v>
      </c>
      <c r="AI82">
        <v>1</v>
      </c>
      <c r="AJ82">
        <v>1</v>
      </c>
      <c r="AK82" t="s">
        <v>59</v>
      </c>
      <c r="AL82">
        <v>61.8</v>
      </c>
      <c r="AM82">
        <v>55.5</v>
      </c>
      <c r="AN82">
        <v>34.299999999999997</v>
      </c>
      <c r="AO82">
        <v>40.799999999999997</v>
      </c>
      <c r="AP82">
        <v>50</v>
      </c>
      <c r="AQ82">
        <v>77</v>
      </c>
      <c r="AR82">
        <v>1</v>
      </c>
    </row>
    <row r="83" spans="1:44" x14ac:dyDescent="0.3">
      <c r="A83" t="s">
        <v>51</v>
      </c>
      <c r="B83">
        <v>1</v>
      </c>
      <c r="C83">
        <v>0</v>
      </c>
      <c r="D83">
        <v>0</v>
      </c>
      <c r="E83">
        <v>0</v>
      </c>
      <c r="F83">
        <v>0</v>
      </c>
      <c r="G83">
        <v>0</v>
      </c>
      <c r="H83">
        <v>13524.05</v>
      </c>
      <c r="I83">
        <v>-0.22299428754536735</v>
      </c>
      <c r="J83">
        <v>1.23</v>
      </c>
      <c r="K83" t="s">
        <v>45</v>
      </c>
      <c r="L83" t="s">
        <v>52</v>
      </c>
      <c r="M83" t="s">
        <v>47</v>
      </c>
      <c r="N83">
        <v>0</v>
      </c>
      <c r="O83">
        <v>0</v>
      </c>
      <c r="P83">
        <v>0</v>
      </c>
      <c r="Q83">
        <v>1</v>
      </c>
      <c r="R83">
        <v>0</v>
      </c>
      <c r="S83" t="s">
        <v>67</v>
      </c>
      <c r="T83">
        <v>0</v>
      </c>
      <c r="U83">
        <v>0</v>
      </c>
      <c r="V83">
        <v>0</v>
      </c>
      <c r="W83">
        <v>0</v>
      </c>
      <c r="X83">
        <v>1</v>
      </c>
      <c r="Y83">
        <v>0</v>
      </c>
      <c r="Z83" t="s">
        <v>63</v>
      </c>
      <c r="AA83">
        <v>1</v>
      </c>
      <c r="AB83">
        <v>1</v>
      </c>
      <c r="AC83">
        <v>1</v>
      </c>
      <c r="AD83">
        <v>0</v>
      </c>
      <c r="AE83">
        <v>0</v>
      </c>
      <c r="AF83">
        <v>1</v>
      </c>
      <c r="AG83">
        <v>0</v>
      </c>
      <c r="AH83">
        <v>1</v>
      </c>
      <c r="AI83">
        <v>0</v>
      </c>
      <c r="AJ83">
        <v>0</v>
      </c>
      <c r="AK83" t="s">
        <v>50</v>
      </c>
      <c r="AL83">
        <v>60.6</v>
      </c>
      <c r="AM83">
        <v>58</v>
      </c>
      <c r="AN83">
        <v>34</v>
      </c>
      <c r="AO83">
        <v>41</v>
      </c>
      <c r="AP83">
        <v>50</v>
      </c>
      <c r="AQ83">
        <v>80</v>
      </c>
      <c r="AR83">
        <v>1</v>
      </c>
    </row>
    <row r="84" spans="1:44" x14ac:dyDescent="0.3">
      <c r="A84" t="s">
        <v>69</v>
      </c>
      <c r="B84">
        <v>0</v>
      </c>
      <c r="C84">
        <v>0</v>
      </c>
      <c r="D84">
        <v>1</v>
      </c>
      <c r="E84">
        <v>0</v>
      </c>
      <c r="F84">
        <v>0</v>
      </c>
      <c r="G84">
        <v>0</v>
      </c>
      <c r="H84">
        <v>9322</v>
      </c>
      <c r="I84">
        <v>-0.82882967589373124</v>
      </c>
      <c r="J84">
        <v>1.07</v>
      </c>
      <c r="K84" t="s">
        <v>70</v>
      </c>
      <c r="L84" t="s">
        <v>65</v>
      </c>
      <c r="M84" t="s">
        <v>53</v>
      </c>
      <c r="N84">
        <v>0</v>
      </c>
      <c r="O84">
        <v>0</v>
      </c>
      <c r="P84">
        <v>0</v>
      </c>
      <c r="Q84">
        <v>0</v>
      </c>
      <c r="R84">
        <v>1</v>
      </c>
      <c r="S84" t="s">
        <v>48</v>
      </c>
      <c r="T84">
        <v>0</v>
      </c>
      <c r="U84">
        <v>0</v>
      </c>
      <c r="V84">
        <v>0</v>
      </c>
      <c r="W84">
        <v>1</v>
      </c>
      <c r="X84">
        <v>0</v>
      </c>
      <c r="Y84">
        <v>0</v>
      </c>
      <c r="Z84" t="s">
        <v>58</v>
      </c>
      <c r="AA84">
        <v>1</v>
      </c>
      <c r="AB84">
        <v>1</v>
      </c>
      <c r="AC84">
        <v>1</v>
      </c>
      <c r="AD84">
        <v>1</v>
      </c>
      <c r="AE84">
        <v>1</v>
      </c>
      <c r="AF84">
        <v>1</v>
      </c>
      <c r="AG84">
        <v>1</v>
      </c>
      <c r="AH84">
        <v>0</v>
      </c>
      <c r="AI84">
        <v>1</v>
      </c>
      <c r="AJ84">
        <v>0</v>
      </c>
      <c r="AK84" t="s">
        <v>59</v>
      </c>
      <c r="AL84">
        <v>61.4</v>
      </c>
      <c r="AM84">
        <v>55.4</v>
      </c>
      <c r="AN84">
        <v>34.200000000000003</v>
      </c>
      <c r="AO84">
        <v>40.700000000000003</v>
      </c>
      <c r="AP84">
        <v>51</v>
      </c>
      <c r="AQ84">
        <v>75</v>
      </c>
      <c r="AR84">
        <v>1</v>
      </c>
    </row>
    <row r="85" spans="1:44" x14ac:dyDescent="0.3">
      <c r="A85" t="s">
        <v>51</v>
      </c>
      <c r="B85">
        <v>1</v>
      </c>
      <c r="C85">
        <v>0</v>
      </c>
      <c r="D85">
        <v>0</v>
      </c>
      <c r="E85">
        <v>0</v>
      </c>
      <c r="F85">
        <v>0</v>
      </c>
      <c r="G85">
        <v>0</v>
      </c>
      <c r="H85">
        <v>12883.8</v>
      </c>
      <c r="I85">
        <v>-0.31530306716246853</v>
      </c>
      <c r="J85">
        <v>1.29</v>
      </c>
      <c r="K85" t="s">
        <v>45</v>
      </c>
      <c r="L85" t="s">
        <v>52</v>
      </c>
      <c r="M85" t="s">
        <v>47</v>
      </c>
      <c r="N85">
        <v>0</v>
      </c>
      <c r="O85">
        <v>0</v>
      </c>
      <c r="P85">
        <v>0</v>
      </c>
      <c r="Q85">
        <v>1</v>
      </c>
      <c r="R85">
        <v>0</v>
      </c>
      <c r="S85" t="s">
        <v>67</v>
      </c>
      <c r="T85">
        <v>0</v>
      </c>
      <c r="U85">
        <v>0</v>
      </c>
      <c r="V85">
        <v>0</v>
      </c>
      <c r="W85">
        <v>0</v>
      </c>
      <c r="X85">
        <v>1</v>
      </c>
      <c r="Y85">
        <v>0</v>
      </c>
      <c r="Z85" t="s">
        <v>63</v>
      </c>
      <c r="AA85">
        <v>1</v>
      </c>
      <c r="AB85">
        <v>1</v>
      </c>
      <c r="AC85">
        <v>1</v>
      </c>
      <c r="AD85">
        <v>0</v>
      </c>
      <c r="AE85">
        <v>1</v>
      </c>
      <c r="AF85">
        <v>1</v>
      </c>
      <c r="AG85">
        <v>1</v>
      </c>
      <c r="AH85">
        <v>1</v>
      </c>
      <c r="AI85">
        <v>0</v>
      </c>
      <c r="AJ85">
        <v>0</v>
      </c>
      <c r="AK85" t="s">
        <v>50</v>
      </c>
      <c r="AL85">
        <v>61.9</v>
      </c>
      <c r="AM85">
        <v>57</v>
      </c>
      <c r="AN85">
        <v>35.5</v>
      </c>
      <c r="AO85">
        <v>40.799999999999997</v>
      </c>
      <c r="AP85">
        <v>50</v>
      </c>
      <c r="AQ85">
        <v>80</v>
      </c>
      <c r="AR85">
        <v>1</v>
      </c>
    </row>
    <row r="86" spans="1:44" x14ac:dyDescent="0.3">
      <c r="A86" t="s">
        <v>51</v>
      </c>
      <c r="B86">
        <v>1</v>
      </c>
      <c r="C86">
        <v>0</v>
      </c>
      <c r="D86">
        <v>0</v>
      </c>
      <c r="E86">
        <v>0</v>
      </c>
      <c r="F86">
        <v>0</v>
      </c>
      <c r="G86">
        <v>0</v>
      </c>
      <c r="H86">
        <v>9065.94</v>
      </c>
      <c r="I86">
        <v>-0.86574742069459798</v>
      </c>
      <c r="J86">
        <v>1.1000000000000001</v>
      </c>
      <c r="K86" t="s">
        <v>45</v>
      </c>
      <c r="L86" t="s">
        <v>52</v>
      </c>
      <c r="M86" t="s">
        <v>47</v>
      </c>
      <c r="N86">
        <v>0</v>
      </c>
      <c r="O86">
        <v>0</v>
      </c>
      <c r="P86">
        <v>0</v>
      </c>
      <c r="Q86">
        <v>1</v>
      </c>
      <c r="R86">
        <v>0</v>
      </c>
      <c r="S86" t="s">
        <v>57</v>
      </c>
      <c r="T86">
        <v>0</v>
      </c>
      <c r="U86">
        <v>0</v>
      </c>
      <c r="V86">
        <v>1</v>
      </c>
      <c r="W86">
        <v>0</v>
      </c>
      <c r="X86">
        <v>0</v>
      </c>
      <c r="Y86">
        <v>0</v>
      </c>
      <c r="Z86" t="s">
        <v>49</v>
      </c>
      <c r="AA86">
        <v>1</v>
      </c>
      <c r="AB86">
        <v>1</v>
      </c>
      <c r="AC86">
        <v>1</v>
      </c>
      <c r="AD86">
        <v>0</v>
      </c>
      <c r="AE86">
        <v>1</v>
      </c>
      <c r="AF86">
        <v>1</v>
      </c>
      <c r="AG86">
        <v>1</v>
      </c>
      <c r="AH86">
        <v>1</v>
      </c>
      <c r="AI86">
        <v>0</v>
      </c>
      <c r="AJ86">
        <v>0</v>
      </c>
      <c r="AK86" t="s">
        <v>50</v>
      </c>
      <c r="AL86">
        <v>61.8</v>
      </c>
      <c r="AM86">
        <v>57</v>
      </c>
      <c r="AN86">
        <v>35</v>
      </c>
      <c r="AO86">
        <v>40.799999999999997</v>
      </c>
      <c r="AP86">
        <v>45</v>
      </c>
      <c r="AQ86">
        <v>75</v>
      </c>
      <c r="AR86">
        <v>1</v>
      </c>
    </row>
    <row r="87" spans="1:44" x14ac:dyDescent="0.3">
      <c r="A87" t="s">
        <v>51</v>
      </c>
      <c r="B87">
        <v>1</v>
      </c>
      <c r="C87">
        <v>0</v>
      </c>
      <c r="D87">
        <v>0</v>
      </c>
      <c r="E87">
        <v>0</v>
      </c>
      <c r="F87">
        <v>0</v>
      </c>
      <c r="G87">
        <v>0</v>
      </c>
      <c r="H87">
        <v>17683.704999999998</v>
      </c>
      <c r="I87">
        <v>0.37672875295158376</v>
      </c>
      <c r="J87">
        <v>1.44</v>
      </c>
      <c r="K87" t="s">
        <v>45</v>
      </c>
      <c r="L87" t="s">
        <v>52</v>
      </c>
      <c r="M87" t="s">
        <v>47</v>
      </c>
      <c r="N87">
        <v>0</v>
      </c>
      <c r="O87">
        <v>0</v>
      </c>
      <c r="P87">
        <v>0</v>
      </c>
      <c r="Q87">
        <v>1</v>
      </c>
      <c r="R87">
        <v>0</v>
      </c>
      <c r="S87" t="s">
        <v>67</v>
      </c>
      <c r="T87">
        <v>0</v>
      </c>
      <c r="U87">
        <v>0</v>
      </c>
      <c r="V87">
        <v>0</v>
      </c>
      <c r="W87">
        <v>0</v>
      </c>
      <c r="X87">
        <v>1</v>
      </c>
      <c r="Y87">
        <v>0</v>
      </c>
      <c r="Z87" t="s">
        <v>63</v>
      </c>
      <c r="AA87">
        <v>0</v>
      </c>
      <c r="AB87">
        <v>1</v>
      </c>
      <c r="AC87">
        <v>1</v>
      </c>
      <c r="AD87">
        <v>0</v>
      </c>
      <c r="AE87">
        <v>1</v>
      </c>
      <c r="AF87">
        <v>1</v>
      </c>
      <c r="AG87">
        <v>1</v>
      </c>
      <c r="AH87">
        <v>0</v>
      </c>
      <c r="AI87">
        <v>0</v>
      </c>
      <c r="AJ87">
        <v>0</v>
      </c>
      <c r="AK87" t="s">
        <v>50</v>
      </c>
      <c r="AL87">
        <v>61.1</v>
      </c>
      <c r="AM87">
        <v>57</v>
      </c>
      <c r="AN87">
        <v>34</v>
      </c>
      <c r="AO87">
        <v>40.799999999999997</v>
      </c>
      <c r="AP87">
        <v>55</v>
      </c>
      <c r="AQ87">
        <v>80</v>
      </c>
      <c r="AR87">
        <v>1</v>
      </c>
    </row>
    <row r="88" spans="1:44" x14ac:dyDescent="0.3">
      <c r="A88" t="s">
        <v>64</v>
      </c>
      <c r="B88">
        <v>0</v>
      </c>
      <c r="C88">
        <v>0</v>
      </c>
      <c r="D88">
        <v>0</v>
      </c>
      <c r="E88">
        <v>0</v>
      </c>
      <c r="F88">
        <v>0</v>
      </c>
      <c r="G88">
        <v>1</v>
      </c>
      <c r="H88">
        <v>11398</v>
      </c>
      <c r="I88">
        <v>-0.52951998985686743</v>
      </c>
      <c r="J88">
        <v>1.0740000000000001</v>
      </c>
      <c r="K88" t="s">
        <v>45</v>
      </c>
      <c r="L88" t="s">
        <v>65</v>
      </c>
      <c r="M88" t="s">
        <v>68</v>
      </c>
      <c r="N88">
        <v>0</v>
      </c>
      <c r="O88">
        <v>1</v>
      </c>
      <c r="P88">
        <v>0</v>
      </c>
      <c r="Q88">
        <v>0</v>
      </c>
      <c r="R88">
        <v>0</v>
      </c>
      <c r="S88" t="s">
        <v>57</v>
      </c>
      <c r="T88">
        <v>0</v>
      </c>
      <c r="U88">
        <v>0</v>
      </c>
      <c r="V88">
        <v>1</v>
      </c>
      <c r="W88">
        <v>0</v>
      </c>
      <c r="X88">
        <v>0</v>
      </c>
      <c r="Y88">
        <v>0</v>
      </c>
      <c r="Z88" t="s">
        <v>71</v>
      </c>
      <c r="AA88">
        <v>1</v>
      </c>
      <c r="AB88">
        <v>1</v>
      </c>
      <c r="AC88">
        <v>0</v>
      </c>
      <c r="AD88">
        <v>1</v>
      </c>
      <c r="AE88">
        <v>1</v>
      </c>
      <c r="AF88">
        <v>1</v>
      </c>
      <c r="AG88">
        <v>1</v>
      </c>
      <c r="AH88">
        <v>0</v>
      </c>
      <c r="AI88">
        <v>1</v>
      </c>
      <c r="AJ88">
        <v>0</v>
      </c>
      <c r="AK88" t="s">
        <v>59</v>
      </c>
      <c r="AL88">
        <v>61.9</v>
      </c>
      <c r="AM88">
        <v>55.6</v>
      </c>
      <c r="AN88">
        <v>34.9</v>
      </c>
      <c r="AO88">
        <v>40.799999999999997</v>
      </c>
      <c r="AP88">
        <v>53</v>
      </c>
      <c r="AQ88">
        <v>77</v>
      </c>
      <c r="AR88">
        <v>1</v>
      </c>
    </row>
    <row r="89" spans="1:44" x14ac:dyDescent="0.3">
      <c r="A89" t="s">
        <v>51</v>
      </c>
      <c r="B89">
        <v>1</v>
      </c>
      <c r="C89">
        <v>0</v>
      </c>
      <c r="D89">
        <v>0</v>
      </c>
      <c r="E89">
        <v>0</v>
      </c>
      <c r="F89">
        <v>0</v>
      </c>
      <c r="G89">
        <v>0</v>
      </c>
      <c r="H89">
        <v>21534.07</v>
      </c>
      <c r="I89">
        <v>0.93185955221812022</v>
      </c>
      <c r="J89">
        <v>1.71</v>
      </c>
      <c r="K89" t="s">
        <v>45</v>
      </c>
      <c r="L89" t="s">
        <v>52</v>
      </c>
      <c r="M89" t="s">
        <v>47</v>
      </c>
      <c r="N89">
        <v>0</v>
      </c>
      <c r="O89">
        <v>0</v>
      </c>
      <c r="P89">
        <v>0</v>
      </c>
      <c r="Q89">
        <v>1</v>
      </c>
      <c r="R89">
        <v>0</v>
      </c>
      <c r="S89" t="s">
        <v>54</v>
      </c>
      <c r="T89">
        <v>0</v>
      </c>
      <c r="U89">
        <v>0</v>
      </c>
      <c r="V89">
        <v>0</v>
      </c>
      <c r="W89">
        <v>0</v>
      </c>
      <c r="X89">
        <v>0</v>
      </c>
      <c r="Y89">
        <v>1</v>
      </c>
      <c r="Z89" t="s">
        <v>58</v>
      </c>
      <c r="AA89">
        <v>1</v>
      </c>
      <c r="AB89">
        <v>1</v>
      </c>
      <c r="AC89">
        <v>1</v>
      </c>
      <c r="AD89">
        <v>0</v>
      </c>
      <c r="AE89">
        <v>1</v>
      </c>
      <c r="AF89">
        <v>1</v>
      </c>
      <c r="AG89">
        <v>1</v>
      </c>
      <c r="AH89">
        <v>0</v>
      </c>
      <c r="AI89">
        <v>0</v>
      </c>
      <c r="AJ89">
        <v>0</v>
      </c>
      <c r="AK89" t="s">
        <v>50</v>
      </c>
      <c r="AL89">
        <v>61.9</v>
      </c>
      <c r="AM89">
        <v>55</v>
      </c>
      <c r="AN89">
        <v>35.5</v>
      </c>
      <c r="AO89">
        <v>40.6</v>
      </c>
      <c r="AP89">
        <v>55</v>
      </c>
      <c r="AQ89">
        <v>80</v>
      </c>
      <c r="AR89">
        <v>1</v>
      </c>
    </row>
    <row r="90" spans="1:44" x14ac:dyDescent="0.3">
      <c r="A90" t="s">
        <v>64</v>
      </c>
      <c r="B90">
        <v>0</v>
      </c>
      <c r="C90">
        <v>0</v>
      </c>
      <c r="D90">
        <v>0</v>
      </c>
      <c r="E90">
        <v>0</v>
      </c>
      <c r="F90">
        <v>0</v>
      </c>
      <c r="G90">
        <v>1</v>
      </c>
      <c r="H90">
        <v>10238</v>
      </c>
      <c r="I90">
        <v>-0.6967643230951921</v>
      </c>
      <c r="J90">
        <v>1.22</v>
      </c>
      <c r="K90" t="s">
        <v>45</v>
      </c>
      <c r="L90" t="s">
        <v>65</v>
      </c>
      <c r="M90" t="s">
        <v>47</v>
      </c>
      <c r="N90">
        <v>0</v>
      </c>
      <c r="O90">
        <v>0</v>
      </c>
      <c r="P90">
        <v>0</v>
      </c>
      <c r="Q90">
        <v>1</v>
      </c>
      <c r="R90">
        <v>0</v>
      </c>
      <c r="S90" t="s">
        <v>48</v>
      </c>
      <c r="T90">
        <v>0</v>
      </c>
      <c r="U90">
        <v>0</v>
      </c>
      <c r="V90">
        <v>0</v>
      </c>
      <c r="W90">
        <v>1</v>
      </c>
      <c r="X90">
        <v>0</v>
      </c>
      <c r="Y90">
        <v>0</v>
      </c>
      <c r="Z90" t="s">
        <v>58</v>
      </c>
      <c r="AA90">
        <v>1</v>
      </c>
      <c r="AB90">
        <v>1</v>
      </c>
      <c r="AC90">
        <v>0</v>
      </c>
      <c r="AD90">
        <v>1</v>
      </c>
      <c r="AE90">
        <v>1</v>
      </c>
      <c r="AF90">
        <v>1</v>
      </c>
      <c r="AG90">
        <v>1</v>
      </c>
      <c r="AH90">
        <v>1</v>
      </c>
      <c r="AI90">
        <v>1</v>
      </c>
      <c r="AJ90">
        <v>0</v>
      </c>
      <c r="AK90" t="s">
        <v>59</v>
      </c>
      <c r="AL90">
        <v>61.8</v>
      </c>
      <c r="AM90">
        <v>56.1</v>
      </c>
      <c r="AN90">
        <v>34.9</v>
      </c>
      <c r="AO90">
        <v>40.799999999999997</v>
      </c>
      <c r="AP90">
        <v>50</v>
      </c>
      <c r="AQ90">
        <v>76</v>
      </c>
      <c r="AR90">
        <v>1</v>
      </c>
    </row>
    <row r="91" spans="1:44" x14ac:dyDescent="0.3">
      <c r="A91" t="s">
        <v>69</v>
      </c>
      <c r="B91">
        <v>0</v>
      </c>
      <c r="C91">
        <v>0</v>
      </c>
      <c r="D91">
        <v>1</v>
      </c>
      <c r="E91">
        <v>0</v>
      </c>
      <c r="F91">
        <v>0</v>
      </c>
      <c r="G91">
        <v>0</v>
      </c>
      <c r="H91">
        <v>11920</v>
      </c>
      <c r="I91">
        <v>-0.45426003989962133</v>
      </c>
      <c r="J91">
        <v>1.31</v>
      </c>
      <c r="K91" t="s">
        <v>70</v>
      </c>
      <c r="L91" t="s">
        <v>65</v>
      </c>
      <c r="M91" t="s">
        <v>53</v>
      </c>
      <c r="N91">
        <v>0</v>
      </c>
      <c r="O91">
        <v>0</v>
      </c>
      <c r="P91">
        <v>0</v>
      </c>
      <c r="Q91">
        <v>0</v>
      </c>
      <c r="R91">
        <v>1</v>
      </c>
      <c r="S91" t="s">
        <v>57</v>
      </c>
      <c r="T91">
        <v>0</v>
      </c>
      <c r="U91">
        <v>0</v>
      </c>
      <c r="V91">
        <v>1</v>
      </c>
      <c r="W91">
        <v>0</v>
      </c>
      <c r="X91">
        <v>0</v>
      </c>
      <c r="Y91">
        <v>0</v>
      </c>
      <c r="Z91" t="s">
        <v>58</v>
      </c>
      <c r="AA91">
        <v>1</v>
      </c>
      <c r="AB91">
        <v>1</v>
      </c>
      <c r="AC91">
        <v>1</v>
      </c>
      <c r="AD91">
        <v>1</v>
      </c>
      <c r="AE91">
        <v>1</v>
      </c>
      <c r="AF91">
        <v>1</v>
      </c>
      <c r="AG91">
        <v>1</v>
      </c>
      <c r="AH91">
        <v>0</v>
      </c>
      <c r="AI91">
        <v>1</v>
      </c>
      <c r="AJ91">
        <v>1</v>
      </c>
      <c r="AK91" t="s">
        <v>59</v>
      </c>
      <c r="AL91">
        <v>61.3</v>
      </c>
      <c r="AM91">
        <v>56.5</v>
      </c>
      <c r="AN91">
        <v>34.4</v>
      </c>
      <c r="AO91">
        <v>40.9</v>
      </c>
      <c r="AP91">
        <v>51</v>
      </c>
      <c r="AQ91">
        <v>77</v>
      </c>
      <c r="AR91">
        <v>1</v>
      </c>
    </row>
    <row r="92" spans="1:44" x14ac:dyDescent="0.3">
      <c r="A92" t="s">
        <v>44</v>
      </c>
      <c r="B92">
        <v>0</v>
      </c>
      <c r="C92">
        <v>0</v>
      </c>
      <c r="D92">
        <v>0</v>
      </c>
      <c r="E92">
        <v>1</v>
      </c>
      <c r="F92">
        <v>0</v>
      </c>
      <c r="G92">
        <v>0</v>
      </c>
      <c r="H92">
        <v>21290</v>
      </c>
      <c r="I92">
        <v>0.8966704794478807</v>
      </c>
      <c r="J92">
        <v>1.54</v>
      </c>
      <c r="K92" t="s">
        <v>45</v>
      </c>
      <c r="L92" t="s">
        <v>46</v>
      </c>
      <c r="M92" t="s">
        <v>66</v>
      </c>
      <c r="N92">
        <v>1</v>
      </c>
      <c r="O92">
        <v>0</v>
      </c>
      <c r="P92">
        <v>0</v>
      </c>
      <c r="Q92">
        <v>0</v>
      </c>
      <c r="R92">
        <v>0</v>
      </c>
      <c r="S92" t="s">
        <v>54</v>
      </c>
      <c r="T92">
        <v>0</v>
      </c>
      <c r="U92">
        <v>0</v>
      </c>
      <c r="V92">
        <v>0</v>
      </c>
      <c r="W92">
        <v>0</v>
      </c>
      <c r="X92">
        <v>0</v>
      </c>
      <c r="Y92">
        <v>1</v>
      </c>
      <c r="Z92" t="s">
        <v>49</v>
      </c>
      <c r="AA92">
        <v>0</v>
      </c>
      <c r="AB92">
        <v>0</v>
      </c>
      <c r="AC92">
        <v>1</v>
      </c>
      <c r="AD92">
        <v>0</v>
      </c>
      <c r="AE92">
        <v>1</v>
      </c>
      <c r="AF92">
        <v>1</v>
      </c>
      <c r="AG92">
        <v>1</v>
      </c>
      <c r="AH92">
        <v>1</v>
      </c>
      <c r="AI92">
        <v>0</v>
      </c>
      <c r="AJ92">
        <v>0</v>
      </c>
      <c r="AK92" t="s">
        <v>50</v>
      </c>
      <c r="AL92">
        <v>62.6</v>
      </c>
      <c r="AM92">
        <v>57</v>
      </c>
      <c r="AN92">
        <v>36</v>
      </c>
      <c r="AO92">
        <v>40.6</v>
      </c>
      <c r="AP92">
        <v>50</v>
      </c>
      <c r="AQ92">
        <v>80</v>
      </c>
      <c r="AR92">
        <v>1</v>
      </c>
    </row>
    <row r="93" spans="1:44" x14ac:dyDescent="0.3">
      <c r="A93" t="s">
        <v>60</v>
      </c>
      <c r="B93">
        <v>0</v>
      </c>
      <c r="C93">
        <v>0</v>
      </c>
      <c r="D93">
        <v>0</v>
      </c>
      <c r="E93">
        <v>0</v>
      </c>
      <c r="F93">
        <v>1</v>
      </c>
      <c r="G93">
        <v>0</v>
      </c>
      <c r="H93">
        <v>19470</v>
      </c>
      <c r="I93">
        <v>0.63426988764292302</v>
      </c>
      <c r="J93">
        <v>1.54</v>
      </c>
      <c r="K93" t="s">
        <v>45</v>
      </c>
      <c r="L93" t="s">
        <v>61</v>
      </c>
      <c r="M93" t="s">
        <v>68</v>
      </c>
      <c r="N93">
        <v>0</v>
      </c>
      <c r="O93">
        <v>1</v>
      </c>
      <c r="P93">
        <v>0</v>
      </c>
      <c r="Q93">
        <v>0</v>
      </c>
      <c r="R93">
        <v>0</v>
      </c>
      <c r="S93" t="s">
        <v>57</v>
      </c>
      <c r="T93">
        <v>0</v>
      </c>
      <c r="U93">
        <v>0</v>
      </c>
      <c r="V93">
        <v>1</v>
      </c>
      <c r="W93">
        <v>0</v>
      </c>
      <c r="X93">
        <v>0</v>
      </c>
      <c r="Y93">
        <v>0</v>
      </c>
      <c r="Z93" t="s">
        <v>58</v>
      </c>
      <c r="AA93">
        <v>1</v>
      </c>
      <c r="AB93">
        <v>1</v>
      </c>
      <c r="AC93">
        <v>1</v>
      </c>
      <c r="AD93">
        <v>1</v>
      </c>
      <c r="AE93">
        <v>1</v>
      </c>
      <c r="AF93">
        <v>1</v>
      </c>
      <c r="AG93">
        <v>1</v>
      </c>
      <c r="AH93">
        <v>1</v>
      </c>
      <c r="AI93">
        <v>1</v>
      </c>
      <c r="AJ93">
        <v>1</v>
      </c>
      <c r="AK93" t="s">
        <v>59</v>
      </c>
      <c r="AL93">
        <v>61</v>
      </c>
      <c r="AM93">
        <v>56.7</v>
      </c>
      <c r="AN93">
        <v>34.6</v>
      </c>
      <c r="AO93">
        <v>40.6</v>
      </c>
      <c r="AP93">
        <v>48</v>
      </c>
      <c r="AQ93">
        <v>77</v>
      </c>
      <c r="AR93">
        <v>1</v>
      </c>
    </row>
    <row r="94" spans="1:44" x14ac:dyDescent="0.3">
      <c r="A94" t="s">
        <v>69</v>
      </c>
      <c r="B94">
        <v>0</v>
      </c>
      <c r="C94">
        <v>0</v>
      </c>
      <c r="D94">
        <v>1</v>
      </c>
      <c r="E94">
        <v>0</v>
      </c>
      <c r="F94">
        <v>0</v>
      </c>
      <c r="G94">
        <v>0</v>
      </c>
      <c r="H94">
        <v>40185</v>
      </c>
      <c r="I94">
        <v>3.6208788212911096</v>
      </c>
      <c r="J94">
        <v>2.0499999999999998</v>
      </c>
      <c r="K94" t="s">
        <v>70</v>
      </c>
      <c r="L94" t="s">
        <v>65</v>
      </c>
      <c r="M94" t="s">
        <v>47</v>
      </c>
      <c r="N94">
        <v>0</v>
      </c>
      <c r="O94">
        <v>0</v>
      </c>
      <c r="P94">
        <v>0</v>
      </c>
      <c r="Q94">
        <v>1</v>
      </c>
      <c r="R94">
        <v>0</v>
      </c>
      <c r="S94" t="s">
        <v>57</v>
      </c>
      <c r="T94">
        <v>0</v>
      </c>
      <c r="U94">
        <v>0</v>
      </c>
      <c r="V94">
        <v>1</v>
      </c>
      <c r="W94">
        <v>0</v>
      </c>
      <c r="X94">
        <v>0</v>
      </c>
      <c r="Y94">
        <v>0</v>
      </c>
      <c r="Z94" t="s">
        <v>58</v>
      </c>
      <c r="AA94">
        <v>1</v>
      </c>
      <c r="AB94">
        <v>1</v>
      </c>
      <c r="AC94">
        <v>0</v>
      </c>
      <c r="AD94">
        <v>1</v>
      </c>
      <c r="AE94">
        <v>1</v>
      </c>
      <c r="AF94">
        <v>1</v>
      </c>
      <c r="AG94">
        <v>1</v>
      </c>
      <c r="AH94">
        <v>0</v>
      </c>
      <c r="AI94">
        <v>1</v>
      </c>
      <c r="AJ94">
        <v>1</v>
      </c>
      <c r="AK94" t="s">
        <v>59</v>
      </c>
      <c r="AL94">
        <v>61.7</v>
      </c>
      <c r="AM94">
        <v>56</v>
      </c>
      <c r="AN94">
        <v>34.5</v>
      </c>
      <c r="AO94">
        <v>40.799999999999997</v>
      </c>
      <c r="AP94">
        <v>52</v>
      </c>
      <c r="AQ94">
        <v>77</v>
      </c>
      <c r="AR94">
        <v>1</v>
      </c>
    </row>
    <row r="95" spans="1:44" x14ac:dyDescent="0.3">
      <c r="A95" t="s">
        <v>44</v>
      </c>
      <c r="B95">
        <v>0</v>
      </c>
      <c r="C95">
        <v>0</v>
      </c>
      <c r="D95">
        <v>0</v>
      </c>
      <c r="E95">
        <v>1</v>
      </c>
      <c r="F95">
        <v>0</v>
      </c>
      <c r="G95">
        <v>0</v>
      </c>
      <c r="H95">
        <v>13590</v>
      </c>
      <c r="I95">
        <v>-0.21348587049617113</v>
      </c>
      <c r="J95">
        <v>1.6</v>
      </c>
      <c r="K95" t="s">
        <v>45</v>
      </c>
      <c r="L95" t="s">
        <v>46</v>
      </c>
      <c r="M95" t="s">
        <v>47</v>
      </c>
      <c r="N95">
        <v>0</v>
      </c>
      <c r="O95">
        <v>0</v>
      </c>
      <c r="P95">
        <v>0</v>
      </c>
      <c r="Q95">
        <v>1</v>
      </c>
      <c r="R95">
        <v>0</v>
      </c>
      <c r="S95" t="s">
        <v>57</v>
      </c>
      <c r="T95">
        <v>0</v>
      </c>
      <c r="U95">
        <v>0</v>
      </c>
      <c r="V95">
        <v>1</v>
      </c>
      <c r="W95">
        <v>0</v>
      </c>
      <c r="X95">
        <v>0</v>
      </c>
      <c r="Y95">
        <v>0</v>
      </c>
      <c r="Z95" t="s">
        <v>49</v>
      </c>
      <c r="AA95">
        <v>0</v>
      </c>
      <c r="AB95">
        <v>0</v>
      </c>
      <c r="AC95">
        <v>1</v>
      </c>
      <c r="AD95">
        <v>0</v>
      </c>
      <c r="AE95">
        <v>0</v>
      </c>
      <c r="AF95">
        <v>1</v>
      </c>
      <c r="AG95">
        <v>1</v>
      </c>
      <c r="AH95">
        <v>1</v>
      </c>
      <c r="AI95">
        <v>0</v>
      </c>
      <c r="AJ95">
        <v>0</v>
      </c>
      <c r="AK95" t="s">
        <v>50</v>
      </c>
      <c r="AL95">
        <v>62.8</v>
      </c>
      <c r="AM95">
        <v>56</v>
      </c>
      <c r="AN95">
        <v>36</v>
      </c>
      <c r="AO95">
        <v>41</v>
      </c>
      <c r="AP95">
        <v>50</v>
      </c>
      <c r="AQ95">
        <v>80</v>
      </c>
      <c r="AR95">
        <v>1</v>
      </c>
    </row>
    <row r="96" spans="1:44" x14ac:dyDescent="0.3">
      <c r="A96" t="s">
        <v>69</v>
      </c>
      <c r="B96">
        <v>0</v>
      </c>
      <c r="C96">
        <v>0</v>
      </c>
      <c r="D96">
        <v>1</v>
      </c>
      <c r="E96">
        <v>0</v>
      </c>
      <c r="F96">
        <v>0</v>
      </c>
      <c r="G96">
        <v>0</v>
      </c>
      <c r="H96">
        <v>22274</v>
      </c>
      <c r="I96">
        <v>1.03853981040177</v>
      </c>
      <c r="J96">
        <v>1.56</v>
      </c>
      <c r="K96" t="s">
        <v>70</v>
      </c>
      <c r="L96" t="s">
        <v>65</v>
      </c>
      <c r="M96" t="s">
        <v>62</v>
      </c>
      <c r="N96">
        <v>0</v>
      </c>
      <c r="O96">
        <v>0</v>
      </c>
      <c r="P96">
        <v>1</v>
      </c>
      <c r="Q96">
        <v>0</v>
      </c>
      <c r="R96">
        <v>0</v>
      </c>
      <c r="S96" t="s">
        <v>48</v>
      </c>
      <c r="T96">
        <v>0</v>
      </c>
      <c r="U96">
        <v>0</v>
      </c>
      <c r="V96">
        <v>0</v>
      </c>
      <c r="W96">
        <v>1</v>
      </c>
      <c r="X96">
        <v>0</v>
      </c>
      <c r="Y96">
        <v>0</v>
      </c>
      <c r="Z96" t="s">
        <v>58</v>
      </c>
      <c r="AA96">
        <v>1</v>
      </c>
      <c r="AB96">
        <v>1</v>
      </c>
      <c r="AC96">
        <v>0</v>
      </c>
      <c r="AD96">
        <v>1</v>
      </c>
      <c r="AE96">
        <v>1</v>
      </c>
      <c r="AF96">
        <v>1</v>
      </c>
      <c r="AG96">
        <v>1</v>
      </c>
      <c r="AH96">
        <v>1</v>
      </c>
      <c r="AI96">
        <v>1</v>
      </c>
      <c r="AJ96">
        <v>0</v>
      </c>
      <c r="AK96" t="s">
        <v>59</v>
      </c>
      <c r="AL96">
        <v>60.8</v>
      </c>
      <c r="AM96">
        <v>56.5</v>
      </c>
      <c r="AN96">
        <v>34.200000000000003</v>
      </c>
      <c r="AO96">
        <v>40.700000000000003</v>
      </c>
      <c r="AP96">
        <v>50</v>
      </c>
      <c r="AQ96">
        <v>76</v>
      </c>
      <c r="AR96">
        <v>1</v>
      </c>
    </row>
    <row r="97" spans="1:44" x14ac:dyDescent="0.3">
      <c r="A97" t="s">
        <v>51</v>
      </c>
      <c r="B97">
        <v>1</v>
      </c>
      <c r="C97">
        <v>0</v>
      </c>
      <c r="D97">
        <v>0</v>
      </c>
      <c r="E97">
        <v>0</v>
      </c>
      <c r="F97">
        <v>0</v>
      </c>
      <c r="G97">
        <v>0</v>
      </c>
      <c r="H97">
        <v>15099.065000000001</v>
      </c>
      <c r="I97">
        <v>4.0853103127017568E-3</v>
      </c>
      <c r="J97">
        <v>1.38</v>
      </c>
      <c r="K97" t="s">
        <v>45</v>
      </c>
      <c r="L97" t="s">
        <v>52</v>
      </c>
      <c r="M97" t="s">
        <v>62</v>
      </c>
      <c r="N97">
        <v>0</v>
      </c>
      <c r="O97">
        <v>0</v>
      </c>
      <c r="P97">
        <v>1</v>
      </c>
      <c r="Q97">
        <v>0</v>
      </c>
      <c r="R97">
        <v>0</v>
      </c>
      <c r="S97" t="s">
        <v>57</v>
      </c>
      <c r="T97">
        <v>0</v>
      </c>
      <c r="U97">
        <v>0</v>
      </c>
      <c r="V97">
        <v>1</v>
      </c>
      <c r="W97">
        <v>0</v>
      </c>
      <c r="X97">
        <v>0</v>
      </c>
      <c r="Y97">
        <v>0</v>
      </c>
      <c r="Z97" t="s">
        <v>49</v>
      </c>
      <c r="AA97">
        <v>1</v>
      </c>
      <c r="AB97">
        <v>1</v>
      </c>
      <c r="AC97">
        <v>0</v>
      </c>
      <c r="AD97">
        <v>0</v>
      </c>
      <c r="AE97">
        <v>1</v>
      </c>
      <c r="AF97">
        <v>1</v>
      </c>
      <c r="AG97">
        <v>1</v>
      </c>
      <c r="AH97">
        <v>0</v>
      </c>
      <c r="AI97">
        <v>0</v>
      </c>
      <c r="AJ97">
        <v>0</v>
      </c>
      <c r="AK97" t="s">
        <v>50</v>
      </c>
      <c r="AL97">
        <v>61.9</v>
      </c>
      <c r="AM97">
        <v>55</v>
      </c>
      <c r="AN97">
        <v>35.5</v>
      </c>
      <c r="AO97">
        <v>40.6</v>
      </c>
      <c r="AP97">
        <v>55</v>
      </c>
      <c r="AQ97">
        <v>80</v>
      </c>
      <c r="AR97">
        <v>1</v>
      </c>
    </row>
    <row r="98" spans="1:44" x14ac:dyDescent="0.3">
      <c r="A98" t="s">
        <v>64</v>
      </c>
      <c r="B98">
        <v>0</v>
      </c>
      <c r="C98">
        <v>0</v>
      </c>
      <c r="D98">
        <v>0</v>
      </c>
      <c r="E98">
        <v>0</v>
      </c>
      <c r="F98">
        <v>0</v>
      </c>
      <c r="G98">
        <v>1</v>
      </c>
      <c r="H98">
        <v>15528</v>
      </c>
      <c r="I98">
        <v>6.5927506931305821E-2</v>
      </c>
      <c r="J98">
        <v>1.3380000000000001</v>
      </c>
      <c r="K98" t="s">
        <v>45</v>
      </c>
      <c r="L98" t="s">
        <v>65</v>
      </c>
      <c r="M98" t="s">
        <v>68</v>
      </c>
      <c r="N98">
        <v>0</v>
      </c>
      <c r="O98">
        <v>1</v>
      </c>
      <c r="P98">
        <v>0</v>
      </c>
      <c r="Q98">
        <v>0</v>
      </c>
      <c r="R98">
        <v>0</v>
      </c>
      <c r="S98" t="s">
        <v>57</v>
      </c>
      <c r="T98">
        <v>0</v>
      </c>
      <c r="U98">
        <v>0</v>
      </c>
      <c r="V98">
        <v>1</v>
      </c>
      <c r="W98">
        <v>0</v>
      </c>
      <c r="X98">
        <v>0</v>
      </c>
      <c r="Y98">
        <v>0</v>
      </c>
      <c r="Z98" t="s">
        <v>58</v>
      </c>
      <c r="AA98">
        <v>1</v>
      </c>
      <c r="AB98">
        <v>1</v>
      </c>
      <c r="AC98">
        <v>1</v>
      </c>
      <c r="AD98">
        <v>1</v>
      </c>
      <c r="AE98">
        <v>1</v>
      </c>
      <c r="AF98">
        <v>1</v>
      </c>
      <c r="AG98">
        <v>1</v>
      </c>
      <c r="AH98">
        <v>0</v>
      </c>
      <c r="AI98">
        <v>1</v>
      </c>
      <c r="AJ98">
        <v>1</v>
      </c>
      <c r="AK98" t="s">
        <v>59</v>
      </c>
      <c r="AL98">
        <v>61.7</v>
      </c>
      <c r="AM98">
        <v>56.3</v>
      </c>
      <c r="AN98">
        <v>34.700000000000003</v>
      </c>
      <c r="AO98">
        <v>40.6</v>
      </c>
      <c r="AP98">
        <v>54</v>
      </c>
      <c r="AQ98">
        <v>77</v>
      </c>
      <c r="AR98">
        <v>1</v>
      </c>
    </row>
    <row r="99" spans="1:44" x14ac:dyDescent="0.3">
      <c r="A99" t="s">
        <v>69</v>
      </c>
      <c r="B99">
        <v>0</v>
      </c>
      <c r="C99">
        <v>0</v>
      </c>
      <c r="D99">
        <v>1</v>
      </c>
      <c r="E99">
        <v>0</v>
      </c>
      <c r="F99">
        <v>0</v>
      </c>
      <c r="G99">
        <v>0</v>
      </c>
      <c r="H99">
        <v>20517</v>
      </c>
      <c r="I99">
        <v>0.78522231600544534</v>
      </c>
      <c r="J99">
        <v>1.57</v>
      </c>
      <c r="K99" t="s">
        <v>70</v>
      </c>
      <c r="L99" t="s">
        <v>65</v>
      </c>
      <c r="M99" t="s">
        <v>47</v>
      </c>
      <c r="N99">
        <v>0</v>
      </c>
      <c r="O99">
        <v>0</v>
      </c>
      <c r="P99">
        <v>0</v>
      </c>
      <c r="Q99">
        <v>1</v>
      </c>
      <c r="R99">
        <v>0</v>
      </c>
      <c r="S99" t="s">
        <v>57</v>
      </c>
      <c r="T99">
        <v>0</v>
      </c>
      <c r="U99">
        <v>0</v>
      </c>
      <c r="V99">
        <v>1</v>
      </c>
      <c r="W99">
        <v>0</v>
      </c>
      <c r="X99">
        <v>0</v>
      </c>
      <c r="Y99">
        <v>0</v>
      </c>
      <c r="Z99" t="s">
        <v>58</v>
      </c>
      <c r="AA99">
        <v>1</v>
      </c>
      <c r="AB99">
        <v>1</v>
      </c>
      <c r="AC99">
        <v>1</v>
      </c>
      <c r="AD99">
        <v>1</v>
      </c>
      <c r="AE99">
        <v>1</v>
      </c>
      <c r="AF99">
        <v>1</v>
      </c>
      <c r="AG99">
        <v>1</v>
      </c>
      <c r="AH99">
        <v>0</v>
      </c>
      <c r="AI99">
        <v>1</v>
      </c>
      <c r="AJ99">
        <v>0</v>
      </c>
      <c r="AK99" t="s">
        <v>59</v>
      </c>
      <c r="AL99">
        <v>61.4</v>
      </c>
      <c r="AM99">
        <v>55.8</v>
      </c>
      <c r="AN99">
        <v>34.200000000000003</v>
      </c>
      <c r="AO99">
        <v>40.799999999999997</v>
      </c>
      <c r="AP99">
        <v>52</v>
      </c>
      <c r="AQ99">
        <v>76</v>
      </c>
      <c r="AR99">
        <v>1</v>
      </c>
    </row>
    <row r="100" spans="1:44" x14ac:dyDescent="0.3">
      <c r="A100" t="s">
        <v>60</v>
      </c>
      <c r="B100">
        <v>0</v>
      </c>
      <c r="C100">
        <v>0</v>
      </c>
      <c r="D100">
        <v>0</v>
      </c>
      <c r="E100">
        <v>0</v>
      </c>
      <c r="F100">
        <v>1</v>
      </c>
      <c r="G100">
        <v>0</v>
      </c>
      <c r="H100">
        <v>8650</v>
      </c>
      <c r="I100">
        <v>-0.92571604825248488</v>
      </c>
      <c r="J100">
        <v>1.06</v>
      </c>
      <c r="K100" t="s">
        <v>45</v>
      </c>
      <c r="L100" t="s">
        <v>61</v>
      </c>
      <c r="M100" t="s">
        <v>62</v>
      </c>
      <c r="N100">
        <v>0</v>
      </c>
      <c r="O100">
        <v>0</v>
      </c>
      <c r="P100">
        <v>1</v>
      </c>
      <c r="Q100">
        <v>0</v>
      </c>
      <c r="R100">
        <v>0</v>
      </c>
      <c r="S100" t="s">
        <v>48</v>
      </c>
      <c r="T100">
        <v>0</v>
      </c>
      <c r="U100">
        <v>0</v>
      </c>
      <c r="V100">
        <v>0</v>
      </c>
      <c r="W100">
        <v>1</v>
      </c>
      <c r="X100">
        <v>0</v>
      </c>
      <c r="Y100">
        <v>0</v>
      </c>
      <c r="Z100" t="s">
        <v>63</v>
      </c>
      <c r="AA100">
        <v>1</v>
      </c>
      <c r="AB100">
        <v>1</v>
      </c>
      <c r="AC100">
        <v>0</v>
      </c>
      <c r="AD100">
        <v>1</v>
      </c>
      <c r="AE100">
        <v>1</v>
      </c>
      <c r="AF100">
        <v>1</v>
      </c>
      <c r="AG100">
        <v>1</v>
      </c>
      <c r="AH100">
        <v>0</v>
      </c>
      <c r="AI100">
        <v>1</v>
      </c>
      <c r="AJ100">
        <v>0</v>
      </c>
      <c r="AK100" t="s">
        <v>59</v>
      </c>
      <c r="AL100">
        <v>61.5</v>
      </c>
      <c r="AM100">
        <v>56</v>
      </c>
      <c r="AN100">
        <v>34.799999999999997</v>
      </c>
      <c r="AO100">
        <v>40.6</v>
      </c>
      <c r="AP100">
        <v>51</v>
      </c>
      <c r="AQ100">
        <v>76</v>
      </c>
      <c r="AR100">
        <v>1</v>
      </c>
    </row>
    <row r="101" spans="1:44" x14ac:dyDescent="0.3">
      <c r="A101" t="s">
        <v>55</v>
      </c>
      <c r="B101">
        <v>0</v>
      </c>
      <c r="C101">
        <v>1</v>
      </c>
      <c r="D101">
        <v>0</v>
      </c>
      <c r="E101">
        <v>0</v>
      </c>
      <c r="F101">
        <v>0</v>
      </c>
      <c r="G101">
        <v>0</v>
      </c>
      <c r="H101">
        <v>11030</v>
      </c>
      <c r="I101">
        <v>-0.58257681281523255</v>
      </c>
      <c r="J101">
        <v>1.181</v>
      </c>
      <c r="K101" t="s">
        <v>45</v>
      </c>
      <c r="L101" t="s">
        <v>56</v>
      </c>
      <c r="M101" t="s">
        <v>62</v>
      </c>
      <c r="N101">
        <v>0</v>
      </c>
      <c r="O101">
        <v>0</v>
      </c>
      <c r="P101">
        <v>1</v>
      </c>
      <c r="Q101">
        <v>0</v>
      </c>
      <c r="R101">
        <v>0</v>
      </c>
      <c r="S101" t="s">
        <v>48</v>
      </c>
      <c r="T101">
        <v>0</v>
      </c>
      <c r="U101">
        <v>0</v>
      </c>
      <c r="V101">
        <v>0</v>
      </c>
      <c r="W101">
        <v>1</v>
      </c>
      <c r="X101">
        <v>0</v>
      </c>
      <c r="Y101">
        <v>0</v>
      </c>
      <c r="Z101" t="s">
        <v>71</v>
      </c>
      <c r="AA101">
        <v>1</v>
      </c>
      <c r="AB101">
        <v>0</v>
      </c>
      <c r="AC101">
        <v>0</v>
      </c>
      <c r="AD101">
        <v>1</v>
      </c>
      <c r="AE101">
        <v>1</v>
      </c>
      <c r="AF101">
        <v>1</v>
      </c>
      <c r="AG101">
        <v>0</v>
      </c>
      <c r="AH101">
        <v>0</v>
      </c>
      <c r="AI101">
        <v>0</v>
      </c>
      <c r="AJ101">
        <v>0</v>
      </c>
      <c r="AK101" t="s">
        <v>59</v>
      </c>
      <c r="AL101">
        <v>61.8</v>
      </c>
      <c r="AM101">
        <v>57.2</v>
      </c>
      <c r="AN101">
        <v>34.9</v>
      </c>
      <c r="AO101">
        <v>40.9</v>
      </c>
      <c r="AP101">
        <v>51</v>
      </c>
      <c r="AQ101">
        <v>77</v>
      </c>
      <c r="AR101">
        <v>1</v>
      </c>
    </row>
    <row r="102" spans="1:44" x14ac:dyDescent="0.3">
      <c r="A102" t="s">
        <v>69</v>
      </c>
      <c r="B102">
        <v>0</v>
      </c>
      <c r="C102">
        <v>0</v>
      </c>
      <c r="D102">
        <v>1</v>
      </c>
      <c r="E102">
        <v>0</v>
      </c>
      <c r="F102">
        <v>0</v>
      </c>
      <c r="G102">
        <v>0</v>
      </c>
      <c r="H102">
        <v>31128</v>
      </c>
      <c r="I102">
        <v>2.3150754366880864</v>
      </c>
      <c r="J102">
        <v>1.76</v>
      </c>
      <c r="K102" t="s">
        <v>70</v>
      </c>
      <c r="L102" t="s">
        <v>65</v>
      </c>
      <c r="M102" t="s">
        <v>68</v>
      </c>
      <c r="N102">
        <v>0</v>
      </c>
      <c r="O102">
        <v>1</v>
      </c>
      <c r="P102">
        <v>0</v>
      </c>
      <c r="Q102">
        <v>0</v>
      </c>
      <c r="R102">
        <v>0</v>
      </c>
      <c r="S102" t="s">
        <v>48</v>
      </c>
      <c r="T102">
        <v>0</v>
      </c>
      <c r="U102">
        <v>0</v>
      </c>
      <c r="V102">
        <v>0</v>
      </c>
      <c r="W102">
        <v>1</v>
      </c>
      <c r="X102">
        <v>0</v>
      </c>
      <c r="Y102">
        <v>0</v>
      </c>
      <c r="Z102" t="s">
        <v>58</v>
      </c>
      <c r="AA102">
        <v>1</v>
      </c>
      <c r="AB102">
        <v>1</v>
      </c>
      <c r="AC102">
        <v>0</v>
      </c>
      <c r="AD102">
        <v>1</v>
      </c>
      <c r="AE102">
        <v>1</v>
      </c>
      <c r="AF102">
        <v>1</v>
      </c>
      <c r="AG102">
        <v>1</v>
      </c>
      <c r="AH102">
        <v>0</v>
      </c>
      <c r="AI102">
        <v>1</v>
      </c>
      <c r="AJ102">
        <v>0</v>
      </c>
      <c r="AK102" t="s">
        <v>59</v>
      </c>
      <c r="AL102">
        <v>61.6</v>
      </c>
      <c r="AM102">
        <v>56.7</v>
      </c>
      <c r="AN102">
        <v>34.6</v>
      </c>
      <c r="AO102">
        <v>40.9</v>
      </c>
      <c r="AP102">
        <v>51</v>
      </c>
      <c r="AQ102">
        <v>78</v>
      </c>
      <c r="AR102">
        <v>1</v>
      </c>
    </row>
    <row r="103" spans="1:44" x14ac:dyDescent="0.3">
      <c r="A103" t="s">
        <v>51</v>
      </c>
      <c r="B103">
        <v>1</v>
      </c>
      <c r="C103">
        <v>0</v>
      </c>
      <c r="D103">
        <v>0</v>
      </c>
      <c r="E103">
        <v>0</v>
      </c>
      <c r="F103">
        <v>0</v>
      </c>
      <c r="G103">
        <v>0</v>
      </c>
      <c r="H103">
        <v>13524.05</v>
      </c>
      <c r="I103">
        <v>-0.22299428754536735</v>
      </c>
      <c r="J103">
        <v>1.23</v>
      </c>
      <c r="K103" t="s">
        <v>45</v>
      </c>
      <c r="L103" t="s">
        <v>52</v>
      </c>
      <c r="M103" t="s">
        <v>47</v>
      </c>
      <c r="N103">
        <v>0</v>
      </c>
      <c r="O103">
        <v>0</v>
      </c>
      <c r="P103">
        <v>0</v>
      </c>
      <c r="Q103">
        <v>1</v>
      </c>
      <c r="R103">
        <v>0</v>
      </c>
      <c r="S103" t="s">
        <v>67</v>
      </c>
      <c r="T103">
        <v>0</v>
      </c>
      <c r="U103">
        <v>0</v>
      </c>
      <c r="V103">
        <v>0</v>
      </c>
      <c r="W103">
        <v>0</v>
      </c>
      <c r="X103">
        <v>1</v>
      </c>
      <c r="Y103">
        <v>0</v>
      </c>
      <c r="Z103" t="s">
        <v>49</v>
      </c>
      <c r="AA103">
        <v>0</v>
      </c>
      <c r="AB103">
        <v>1</v>
      </c>
      <c r="AC103">
        <v>1</v>
      </c>
      <c r="AD103">
        <v>0</v>
      </c>
      <c r="AE103">
        <v>1</v>
      </c>
      <c r="AF103">
        <v>1</v>
      </c>
      <c r="AG103">
        <v>1</v>
      </c>
      <c r="AH103">
        <v>0</v>
      </c>
      <c r="AI103">
        <v>0</v>
      </c>
      <c r="AJ103">
        <v>0</v>
      </c>
      <c r="AK103" t="s">
        <v>50</v>
      </c>
      <c r="AL103">
        <v>61.7</v>
      </c>
      <c r="AM103">
        <v>57</v>
      </c>
      <c r="AN103">
        <v>35.5</v>
      </c>
      <c r="AO103">
        <v>40.6</v>
      </c>
      <c r="AP103">
        <v>55</v>
      </c>
      <c r="AQ103">
        <v>80</v>
      </c>
      <c r="AR103">
        <v>1</v>
      </c>
    </row>
    <row r="104" spans="1:44" x14ac:dyDescent="0.3">
      <c r="A104" t="s">
        <v>64</v>
      </c>
      <c r="B104">
        <v>0</v>
      </c>
      <c r="C104">
        <v>0</v>
      </c>
      <c r="D104">
        <v>0</v>
      </c>
      <c r="E104">
        <v>0</v>
      </c>
      <c r="F104">
        <v>0</v>
      </c>
      <c r="G104">
        <v>1</v>
      </c>
      <c r="H104">
        <v>17945</v>
      </c>
      <c r="I104">
        <v>0.41440125989426341</v>
      </c>
      <c r="J104">
        <v>1.702</v>
      </c>
      <c r="K104" t="s">
        <v>45</v>
      </c>
      <c r="L104" t="s">
        <v>65</v>
      </c>
      <c r="M104" t="s">
        <v>53</v>
      </c>
      <c r="N104">
        <v>0</v>
      </c>
      <c r="O104">
        <v>0</v>
      </c>
      <c r="P104">
        <v>0</v>
      </c>
      <c r="Q104">
        <v>0</v>
      </c>
      <c r="R104">
        <v>1</v>
      </c>
      <c r="S104" t="s">
        <v>48</v>
      </c>
      <c r="T104">
        <v>0</v>
      </c>
      <c r="U104">
        <v>0</v>
      </c>
      <c r="V104">
        <v>0</v>
      </c>
      <c r="W104">
        <v>1</v>
      </c>
      <c r="X104">
        <v>0</v>
      </c>
      <c r="Y104">
        <v>0</v>
      </c>
      <c r="Z104" t="s">
        <v>58</v>
      </c>
      <c r="AA104">
        <v>1</v>
      </c>
      <c r="AB104">
        <v>1</v>
      </c>
      <c r="AC104">
        <v>0</v>
      </c>
      <c r="AD104">
        <v>1</v>
      </c>
      <c r="AE104">
        <v>1</v>
      </c>
      <c r="AF104">
        <v>1</v>
      </c>
      <c r="AG104">
        <v>1</v>
      </c>
      <c r="AH104">
        <v>0</v>
      </c>
      <c r="AI104">
        <v>1</v>
      </c>
      <c r="AJ104">
        <v>1</v>
      </c>
      <c r="AK104" t="s">
        <v>59</v>
      </c>
      <c r="AL104">
        <v>61.9</v>
      </c>
      <c r="AM104">
        <v>56.3</v>
      </c>
      <c r="AN104">
        <v>34.700000000000003</v>
      </c>
      <c r="AO104">
        <v>40.799999999999997</v>
      </c>
      <c r="AP104">
        <v>54</v>
      </c>
      <c r="AQ104">
        <v>77</v>
      </c>
      <c r="AR104">
        <v>1</v>
      </c>
    </row>
    <row r="105" spans="1:44" x14ac:dyDescent="0.3">
      <c r="A105" t="s">
        <v>51</v>
      </c>
      <c r="B105">
        <v>1</v>
      </c>
      <c r="C105">
        <v>0</v>
      </c>
      <c r="D105">
        <v>0</v>
      </c>
      <c r="E105">
        <v>0</v>
      </c>
      <c r="F105">
        <v>0</v>
      </c>
      <c r="G105">
        <v>0</v>
      </c>
      <c r="H105">
        <v>17073.005000000001</v>
      </c>
      <c r="I105">
        <v>0.28868037854758</v>
      </c>
      <c r="J105">
        <v>1.27</v>
      </c>
      <c r="K105" t="s">
        <v>45</v>
      </c>
      <c r="L105" t="s">
        <v>52</v>
      </c>
      <c r="M105" t="s">
        <v>66</v>
      </c>
      <c r="N105">
        <v>1</v>
      </c>
      <c r="O105">
        <v>0</v>
      </c>
      <c r="P105">
        <v>0</v>
      </c>
      <c r="Q105">
        <v>0</v>
      </c>
      <c r="R105">
        <v>0</v>
      </c>
      <c r="S105" t="s">
        <v>57</v>
      </c>
      <c r="T105">
        <v>0</v>
      </c>
      <c r="U105">
        <v>0</v>
      </c>
      <c r="V105">
        <v>1</v>
      </c>
      <c r="W105">
        <v>0</v>
      </c>
      <c r="X105">
        <v>0</v>
      </c>
      <c r="Y105">
        <v>0</v>
      </c>
      <c r="Z105" t="s">
        <v>58</v>
      </c>
      <c r="AA105">
        <v>0</v>
      </c>
      <c r="AB105">
        <v>1</v>
      </c>
      <c r="AC105">
        <v>0</v>
      </c>
      <c r="AD105">
        <v>0</v>
      </c>
      <c r="AE105">
        <v>1</v>
      </c>
      <c r="AF105">
        <v>1</v>
      </c>
      <c r="AG105">
        <v>1</v>
      </c>
      <c r="AH105">
        <v>0</v>
      </c>
      <c r="AI105">
        <v>0</v>
      </c>
      <c r="AJ105">
        <v>0</v>
      </c>
      <c r="AK105" t="s">
        <v>50</v>
      </c>
      <c r="AL105">
        <v>61.4</v>
      </c>
      <c r="AM105">
        <v>56</v>
      </c>
      <c r="AN105">
        <v>35</v>
      </c>
      <c r="AO105">
        <v>40.6</v>
      </c>
      <c r="AP105">
        <v>55</v>
      </c>
      <c r="AQ105">
        <v>80</v>
      </c>
      <c r="AR105">
        <v>1</v>
      </c>
    </row>
    <row r="106" spans="1:44" x14ac:dyDescent="0.3">
      <c r="A106" t="s">
        <v>55</v>
      </c>
      <c r="B106">
        <v>0</v>
      </c>
      <c r="C106">
        <v>1</v>
      </c>
      <c r="D106">
        <v>0</v>
      </c>
      <c r="E106">
        <v>0</v>
      </c>
      <c r="F106">
        <v>0</v>
      </c>
      <c r="G106">
        <v>0</v>
      </c>
      <c r="H106">
        <v>16295</v>
      </c>
      <c r="I106">
        <v>0.17651061347768085</v>
      </c>
      <c r="J106">
        <v>1.208</v>
      </c>
      <c r="K106" t="s">
        <v>45</v>
      </c>
      <c r="L106" t="s">
        <v>56</v>
      </c>
      <c r="M106" t="s">
        <v>66</v>
      </c>
      <c r="N106">
        <v>1</v>
      </c>
      <c r="O106">
        <v>0</v>
      </c>
      <c r="P106">
        <v>0</v>
      </c>
      <c r="Q106">
        <v>0</v>
      </c>
      <c r="R106">
        <v>0</v>
      </c>
      <c r="S106" t="s">
        <v>57</v>
      </c>
      <c r="T106">
        <v>0</v>
      </c>
      <c r="U106">
        <v>0</v>
      </c>
      <c r="V106">
        <v>1</v>
      </c>
      <c r="W106">
        <v>0</v>
      </c>
      <c r="X106">
        <v>0</v>
      </c>
      <c r="Y106">
        <v>0</v>
      </c>
      <c r="Z106" t="s">
        <v>58</v>
      </c>
      <c r="AA106">
        <v>1</v>
      </c>
      <c r="AB106">
        <v>1</v>
      </c>
      <c r="AC106">
        <v>0</v>
      </c>
      <c r="AD106">
        <v>1</v>
      </c>
      <c r="AE106">
        <v>1</v>
      </c>
      <c r="AF106">
        <v>1</v>
      </c>
      <c r="AG106">
        <v>1</v>
      </c>
      <c r="AH106">
        <v>1</v>
      </c>
      <c r="AI106">
        <v>1</v>
      </c>
      <c r="AJ106">
        <v>1</v>
      </c>
      <c r="AK106" t="s">
        <v>59</v>
      </c>
      <c r="AL106">
        <v>61.1</v>
      </c>
      <c r="AM106">
        <v>56</v>
      </c>
      <c r="AN106">
        <v>34.700000000000003</v>
      </c>
      <c r="AO106">
        <v>40.6</v>
      </c>
      <c r="AP106">
        <v>48</v>
      </c>
      <c r="AQ106">
        <v>77</v>
      </c>
      <c r="AR106">
        <v>1</v>
      </c>
    </row>
    <row r="107" spans="1:44" x14ac:dyDescent="0.3">
      <c r="A107" t="s">
        <v>51</v>
      </c>
      <c r="B107">
        <v>1</v>
      </c>
      <c r="C107">
        <v>0</v>
      </c>
      <c r="D107">
        <v>0</v>
      </c>
      <c r="E107">
        <v>0</v>
      </c>
      <c r="F107">
        <v>0</v>
      </c>
      <c r="G107">
        <v>0</v>
      </c>
      <c r="H107">
        <v>8396.14</v>
      </c>
      <c r="I107">
        <v>-0.96231660552479625</v>
      </c>
      <c r="J107">
        <v>1.08</v>
      </c>
      <c r="K107" t="s">
        <v>45</v>
      </c>
      <c r="L107" t="s">
        <v>52</v>
      </c>
      <c r="M107" t="s">
        <v>53</v>
      </c>
      <c r="N107">
        <v>0</v>
      </c>
      <c r="O107">
        <v>0</v>
      </c>
      <c r="P107">
        <v>0</v>
      </c>
      <c r="Q107">
        <v>0</v>
      </c>
      <c r="R107">
        <v>1</v>
      </c>
      <c r="S107" t="s">
        <v>54</v>
      </c>
      <c r="T107">
        <v>0</v>
      </c>
      <c r="U107">
        <v>0</v>
      </c>
      <c r="V107">
        <v>0</v>
      </c>
      <c r="W107">
        <v>0</v>
      </c>
      <c r="X107">
        <v>0</v>
      </c>
      <c r="Y107">
        <v>1</v>
      </c>
      <c r="Z107" t="s">
        <v>63</v>
      </c>
      <c r="AA107">
        <v>1</v>
      </c>
      <c r="AB107">
        <v>1</v>
      </c>
      <c r="AC107">
        <v>0</v>
      </c>
      <c r="AD107">
        <v>0</v>
      </c>
      <c r="AE107">
        <v>1</v>
      </c>
      <c r="AF107">
        <v>1</v>
      </c>
      <c r="AG107">
        <v>1</v>
      </c>
      <c r="AH107">
        <v>1</v>
      </c>
      <c r="AI107">
        <v>0</v>
      </c>
      <c r="AJ107">
        <v>0</v>
      </c>
      <c r="AK107" t="s">
        <v>50</v>
      </c>
      <c r="AL107">
        <v>60.4</v>
      </c>
      <c r="AM107">
        <v>57</v>
      </c>
      <c r="AN107">
        <v>34</v>
      </c>
      <c r="AO107">
        <v>40.799999999999997</v>
      </c>
      <c r="AP107">
        <v>50</v>
      </c>
      <c r="AQ107">
        <v>80</v>
      </c>
      <c r="AR107">
        <v>1</v>
      </c>
    </row>
    <row r="108" spans="1:44" x14ac:dyDescent="0.3">
      <c r="A108" t="s">
        <v>69</v>
      </c>
      <c r="B108">
        <v>0</v>
      </c>
      <c r="C108">
        <v>0</v>
      </c>
      <c r="D108">
        <v>1</v>
      </c>
      <c r="E108">
        <v>0</v>
      </c>
      <c r="F108">
        <v>0</v>
      </c>
      <c r="G108">
        <v>0</v>
      </c>
      <c r="H108">
        <v>8832</v>
      </c>
      <c r="I108">
        <v>-0.89947598907198911</v>
      </c>
      <c r="J108">
        <v>1.07</v>
      </c>
      <c r="K108" t="s">
        <v>70</v>
      </c>
      <c r="L108" t="s">
        <v>65</v>
      </c>
      <c r="M108" t="s">
        <v>53</v>
      </c>
      <c r="N108">
        <v>0</v>
      </c>
      <c r="O108">
        <v>0</v>
      </c>
      <c r="P108">
        <v>0</v>
      </c>
      <c r="Q108">
        <v>0</v>
      </c>
      <c r="R108">
        <v>1</v>
      </c>
      <c r="S108" t="s">
        <v>48</v>
      </c>
      <c r="T108">
        <v>0</v>
      </c>
      <c r="U108">
        <v>0</v>
      </c>
      <c r="V108">
        <v>0</v>
      </c>
      <c r="W108">
        <v>1</v>
      </c>
      <c r="X108">
        <v>0</v>
      </c>
      <c r="Y108">
        <v>0</v>
      </c>
      <c r="Z108" t="s">
        <v>58</v>
      </c>
      <c r="AA108">
        <v>1</v>
      </c>
      <c r="AB108">
        <v>1</v>
      </c>
      <c r="AC108">
        <v>0</v>
      </c>
      <c r="AD108">
        <v>1</v>
      </c>
      <c r="AE108">
        <v>1</v>
      </c>
      <c r="AF108">
        <v>1</v>
      </c>
      <c r="AG108">
        <v>0</v>
      </c>
      <c r="AH108">
        <v>1</v>
      </c>
      <c r="AI108">
        <v>0</v>
      </c>
      <c r="AJ108">
        <v>0</v>
      </c>
      <c r="AK108" t="s">
        <v>59</v>
      </c>
      <c r="AL108">
        <v>60.1</v>
      </c>
      <c r="AM108">
        <v>57.2</v>
      </c>
      <c r="AN108">
        <v>34.1</v>
      </c>
      <c r="AO108">
        <v>40.799999999999997</v>
      </c>
      <c r="AP108">
        <v>50</v>
      </c>
      <c r="AQ108">
        <v>77</v>
      </c>
      <c r="AR108">
        <v>1</v>
      </c>
    </row>
    <row r="109" spans="1:44" x14ac:dyDescent="0.3">
      <c r="A109" t="s">
        <v>51</v>
      </c>
      <c r="B109">
        <v>1</v>
      </c>
      <c r="C109">
        <v>0</v>
      </c>
      <c r="D109">
        <v>0</v>
      </c>
      <c r="E109">
        <v>0</v>
      </c>
      <c r="F109">
        <v>0</v>
      </c>
      <c r="G109">
        <v>0</v>
      </c>
      <c r="H109">
        <v>30643.35</v>
      </c>
      <c r="I109">
        <v>2.2452004659088152</v>
      </c>
      <c r="J109">
        <v>1.77</v>
      </c>
      <c r="K109" t="s">
        <v>45</v>
      </c>
      <c r="L109" t="s">
        <v>52</v>
      </c>
      <c r="M109" t="s">
        <v>62</v>
      </c>
      <c r="N109">
        <v>0</v>
      </c>
      <c r="O109">
        <v>0</v>
      </c>
      <c r="P109">
        <v>1</v>
      </c>
      <c r="Q109">
        <v>0</v>
      </c>
      <c r="R109">
        <v>0</v>
      </c>
      <c r="S109" t="s">
        <v>67</v>
      </c>
      <c r="T109">
        <v>0</v>
      </c>
      <c r="U109">
        <v>0</v>
      </c>
      <c r="V109">
        <v>0</v>
      </c>
      <c r="W109">
        <v>0</v>
      </c>
      <c r="X109">
        <v>1</v>
      </c>
      <c r="Y109">
        <v>0</v>
      </c>
      <c r="Z109" t="s">
        <v>49</v>
      </c>
      <c r="AA109">
        <v>1</v>
      </c>
      <c r="AB109">
        <v>1</v>
      </c>
      <c r="AC109">
        <v>1</v>
      </c>
      <c r="AD109">
        <v>0</v>
      </c>
      <c r="AE109">
        <v>1</v>
      </c>
      <c r="AF109">
        <v>1</v>
      </c>
      <c r="AG109">
        <v>1</v>
      </c>
      <c r="AH109">
        <v>0</v>
      </c>
      <c r="AI109">
        <v>0</v>
      </c>
      <c r="AJ109">
        <v>0</v>
      </c>
      <c r="AK109" t="s">
        <v>50</v>
      </c>
      <c r="AL109">
        <v>61.4</v>
      </c>
      <c r="AM109">
        <v>57</v>
      </c>
      <c r="AN109">
        <v>35</v>
      </c>
      <c r="AO109">
        <v>40.799999999999997</v>
      </c>
      <c r="AP109">
        <v>55</v>
      </c>
      <c r="AQ109">
        <v>75</v>
      </c>
      <c r="AR109">
        <v>1</v>
      </c>
    </row>
    <row r="110" spans="1:44" x14ac:dyDescent="0.3">
      <c r="A110" t="s">
        <v>64</v>
      </c>
      <c r="B110">
        <v>0</v>
      </c>
      <c r="C110">
        <v>0</v>
      </c>
      <c r="D110">
        <v>0</v>
      </c>
      <c r="E110">
        <v>0</v>
      </c>
      <c r="F110">
        <v>0</v>
      </c>
      <c r="G110">
        <v>1</v>
      </c>
      <c r="H110">
        <v>14824</v>
      </c>
      <c r="I110">
        <v>-3.5572502206436062E-2</v>
      </c>
      <c r="J110">
        <v>1.5680000000000001</v>
      </c>
      <c r="K110" t="s">
        <v>45</v>
      </c>
      <c r="L110" t="s">
        <v>65</v>
      </c>
      <c r="M110" t="s">
        <v>53</v>
      </c>
      <c r="N110">
        <v>0</v>
      </c>
      <c r="O110">
        <v>0</v>
      </c>
      <c r="P110">
        <v>0</v>
      </c>
      <c r="Q110">
        <v>0</v>
      </c>
      <c r="R110">
        <v>1</v>
      </c>
      <c r="S110" t="s">
        <v>48</v>
      </c>
      <c r="T110">
        <v>0</v>
      </c>
      <c r="U110">
        <v>0</v>
      </c>
      <c r="V110">
        <v>0</v>
      </c>
      <c r="W110">
        <v>1</v>
      </c>
      <c r="X110">
        <v>0</v>
      </c>
      <c r="Y110">
        <v>0</v>
      </c>
      <c r="Z110" t="s">
        <v>58</v>
      </c>
      <c r="AA110">
        <v>1</v>
      </c>
      <c r="AB110">
        <v>1</v>
      </c>
      <c r="AC110">
        <v>0</v>
      </c>
      <c r="AD110">
        <v>1</v>
      </c>
      <c r="AE110">
        <v>1</v>
      </c>
      <c r="AF110">
        <v>1</v>
      </c>
      <c r="AG110">
        <v>1</v>
      </c>
      <c r="AH110">
        <v>0</v>
      </c>
      <c r="AI110">
        <v>1</v>
      </c>
      <c r="AJ110">
        <v>1</v>
      </c>
      <c r="AK110" t="s">
        <v>59</v>
      </c>
      <c r="AL110">
        <v>61.3</v>
      </c>
      <c r="AM110">
        <v>56.6</v>
      </c>
      <c r="AN110">
        <v>34.6</v>
      </c>
      <c r="AO110">
        <v>40.6</v>
      </c>
      <c r="AP110">
        <v>54</v>
      </c>
      <c r="AQ110">
        <v>77</v>
      </c>
      <c r="AR110">
        <v>1</v>
      </c>
    </row>
    <row r="111" spans="1:44" x14ac:dyDescent="0.3">
      <c r="A111" t="s">
        <v>64</v>
      </c>
      <c r="B111">
        <v>0</v>
      </c>
      <c r="C111">
        <v>0</v>
      </c>
      <c r="D111">
        <v>0</v>
      </c>
      <c r="E111">
        <v>0</v>
      </c>
      <c r="F111">
        <v>0</v>
      </c>
      <c r="G111">
        <v>1</v>
      </c>
      <c r="H111">
        <v>9412</v>
      </c>
      <c r="I111">
        <v>-0.81585382245282678</v>
      </c>
      <c r="J111">
        <v>1.0680000000000001</v>
      </c>
      <c r="K111" t="s">
        <v>45</v>
      </c>
      <c r="L111" t="s">
        <v>65</v>
      </c>
      <c r="M111" t="s">
        <v>62</v>
      </c>
      <c r="N111">
        <v>0</v>
      </c>
      <c r="O111">
        <v>0</v>
      </c>
      <c r="P111">
        <v>1</v>
      </c>
      <c r="Q111">
        <v>0</v>
      </c>
      <c r="R111">
        <v>0</v>
      </c>
      <c r="S111" t="s">
        <v>48</v>
      </c>
      <c r="T111">
        <v>0</v>
      </c>
      <c r="U111">
        <v>0</v>
      </c>
      <c r="V111">
        <v>0</v>
      </c>
      <c r="W111">
        <v>1</v>
      </c>
      <c r="X111">
        <v>0</v>
      </c>
      <c r="Y111">
        <v>0</v>
      </c>
      <c r="Z111" t="s">
        <v>58</v>
      </c>
      <c r="AA111">
        <v>1</v>
      </c>
      <c r="AB111">
        <v>1</v>
      </c>
      <c r="AC111">
        <v>0</v>
      </c>
      <c r="AD111">
        <v>1</v>
      </c>
      <c r="AE111">
        <v>1</v>
      </c>
      <c r="AF111">
        <v>1</v>
      </c>
      <c r="AG111">
        <v>1</v>
      </c>
      <c r="AH111">
        <v>0</v>
      </c>
      <c r="AI111">
        <v>1</v>
      </c>
      <c r="AJ111">
        <v>0</v>
      </c>
      <c r="AK111" t="s">
        <v>59</v>
      </c>
      <c r="AL111">
        <v>61.6</v>
      </c>
      <c r="AM111">
        <v>56.8</v>
      </c>
      <c r="AN111">
        <v>34.4</v>
      </c>
      <c r="AO111">
        <v>40.9</v>
      </c>
      <c r="AP111">
        <v>51</v>
      </c>
      <c r="AQ111">
        <v>76</v>
      </c>
      <c r="AR111">
        <v>1</v>
      </c>
    </row>
    <row r="112" spans="1:44" x14ac:dyDescent="0.3">
      <c r="A112" t="s">
        <v>69</v>
      </c>
      <c r="B112">
        <v>0</v>
      </c>
      <c r="C112">
        <v>0</v>
      </c>
      <c r="D112">
        <v>1</v>
      </c>
      <c r="E112">
        <v>0</v>
      </c>
      <c r="F112">
        <v>0</v>
      </c>
      <c r="G112">
        <v>0</v>
      </c>
      <c r="H112">
        <v>15496</v>
      </c>
      <c r="I112">
        <v>6.1313870152317554E-2</v>
      </c>
      <c r="J112">
        <v>1.4</v>
      </c>
      <c r="K112" t="s">
        <v>70</v>
      </c>
      <c r="L112" t="s">
        <v>65</v>
      </c>
      <c r="M112" t="s">
        <v>47</v>
      </c>
      <c r="N112">
        <v>0</v>
      </c>
      <c r="O112">
        <v>0</v>
      </c>
      <c r="P112">
        <v>0</v>
      </c>
      <c r="Q112">
        <v>1</v>
      </c>
      <c r="R112">
        <v>0</v>
      </c>
      <c r="S112" t="s">
        <v>48</v>
      </c>
      <c r="T112">
        <v>0</v>
      </c>
      <c r="U112">
        <v>0</v>
      </c>
      <c r="V112">
        <v>0</v>
      </c>
      <c r="W112">
        <v>1</v>
      </c>
      <c r="X112">
        <v>0</v>
      </c>
      <c r="Y112">
        <v>0</v>
      </c>
      <c r="Z112" t="s">
        <v>58</v>
      </c>
      <c r="AA112">
        <v>1</v>
      </c>
      <c r="AB112">
        <v>1</v>
      </c>
      <c r="AC112">
        <v>0</v>
      </c>
      <c r="AD112">
        <v>1</v>
      </c>
      <c r="AE112">
        <v>1</v>
      </c>
      <c r="AF112">
        <v>1</v>
      </c>
      <c r="AG112">
        <v>1</v>
      </c>
      <c r="AH112">
        <v>0</v>
      </c>
      <c r="AI112">
        <v>1</v>
      </c>
      <c r="AJ112">
        <v>1</v>
      </c>
      <c r="AK112" t="s">
        <v>59</v>
      </c>
      <c r="AL112">
        <v>61.4</v>
      </c>
      <c r="AM112">
        <v>57</v>
      </c>
      <c r="AN112">
        <v>34.4</v>
      </c>
      <c r="AO112">
        <v>40.799999999999997</v>
      </c>
      <c r="AP112">
        <v>54</v>
      </c>
      <c r="AQ112">
        <v>77</v>
      </c>
      <c r="AR112">
        <v>1</v>
      </c>
    </row>
    <row r="113" spans="1:44" x14ac:dyDescent="0.3">
      <c r="A113" t="s">
        <v>51</v>
      </c>
      <c r="B113">
        <v>1</v>
      </c>
      <c r="C113">
        <v>0</v>
      </c>
      <c r="D113">
        <v>0</v>
      </c>
      <c r="E113">
        <v>0</v>
      </c>
      <c r="F113">
        <v>0</v>
      </c>
      <c r="G113">
        <v>0</v>
      </c>
      <c r="H113">
        <v>14221.43</v>
      </c>
      <c r="I113">
        <v>-0.12244872451627853</v>
      </c>
      <c r="J113">
        <v>1.04</v>
      </c>
      <c r="K113" t="s">
        <v>45</v>
      </c>
      <c r="L113" t="s">
        <v>52</v>
      </c>
      <c r="M113" t="s">
        <v>66</v>
      </c>
      <c r="N113">
        <v>1</v>
      </c>
      <c r="O113">
        <v>0</v>
      </c>
      <c r="P113">
        <v>0</v>
      </c>
      <c r="Q113">
        <v>0</v>
      </c>
      <c r="R113">
        <v>0</v>
      </c>
      <c r="S113" t="s">
        <v>54</v>
      </c>
      <c r="T113">
        <v>0</v>
      </c>
      <c r="U113">
        <v>0</v>
      </c>
      <c r="V113">
        <v>0</v>
      </c>
      <c r="W113">
        <v>0</v>
      </c>
      <c r="X113">
        <v>0</v>
      </c>
      <c r="Y113">
        <v>1</v>
      </c>
      <c r="Z113" t="s">
        <v>49</v>
      </c>
      <c r="AA113">
        <v>1</v>
      </c>
      <c r="AB113">
        <v>1</v>
      </c>
      <c r="AC113">
        <v>1</v>
      </c>
      <c r="AD113">
        <v>1</v>
      </c>
      <c r="AE113">
        <v>1</v>
      </c>
      <c r="AF113">
        <v>1</v>
      </c>
      <c r="AG113">
        <v>1</v>
      </c>
      <c r="AH113">
        <v>1</v>
      </c>
      <c r="AI113">
        <v>1</v>
      </c>
      <c r="AJ113">
        <v>0</v>
      </c>
      <c r="AK113" t="s">
        <v>50</v>
      </c>
      <c r="AL113">
        <v>61.8</v>
      </c>
      <c r="AM113">
        <v>56</v>
      </c>
      <c r="AN113">
        <v>34.5</v>
      </c>
      <c r="AO113">
        <v>40.799999999999997</v>
      </c>
      <c r="AP113">
        <v>50</v>
      </c>
      <c r="AQ113">
        <v>80</v>
      </c>
      <c r="AR113">
        <v>1</v>
      </c>
    </row>
    <row r="114" spans="1:44" x14ac:dyDescent="0.3">
      <c r="A114" t="s">
        <v>51</v>
      </c>
      <c r="B114">
        <v>1</v>
      </c>
      <c r="C114">
        <v>0</v>
      </c>
      <c r="D114">
        <v>0</v>
      </c>
      <c r="E114">
        <v>0</v>
      </c>
      <c r="F114">
        <v>0</v>
      </c>
      <c r="G114">
        <v>0</v>
      </c>
      <c r="H114">
        <v>11350.155000000001</v>
      </c>
      <c r="I114">
        <v>-0.5364180977222015</v>
      </c>
      <c r="J114">
        <v>1.07</v>
      </c>
      <c r="K114" t="s">
        <v>45</v>
      </c>
      <c r="L114" t="s">
        <v>52</v>
      </c>
      <c r="M114" t="s">
        <v>68</v>
      </c>
      <c r="N114">
        <v>0</v>
      </c>
      <c r="O114">
        <v>1</v>
      </c>
      <c r="P114">
        <v>0</v>
      </c>
      <c r="Q114">
        <v>0</v>
      </c>
      <c r="R114">
        <v>0</v>
      </c>
      <c r="S114" t="s">
        <v>54</v>
      </c>
      <c r="T114">
        <v>0</v>
      </c>
      <c r="U114">
        <v>0</v>
      </c>
      <c r="V114">
        <v>0</v>
      </c>
      <c r="W114">
        <v>0</v>
      </c>
      <c r="X114">
        <v>0</v>
      </c>
      <c r="Y114">
        <v>1</v>
      </c>
      <c r="Z114" t="s">
        <v>49</v>
      </c>
      <c r="AA114">
        <v>1</v>
      </c>
      <c r="AB114">
        <v>0</v>
      </c>
      <c r="AC114">
        <v>0</v>
      </c>
      <c r="AD114">
        <v>0</v>
      </c>
      <c r="AE114">
        <v>1</v>
      </c>
      <c r="AF114">
        <v>1</v>
      </c>
      <c r="AG114">
        <v>1</v>
      </c>
      <c r="AH114">
        <v>1</v>
      </c>
      <c r="AI114">
        <v>0</v>
      </c>
      <c r="AJ114">
        <v>0</v>
      </c>
      <c r="AK114" t="s">
        <v>50</v>
      </c>
      <c r="AL114">
        <v>61.8</v>
      </c>
      <c r="AM114">
        <v>57</v>
      </c>
      <c r="AN114">
        <v>35.5</v>
      </c>
      <c r="AO114">
        <v>40.799999999999997</v>
      </c>
      <c r="AP114">
        <v>50</v>
      </c>
      <c r="AQ114">
        <v>80</v>
      </c>
      <c r="AR114">
        <v>1</v>
      </c>
    </row>
    <row r="115" spans="1:44" x14ac:dyDescent="0.3">
      <c r="A115" t="s">
        <v>44</v>
      </c>
      <c r="B115">
        <v>0</v>
      </c>
      <c r="C115">
        <v>0</v>
      </c>
      <c r="D115">
        <v>0</v>
      </c>
      <c r="E115">
        <v>1</v>
      </c>
      <c r="F115">
        <v>0</v>
      </c>
      <c r="G115">
        <v>0</v>
      </c>
      <c r="H115">
        <v>28260</v>
      </c>
      <c r="I115">
        <v>1.9015782403712627</v>
      </c>
      <c r="J115">
        <v>1.95</v>
      </c>
      <c r="K115" t="s">
        <v>45</v>
      </c>
      <c r="L115" t="s">
        <v>46</v>
      </c>
      <c r="M115" t="s">
        <v>47</v>
      </c>
      <c r="N115">
        <v>0</v>
      </c>
      <c r="O115">
        <v>0</v>
      </c>
      <c r="P115">
        <v>0</v>
      </c>
      <c r="Q115">
        <v>1</v>
      </c>
      <c r="R115">
        <v>0</v>
      </c>
      <c r="S115" t="s">
        <v>72</v>
      </c>
      <c r="T115">
        <v>0</v>
      </c>
      <c r="U115">
        <v>1</v>
      </c>
      <c r="V115">
        <v>0</v>
      </c>
      <c r="W115">
        <v>0</v>
      </c>
      <c r="X115">
        <v>0</v>
      </c>
      <c r="Y115">
        <v>0</v>
      </c>
      <c r="Z115" t="s">
        <v>58</v>
      </c>
      <c r="AA115">
        <v>1</v>
      </c>
      <c r="AB115">
        <v>0</v>
      </c>
      <c r="AC115">
        <v>1</v>
      </c>
      <c r="AD115">
        <v>0</v>
      </c>
      <c r="AE115">
        <v>1</v>
      </c>
      <c r="AF115">
        <v>1</v>
      </c>
      <c r="AG115">
        <v>1</v>
      </c>
      <c r="AH115">
        <v>1</v>
      </c>
      <c r="AI115">
        <v>0</v>
      </c>
      <c r="AJ115">
        <v>0</v>
      </c>
      <c r="AK115" t="s">
        <v>50</v>
      </c>
      <c r="AL115">
        <v>61.4</v>
      </c>
      <c r="AM115">
        <v>56</v>
      </c>
      <c r="AN115">
        <v>35.5</v>
      </c>
      <c r="AO115">
        <v>40.6</v>
      </c>
      <c r="AP115">
        <v>45</v>
      </c>
      <c r="AQ115">
        <v>75</v>
      </c>
      <c r="AR115">
        <v>1</v>
      </c>
    </row>
    <row r="116" spans="1:44" x14ac:dyDescent="0.3">
      <c r="A116" t="s">
        <v>64</v>
      </c>
      <c r="B116">
        <v>0</v>
      </c>
      <c r="C116">
        <v>0</v>
      </c>
      <c r="D116">
        <v>0</v>
      </c>
      <c r="E116">
        <v>0</v>
      </c>
      <c r="F116">
        <v>0</v>
      </c>
      <c r="G116">
        <v>1</v>
      </c>
      <c r="H116">
        <v>19376</v>
      </c>
      <c r="I116">
        <v>0.62071732960464499</v>
      </c>
      <c r="J116">
        <v>1.2110000000000001</v>
      </c>
      <c r="K116" t="s">
        <v>45</v>
      </c>
      <c r="L116" t="s">
        <v>65</v>
      </c>
      <c r="M116" t="s">
        <v>66</v>
      </c>
      <c r="N116">
        <v>1</v>
      </c>
      <c r="O116">
        <v>0</v>
      </c>
      <c r="P116">
        <v>0</v>
      </c>
      <c r="Q116">
        <v>0</v>
      </c>
      <c r="R116">
        <v>0</v>
      </c>
      <c r="S116" t="s">
        <v>67</v>
      </c>
      <c r="T116">
        <v>0</v>
      </c>
      <c r="U116">
        <v>0</v>
      </c>
      <c r="V116">
        <v>0</v>
      </c>
      <c r="W116">
        <v>0</v>
      </c>
      <c r="X116">
        <v>1</v>
      </c>
      <c r="Y116">
        <v>0</v>
      </c>
      <c r="Z116" t="s">
        <v>58</v>
      </c>
      <c r="AA116">
        <v>1</v>
      </c>
      <c r="AB116">
        <v>1</v>
      </c>
      <c r="AC116">
        <v>1</v>
      </c>
      <c r="AD116">
        <v>1</v>
      </c>
      <c r="AE116">
        <v>1</v>
      </c>
      <c r="AF116">
        <v>1</v>
      </c>
      <c r="AG116">
        <v>1</v>
      </c>
      <c r="AH116">
        <v>0</v>
      </c>
      <c r="AI116">
        <v>1</v>
      </c>
      <c r="AJ116">
        <v>0</v>
      </c>
      <c r="AK116" t="s">
        <v>59</v>
      </c>
      <c r="AL116">
        <v>61.9</v>
      </c>
      <c r="AM116">
        <v>55.6</v>
      </c>
      <c r="AN116">
        <v>34.9</v>
      </c>
      <c r="AO116">
        <v>40.9</v>
      </c>
      <c r="AP116">
        <v>51</v>
      </c>
      <c r="AQ116">
        <v>77</v>
      </c>
      <c r="AR116">
        <v>1</v>
      </c>
    </row>
    <row r="117" spans="1:44" x14ac:dyDescent="0.3">
      <c r="A117" t="s">
        <v>51</v>
      </c>
      <c r="B117">
        <v>1</v>
      </c>
      <c r="C117">
        <v>0</v>
      </c>
      <c r="D117">
        <v>0</v>
      </c>
      <c r="E117">
        <v>0</v>
      </c>
      <c r="F117">
        <v>0</v>
      </c>
      <c r="G117">
        <v>0</v>
      </c>
      <c r="H117">
        <v>11516.619999999999</v>
      </c>
      <c r="I117">
        <v>-0.51241781502175543</v>
      </c>
      <c r="J117">
        <v>1.1299999999999999</v>
      </c>
      <c r="K117" t="s">
        <v>45</v>
      </c>
      <c r="L117" t="s">
        <v>52</v>
      </c>
      <c r="M117" t="s">
        <v>68</v>
      </c>
      <c r="N117">
        <v>0</v>
      </c>
      <c r="O117">
        <v>1</v>
      </c>
      <c r="P117">
        <v>0</v>
      </c>
      <c r="Q117">
        <v>0</v>
      </c>
      <c r="R117">
        <v>0</v>
      </c>
      <c r="S117" t="s">
        <v>57</v>
      </c>
      <c r="T117">
        <v>0</v>
      </c>
      <c r="U117">
        <v>0</v>
      </c>
      <c r="V117">
        <v>1</v>
      </c>
      <c r="W117">
        <v>0</v>
      </c>
      <c r="X117">
        <v>0</v>
      </c>
      <c r="Y117">
        <v>0</v>
      </c>
      <c r="Z117" t="s">
        <v>63</v>
      </c>
      <c r="AA117">
        <v>1</v>
      </c>
      <c r="AB117">
        <v>1</v>
      </c>
      <c r="AC117">
        <v>0</v>
      </c>
      <c r="AD117">
        <v>0</v>
      </c>
      <c r="AE117">
        <v>1</v>
      </c>
      <c r="AF117">
        <v>1</v>
      </c>
      <c r="AG117">
        <v>1</v>
      </c>
      <c r="AH117">
        <v>0</v>
      </c>
      <c r="AI117">
        <v>0</v>
      </c>
      <c r="AJ117">
        <v>0</v>
      </c>
      <c r="AK117" t="s">
        <v>50</v>
      </c>
      <c r="AL117">
        <v>61.8</v>
      </c>
      <c r="AM117">
        <v>57</v>
      </c>
      <c r="AN117">
        <v>35</v>
      </c>
      <c r="AO117">
        <v>40.799999999999997</v>
      </c>
      <c r="AP117">
        <v>55</v>
      </c>
      <c r="AQ117">
        <v>80</v>
      </c>
      <c r="AR117">
        <v>1</v>
      </c>
    </row>
    <row r="118" spans="1:44" x14ac:dyDescent="0.3">
      <c r="A118" t="s">
        <v>51</v>
      </c>
      <c r="B118">
        <v>1</v>
      </c>
      <c r="C118">
        <v>0</v>
      </c>
      <c r="D118">
        <v>0</v>
      </c>
      <c r="E118">
        <v>0</v>
      </c>
      <c r="F118">
        <v>0</v>
      </c>
      <c r="G118">
        <v>0</v>
      </c>
      <c r="H118">
        <v>14776.97</v>
      </c>
      <c r="I118">
        <v>-4.2353106510055472E-2</v>
      </c>
      <c r="J118">
        <v>1.53</v>
      </c>
      <c r="K118" t="s">
        <v>45</v>
      </c>
      <c r="L118" t="s">
        <v>52</v>
      </c>
      <c r="M118" t="s">
        <v>53</v>
      </c>
      <c r="N118">
        <v>0</v>
      </c>
      <c r="O118">
        <v>0</v>
      </c>
      <c r="P118">
        <v>0</v>
      </c>
      <c r="Q118">
        <v>0</v>
      </c>
      <c r="R118">
        <v>1</v>
      </c>
      <c r="S118" t="s">
        <v>57</v>
      </c>
      <c r="T118">
        <v>0</v>
      </c>
      <c r="U118">
        <v>0</v>
      </c>
      <c r="V118">
        <v>1</v>
      </c>
      <c r="W118">
        <v>0</v>
      </c>
      <c r="X118">
        <v>0</v>
      </c>
      <c r="Y118">
        <v>0</v>
      </c>
      <c r="Z118" t="s">
        <v>49</v>
      </c>
      <c r="AA118">
        <v>1</v>
      </c>
      <c r="AB118">
        <v>0</v>
      </c>
      <c r="AC118">
        <v>0</v>
      </c>
      <c r="AD118">
        <v>0</v>
      </c>
      <c r="AE118">
        <v>1</v>
      </c>
      <c r="AF118">
        <v>1</v>
      </c>
      <c r="AG118">
        <v>1</v>
      </c>
      <c r="AH118">
        <v>0</v>
      </c>
      <c r="AI118">
        <v>0</v>
      </c>
      <c r="AJ118">
        <v>0</v>
      </c>
      <c r="AK118" t="s">
        <v>50</v>
      </c>
      <c r="AL118">
        <v>61.9</v>
      </c>
      <c r="AM118">
        <v>57</v>
      </c>
      <c r="AN118">
        <v>35.5</v>
      </c>
      <c r="AO118">
        <v>40.799999999999997</v>
      </c>
      <c r="AP118">
        <v>55</v>
      </c>
      <c r="AQ118">
        <v>80</v>
      </c>
      <c r="AR118">
        <v>1</v>
      </c>
    </row>
    <row r="119" spans="1:44" x14ac:dyDescent="0.3">
      <c r="A119" t="s">
        <v>51</v>
      </c>
      <c r="B119">
        <v>1</v>
      </c>
      <c r="C119">
        <v>0</v>
      </c>
      <c r="D119">
        <v>0</v>
      </c>
      <c r="E119">
        <v>0</v>
      </c>
      <c r="F119">
        <v>0</v>
      </c>
      <c r="G119">
        <v>0</v>
      </c>
      <c r="H119">
        <v>10913.8</v>
      </c>
      <c r="I119">
        <v>-0.59933008136893373</v>
      </c>
      <c r="J119">
        <v>1.24</v>
      </c>
      <c r="K119" t="s">
        <v>45</v>
      </c>
      <c r="L119" t="s">
        <v>52</v>
      </c>
      <c r="M119" t="s">
        <v>47</v>
      </c>
      <c r="N119">
        <v>0</v>
      </c>
      <c r="O119">
        <v>0</v>
      </c>
      <c r="P119">
        <v>0</v>
      </c>
      <c r="Q119">
        <v>1</v>
      </c>
      <c r="R119">
        <v>0</v>
      </c>
      <c r="S119" t="s">
        <v>48</v>
      </c>
      <c r="T119">
        <v>0</v>
      </c>
      <c r="U119">
        <v>0</v>
      </c>
      <c r="V119">
        <v>0</v>
      </c>
      <c r="W119">
        <v>1</v>
      </c>
      <c r="X119">
        <v>0</v>
      </c>
      <c r="Y119">
        <v>0</v>
      </c>
      <c r="Z119" t="s">
        <v>49</v>
      </c>
      <c r="AA119">
        <v>0</v>
      </c>
      <c r="AB119">
        <v>0</v>
      </c>
      <c r="AC119">
        <v>0</v>
      </c>
      <c r="AD119">
        <v>0</v>
      </c>
      <c r="AE119">
        <v>1</v>
      </c>
      <c r="AF119">
        <v>1</v>
      </c>
      <c r="AG119">
        <v>1</v>
      </c>
      <c r="AH119">
        <v>0</v>
      </c>
      <c r="AI119">
        <v>0</v>
      </c>
      <c r="AJ119">
        <v>0</v>
      </c>
      <c r="AK119" t="s">
        <v>50</v>
      </c>
      <c r="AL119">
        <v>61.8</v>
      </c>
      <c r="AM119">
        <v>56</v>
      </c>
      <c r="AN119">
        <v>35.5</v>
      </c>
      <c r="AO119">
        <v>40.6</v>
      </c>
      <c r="AP119">
        <v>55</v>
      </c>
      <c r="AQ119">
        <v>80</v>
      </c>
      <c r="AR119">
        <v>1</v>
      </c>
    </row>
    <row r="120" spans="1:44" x14ac:dyDescent="0.3">
      <c r="A120" t="s">
        <v>44</v>
      </c>
      <c r="B120">
        <v>0</v>
      </c>
      <c r="C120">
        <v>0</v>
      </c>
      <c r="D120">
        <v>0</v>
      </c>
      <c r="E120">
        <v>1</v>
      </c>
      <c r="F120">
        <v>0</v>
      </c>
      <c r="G120">
        <v>0</v>
      </c>
      <c r="H120">
        <v>9860</v>
      </c>
      <c r="I120">
        <v>-0.75126290754699099</v>
      </c>
      <c r="J120">
        <v>1.1200000000000001</v>
      </c>
      <c r="K120" t="s">
        <v>45</v>
      </c>
      <c r="L120" t="s">
        <v>46</v>
      </c>
      <c r="M120" t="s">
        <v>62</v>
      </c>
      <c r="N120">
        <v>0</v>
      </c>
      <c r="O120">
        <v>0</v>
      </c>
      <c r="P120">
        <v>1</v>
      </c>
      <c r="Q120">
        <v>0</v>
      </c>
      <c r="R120">
        <v>0</v>
      </c>
      <c r="S120" t="s">
        <v>54</v>
      </c>
      <c r="T120">
        <v>0</v>
      </c>
      <c r="U120">
        <v>0</v>
      </c>
      <c r="V120">
        <v>0</v>
      </c>
      <c r="W120">
        <v>0</v>
      </c>
      <c r="X120">
        <v>0</v>
      </c>
      <c r="Y120">
        <v>1</v>
      </c>
      <c r="Z120" t="s">
        <v>63</v>
      </c>
      <c r="AA120">
        <v>1</v>
      </c>
      <c r="AB120">
        <v>0</v>
      </c>
      <c r="AC120">
        <v>0</v>
      </c>
      <c r="AD120">
        <v>0</v>
      </c>
      <c r="AE120">
        <v>1</v>
      </c>
      <c r="AF120">
        <v>1</v>
      </c>
      <c r="AG120">
        <v>1</v>
      </c>
      <c r="AH120">
        <v>1</v>
      </c>
      <c r="AI120">
        <v>0</v>
      </c>
      <c r="AJ120">
        <v>0</v>
      </c>
      <c r="AK120" t="s">
        <v>50</v>
      </c>
      <c r="AL120">
        <v>62.5</v>
      </c>
      <c r="AM120">
        <v>56</v>
      </c>
      <c r="AN120">
        <v>35.5</v>
      </c>
      <c r="AO120">
        <v>40.799999999999997</v>
      </c>
      <c r="AP120">
        <v>50</v>
      </c>
      <c r="AQ120">
        <v>80</v>
      </c>
      <c r="AR120">
        <v>1</v>
      </c>
    </row>
    <row r="121" spans="1:44" x14ac:dyDescent="0.3">
      <c r="A121" t="s">
        <v>51</v>
      </c>
      <c r="B121">
        <v>1</v>
      </c>
      <c r="C121">
        <v>0</v>
      </c>
      <c r="D121">
        <v>0</v>
      </c>
      <c r="E121">
        <v>0</v>
      </c>
      <c r="F121">
        <v>0</v>
      </c>
      <c r="G121">
        <v>0</v>
      </c>
      <c r="H121">
        <v>20270.314999999999</v>
      </c>
      <c r="I121">
        <v>0.74965622260467268</v>
      </c>
      <c r="J121">
        <v>1.73</v>
      </c>
      <c r="K121" t="s">
        <v>45</v>
      </c>
      <c r="L121" t="s">
        <v>52</v>
      </c>
      <c r="M121" t="s">
        <v>47</v>
      </c>
      <c r="N121">
        <v>0</v>
      </c>
      <c r="O121">
        <v>0</v>
      </c>
      <c r="P121">
        <v>0</v>
      </c>
      <c r="Q121">
        <v>1</v>
      </c>
      <c r="R121">
        <v>0</v>
      </c>
      <c r="S121" t="s">
        <v>48</v>
      </c>
      <c r="T121">
        <v>0</v>
      </c>
      <c r="U121">
        <v>0</v>
      </c>
      <c r="V121">
        <v>0</v>
      </c>
      <c r="W121">
        <v>1</v>
      </c>
      <c r="X121">
        <v>0</v>
      </c>
      <c r="Y121">
        <v>0</v>
      </c>
      <c r="Z121" t="s">
        <v>49</v>
      </c>
      <c r="AA121">
        <v>0</v>
      </c>
      <c r="AB121">
        <v>0</v>
      </c>
      <c r="AC121">
        <v>0</v>
      </c>
      <c r="AD121">
        <v>0</v>
      </c>
      <c r="AE121">
        <v>1</v>
      </c>
      <c r="AF121">
        <v>1</v>
      </c>
      <c r="AG121">
        <v>1</v>
      </c>
      <c r="AH121">
        <v>0</v>
      </c>
      <c r="AI121">
        <v>0</v>
      </c>
      <c r="AJ121">
        <v>0</v>
      </c>
      <c r="AK121" t="s">
        <v>50</v>
      </c>
      <c r="AL121">
        <v>61.9</v>
      </c>
      <c r="AM121">
        <v>57</v>
      </c>
      <c r="AN121">
        <v>35.5</v>
      </c>
      <c r="AO121">
        <v>40.6</v>
      </c>
      <c r="AP121">
        <v>55</v>
      </c>
      <c r="AQ121">
        <v>80</v>
      </c>
      <c r="AR121">
        <v>1</v>
      </c>
    </row>
    <row r="122" spans="1:44" x14ac:dyDescent="0.3">
      <c r="A122" t="s">
        <v>51</v>
      </c>
      <c r="B122">
        <v>1</v>
      </c>
      <c r="C122">
        <v>0</v>
      </c>
      <c r="D122">
        <v>0</v>
      </c>
      <c r="E122">
        <v>0</v>
      </c>
      <c r="F122">
        <v>0</v>
      </c>
      <c r="G122">
        <v>0</v>
      </c>
      <c r="H122">
        <v>35003.945</v>
      </c>
      <c r="I122">
        <v>2.8738942618548262</v>
      </c>
      <c r="J122">
        <v>1.71</v>
      </c>
      <c r="K122" t="s">
        <v>45</v>
      </c>
      <c r="L122" t="s">
        <v>52</v>
      </c>
      <c r="M122" t="s">
        <v>62</v>
      </c>
      <c r="N122">
        <v>0</v>
      </c>
      <c r="O122">
        <v>0</v>
      </c>
      <c r="P122">
        <v>1</v>
      </c>
      <c r="Q122">
        <v>0</v>
      </c>
      <c r="R122">
        <v>0</v>
      </c>
      <c r="S122" t="s">
        <v>74</v>
      </c>
      <c r="T122">
        <v>1</v>
      </c>
      <c r="U122">
        <v>0</v>
      </c>
      <c r="V122">
        <v>0</v>
      </c>
      <c r="W122">
        <v>0</v>
      </c>
      <c r="X122">
        <v>0</v>
      </c>
      <c r="Y122">
        <v>0</v>
      </c>
      <c r="Z122" t="s">
        <v>49</v>
      </c>
      <c r="AA122">
        <v>1</v>
      </c>
      <c r="AB122">
        <v>0</v>
      </c>
      <c r="AC122">
        <v>1</v>
      </c>
      <c r="AD122">
        <v>0</v>
      </c>
      <c r="AE122">
        <v>1</v>
      </c>
      <c r="AF122">
        <v>1</v>
      </c>
      <c r="AG122">
        <v>1</v>
      </c>
      <c r="AH122">
        <v>0</v>
      </c>
      <c r="AI122">
        <v>0</v>
      </c>
      <c r="AJ122">
        <v>0</v>
      </c>
      <c r="AK122" t="s">
        <v>50</v>
      </c>
      <c r="AL122">
        <v>61.8</v>
      </c>
      <c r="AM122">
        <v>57</v>
      </c>
      <c r="AN122">
        <v>35</v>
      </c>
      <c r="AO122">
        <v>40.799999999999997</v>
      </c>
      <c r="AP122">
        <v>55</v>
      </c>
      <c r="AQ122">
        <v>80</v>
      </c>
      <c r="AR122">
        <v>1</v>
      </c>
    </row>
    <row r="123" spans="1:44" x14ac:dyDescent="0.3">
      <c r="A123" t="s">
        <v>51</v>
      </c>
      <c r="B123">
        <v>1</v>
      </c>
      <c r="C123">
        <v>0</v>
      </c>
      <c r="D123">
        <v>0</v>
      </c>
      <c r="E123">
        <v>0</v>
      </c>
      <c r="F123">
        <v>0</v>
      </c>
      <c r="G123">
        <v>0</v>
      </c>
      <c r="H123">
        <v>12925.17</v>
      </c>
      <c r="I123">
        <v>-0.30933849986413264</v>
      </c>
      <c r="J123">
        <v>1.26</v>
      </c>
      <c r="K123" t="s">
        <v>45</v>
      </c>
      <c r="L123" t="s">
        <v>52</v>
      </c>
      <c r="M123" t="s">
        <v>68</v>
      </c>
      <c r="N123">
        <v>0</v>
      </c>
      <c r="O123">
        <v>1</v>
      </c>
      <c r="P123">
        <v>0</v>
      </c>
      <c r="Q123">
        <v>0</v>
      </c>
      <c r="R123">
        <v>0</v>
      </c>
      <c r="S123" t="s">
        <v>48</v>
      </c>
      <c r="T123">
        <v>0</v>
      </c>
      <c r="U123">
        <v>0</v>
      </c>
      <c r="V123">
        <v>0</v>
      </c>
      <c r="W123">
        <v>1</v>
      </c>
      <c r="X123">
        <v>0</v>
      </c>
      <c r="Y123">
        <v>0</v>
      </c>
      <c r="Z123" t="s">
        <v>63</v>
      </c>
      <c r="AA123">
        <v>0</v>
      </c>
      <c r="AB123">
        <v>1</v>
      </c>
      <c r="AC123">
        <v>0</v>
      </c>
      <c r="AD123">
        <v>0</v>
      </c>
      <c r="AE123">
        <v>0</v>
      </c>
      <c r="AF123">
        <v>1</v>
      </c>
      <c r="AG123">
        <v>1</v>
      </c>
      <c r="AH123">
        <v>0</v>
      </c>
      <c r="AI123">
        <v>0</v>
      </c>
      <c r="AJ123">
        <v>0</v>
      </c>
      <c r="AK123" t="s">
        <v>50</v>
      </c>
      <c r="AL123">
        <v>61.7</v>
      </c>
      <c r="AM123">
        <v>57</v>
      </c>
      <c r="AN123">
        <v>34</v>
      </c>
      <c r="AO123">
        <v>41.4</v>
      </c>
      <c r="AP123">
        <v>55</v>
      </c>
      <c r="AQ123">
        <v>80</v>
      </c>
      <c r="AR123">
        <v>1</v>
      </c>
    </row>
    <row r="124" spans="1:44" x14ac:dyDescent="0.3">
      <c r="A124" t="s">
        <v>51</v>
      </c>
      <c r="B124">
        <v>1</v>
      </c>
      <c r="C124">
        <v>0</v>
      </c>
      <c r="D124">
        <v>0</v>
      </c>
      <c r="E124">
        <v>0</v>
      </c>
      <c r="F124">
        <v>0</v>
      </c>
      <c r="G124">
        <v>0</v>
      </c>
      <c r="H124">
        <v>16461.32</v>
      </c>
      <c r="I124">
        <v>0.20048999063647233</v>
      </c>
      <c r="J124">
        <v>1.41</v>
      </c>
      <c r="K124" t="s">
        <v>45</v>
      </c>
      <c r="L124" t="s">
        <v>52</v>
      </c>
      <c r="M124" t="s">
        <v>62</v>
      </c>
      <c r="N124">
        <v>0</v>
      </c>
      <c r="O124">
        <v>0</v>
      </c>
      <c r="P124">
        <v>1</v>
      </c>
      <c r="Q124">
        <v>0</v>
      </c>
      <c r="R124">
        <v>0</v>
      </c>
      <c r="S124" t="s">
        <v>57</v>
      </c>
      <c r="T124">
        <v>0</v>
      </c>
      <c r="U124">
        <v>0</v>
      </c>
      <c r="V124">
        <v>1</v>
      </c>
      <c r="W124">
        <v>0</v>
      </c>
      <c r="X124">
        <v>0</v>
      </c>
      <c r="Y124">
        <v>0</v>
      </c>
      <c r="Z124" t="s">
        <v>49</v>
      </c>
      <c r="AA124">
        <v>0</v>
      </c>
      <c r="AB124">
        <v>1</v>
      </c>
      <c r="AC124">
        <v>0</v>
      </c>
      <c r="AD124">
        <v>1</v>
      </c>
      <c r="AE124">
        <v>1</v>
      </c>
      <c r="AF124">
        <v>1</v>
      </c>
      <c r="AG124">
        <v>1</v>
      </c>
      <c r="AH124">
        <v>0</v>
      </c>
      <c r="AI124">
        <v>1</v>
      </c>
      <c r="AJ124">
        <v>0</v>
      </c>
      <c r="AK124" t="s">
        <v>50</v>
      </c>
      <c r="AL124">
        <v>61.3</v>
      </c>
      <c r="AM124">
        <v>57</v>
      </c>
      <c r="AN124">
        <v>34.5</v>
      </c>
      <c r="AO124">
        <v>40.799999999999997</v>
      </c>
      <c r="AP124">
        <v>55</v>
      </c>
      <c r="AQ124">
        <v>80</v>
      </c>
      <c r="AR124">
        <v>1</v>
      </c>
    </row>
    <row r="125" spans="1:44" x14ac:dyDescent="0.3">
      <c r="A125" t="s">
        <v>44</v>
      </c>
      <c r="B125">
        <v>0</v>
      </c>
      <c r="C125">
        <v>0</v>
      </c>
      <c r="D125">
        <v>0</v>
      </c>
      <c r="E125">
        <v>1</v>
      </c>
      <c r="F125">
        <v>0</v>
      </c>
      <c r="G125">
        <v>0</v>
      </c>
      <c r="H125">
        <v>11240</v>
      </c>
      <c r="I125">
        <v>-0.55229982145312195</v>
      </c>
      <c r="J125">
        <v>1.35</v>
      </c>
      <c r="K125" t="s">
        <v>45</v>
      </c>
      <c r="L125" t="s">
        <v>46</v>
      </c>
      <c r="M125" t="s">
        <v>47</v>
      </c>
      <c r="N125">
        <v>0</v>
      </c>
      <c r="O125">
        <v>0</v>
      </c>
      <c r="P125">
        <v>0</v>
      </c>
      <c r="Q125">
        <v>1</v>
      </c>
      <c r="R125">
        <v>0</v>
      </c>
      <c r="S125" t="s">
        <v>54</v>
      </c>
      <c r="T125">
        <v>0</v>
      </c>
      <c r="U125">
        <v>0</v>
      </c>
      <c r="V125">
        <v>0</v>
      </c>
      <c r="W125">
        <v>0</v>
      </c>
      <c r="X125">
        <v>0</v>
      </c>
      <c r="Y125">
        <v>1</v>
      </c>
      <c r="Z125" t="s">
        <v>49</v>
      </c>
      <c r="AA125">
        <v>0</v>
      </c>
      <c r="AB125">
        <v>0</v>
      </c>
      <c r="AC125">
        <v>1</v>
      </c>
      <c r="AD125">
        <v>1</v>
      </c>
      <c r="AE125">
        <v>1</v>
      </c>
      <c r="AF125">
        <v>1</v>
      </c>
      <c r="AG125">
        <v>1</v>
      </c>
      <c r="AH125">
        <v>1</v>
      </c>
      <c r="AI125">
        <v>1</v>
      </c>
      <c r="AJ125">
        <v>0</v>
      </c>
      <c r="AK125" t="s">
        <v>50</v>
      </c>
      <c r="AL125">
        <v>62</v>
      </c>
      <c r="AM125">
        <v>56</v>
      </c>
      <c r="AN125">
        <v>34.5</v>
      </c>
      <c r="AO125">
        <v>40.799999999999997</v>
      </c>
      <c r="AP125">
        <v>50</v>
      </c>
      <c r="AQ125">
        <v>80</v>
      </c>
      <c r="AR125">
        <v>1</v>
      </c>
    </row>
    <row r="126" spans="1:44" x14ac:dyDescent="0.3">
      <c r="A126" t="s">
        <v>55</v>
      </c>
      <c r="B126">
        <v>0</v>
      </c>
      <c r="C126">
        <v>1</v>
      </c>
      <c r="D126">
        <v>0</v>
      </c>
      <c r="E126">
        <v>0</v>
      </c>
      <c r="F126">
        <v>0</v>
      </c>
      <c r="G126">
        <v>0</v>
      </c>
      <c r="H126">
        <v>10669</v>
      </c>
      <c r="I126">
        <v>-0.63462440272819387</v>
      </c>
      <c r="J126">
        <v>1.0449999999999999</v>
      </c>
      <c r="K126" t="s">
        <v>45</v>
      </c>
      <c r="L126" t="s">
        <v>56</v>
      </c>
      <c r="M126" t="s">
        <v>62</v>
      </c>
      <c r="N126">
        <v>0</v>
      </c>
      <c r="O126">
        <v>0</v>
      </c>
      <c r="P126">
        <v>1</v>
      </c>
      <c r="Q126">
        <v>0</v>
      </c>
      <c r="R126">
        <v>0</v>
      </c>
      <c r="S126" t="s">
        <v>57</v>
      </c>
      <c r="T126">
        <v>0</v>
      </c>
      <c r="U126">
        <v>0</v>
      </c>
      <c r="V126">
        <v>1</v>
      </c>
      <c r="W126">
        <v>0</v>
      </c>
      <c r="X126">
        <v>0</v>
      </c>
      <c r="Y126">
        <v>0</v>
      </c>
      <c r="Z126" t="s">
        <v>58</v>
      </c>
      <c r="AA126">
        <v>1</v>
      </c>
      <c r="AB126">
        <v>0</v>
      </c>
      <c r="AC126">
        <v>1</v>
      </c>
      <c r="AD126">
        <v>1</v>
      </c>
      <c r="AE126">
        <v>1</v>
      </c>
      <c r="AF126">
        <v>1</v>
      </c>
      <c r="AG126">
        <v>1</v>
      </c>
      <c r="AH126">
        <v>0</v>
      </c>
      <c r="AI126">
        <v>1</v>
      </c>
      <c r="AJ126">
        <v>0</v>
      </c>
      <c r="AK126" t="s">
        <v>59</v>
      </c>
      <c r="AL126">
        <v>61.4</v>
      </c>
      <c r="AM126">
        <v>56.9</v>
      </c>
      <c r="AN126">
        <v>34.799999999999997</v>
      </c>
      <c r="AO126">
        <v>40.9</v>
      </c>
      <c r="AP126">
        <v>56</v>
      </c>
      <c r="AQ126">
        <v>76</v>
      </c>
      <c r="AR126">
        <v>1</v>
      </c>
    </row>
    <row r="127" spans="1:44" x14ac:dyDescent="0.3">
      <c r="A127" t="s">
        <v>69</v>
      </c>
      <c r="B127">
        <v>0</v>
      </c>
      <c r="C127">
        <v>0</v>
      </c>
      <c r="D127">
        <v>1</v>
      </c>
      <c r="E127">
        <v>0</v>
      </c>
      <c r="F127">
        <v>0</v>
      </c>
      <c r="G127">
        <v>0</v>
      </c>
      <c r="H127">
        <v>25520</v>
      </c>
      <c r="I127">
        <v>1.5065355911703924</v>
      </c>
      <c r="J127">
        <v>1.61</v>
      </c>
      <c r="K127" t="s">
        <v>70</v>
      </c>
      <c r="L127" t="s">
        <v>65</v>
      </c>
      <c r="M127" t="s">
        <v>68</v>
      </c>
      <c r="N127">
        <v>0</v>
      </c>
      <c r="O127">
        <v>1</v>
      </c>
      <c r="P127">
        <v>0</v>
      </c>
      <c r="Q127">
        <v>0</v>
      </c>
      <c r="R127">
        <v>0</v>
      </c>
      <c r="S127" t="s">
        <v>48</v>
      </c>
      <c r="T127">
        <v>0</v>
      </c>
      <c r="U127">
        <v>0</v>
      </c>
      <c r="V127">
        <v>0</v>
      </c>
      <c r="W127">
        <v>1</v>
      </c>
      <c r="X127">
        <v>0</v>
      </c>
      <c r="Y127">
        <v>0</v>
      </c>
      <c r="Z127" t="s">
        <v>58</v>
      </c>
      <c r="AA127">
        <v>1</v>
      </c>
      <c r="AB127">
        <v>1</v>
      </c>
      <c r="AC127">
        <v>1</v>
      </c>
      <c r="AD127">
        <v>1</v>
      </c>
      <c r="AE127">
        <v>1</v>
      </c>
      <c r="AF127">
        <v>1</v>
      </c>
      <c r="AG127">
        <v>1</v>
      </c>
      <c r="AH127">
        <v>0</v>
      </c>
      <c r="AI127">
        <v>1</v>
      </c>
      <c r="AJ127">
        <v>0</v>
      </c>
      <c r="AK127" t="s">
        <v>59</v>
      </c>
      <c r="AL127">
        <v>61.6</v>
      </c>
      <c r="AM127">
        <v>57</v>
      </c>
      <c r="AN127">
        <v>34.5</v>
      </c>
      <c r="AO127">
        <v>40.9</v>
      </c>
      <c r="AP127">
        <v>54</v>
      </c>
      <c r="AQ127">
        <v>78</v>
      </c>
      <c r="AR127">
        <v>1</v>
      </c>
    </row>
    <row r="128" spans="1:44" x14ac:dyDescent="0.3">
      <c r="A128" t="s">
        <v>64</v>
      </c>
      <c r="B128">
        <v>0</v>
      </c>
      <c r="C128">
        <v>0</v>
      </c>
      <c r="D128">
        <v>0</v>
      </c>
      <c r="E128">
        <v>0</v>
      </c>
      <c r="F128">
        <v>0</v>
      </c>
      <c r="G128">
        <v>1</v>
      </c>
      <c r="H128">
        <v>18812</v>
      </c>
      <c r="I128">
        <v>0.53940198137497675</v>
      </c>
      <c r="J128">
        <v>1.7549999999999999</v>
      </c>
      <c r="K128" t="s">
        <v>45</v>
      </c>
      <c r="L128" t="s">
        <v>65</v>
      </c>
      <c r="M128" t="s">
        <v>53</v>
      </c>
      <c r="N128">
        <v>0</v>
      </c>
      <c r="O128">
        <v>0</v>
      </c>
      <c r="P128">
        <v>0</v>
      </c>
      <c r="Q128">
        <v>0</v>
      </c>
      <c r="R128">
        <v>1</v>
      </c>
      <c r="S128" t="s">
        <v>57</v>
      </c>
      <c r="T128">
        <v>0</v>
      </c>
      <c r="U128">
        <v>0</v>
      </c>
      <c r="V128">
        <v>1</v>
      </c>
      <c r="W128">
        <v>0</v>
      </c>
      <c r="X128">
        <v>0</v>
      </c>
      <c r="Y128">
        <v>0</v>
      </c>
      <c r="Z128" t="s">
        <v>58</v>
      </c>
      <c r="AA128">
        <v>1</v>
      </c>
      <c r="AB128">
        <v>1</v>
      </c>
      <c r="AC128">
        <v>0</v>
      </c>
      <c r="AD128">
        <v>1</v>
      </c>
      <c r="AE128">
        <v>1</v>
      </c>
      <c r="AF128">
        <v>1</v>
      </c>
      <c r="AG128">
        <v>1</v>
      </c>
      <c r="AH128">
        <v>0</v>
      </c>
      <c r="AI128">
        <v>1</v>
      </c>
      <c r="AJ128">
        <v>0</v>
      </c>
      <c r="AK128" t="s">
        <v>59</v>
      </c>
      <c r="AL128">
        <v>61.8</v>
      </c>
      <c r="AM128">
        <v>56.3</v>
      </c>
      <c r="AN128">
        <v>34.6</v>
      </c>
      <c r="AO128">
        <v>40.700000000000003</v>
      </c>
      <c r="AP128">
        <v>54</v>
      </c>
      <c r="AQ128">
        <v>78</v>
      </c>
      <c r="AR128">
        <v>1</v>
      </c>
    </row>
    <row r="129" spans="1:44" x14ac:dyDescent="0.3">
      <c r="A129" t="s">
        <v>64</v>
      </c>
      <c r="B129">
        <v>0</v>
      </c>
      <c r="C129">
        <v>0</v>
      </c>
      <c r="D129">
        <v>0</v>
      </c>
      <c r="E129">
        <v>0</v>
      </c>
      <c r="F129">
        <v>0</v>
      </c>
      <c r="G129">
        <v>1</v>
      </c>
      <c r="H129">
        <v>12603</v>
      </c>
      <c r="I129">
        <v>-0.35578772989809049</v>
      </c>
      <c r="J129">
        <v>1.321</v>
      </c>
      <c r="K129" t="s">
        <v>45</v>
      </c>
      <c r="L129" t="s">
        <v>65</v>
      </c>
      <c r="M129" t="s">
        <v>62</v>
      </c>
      <c r="N129">
        <v>0</v>
      </c>
      <c r="O129">
        <v>0</v>
      </c>
      <c r="P129">
        <v>1</v>
      </c>
      <c r="Q129">
        <v>0</v>
      </c>
      <c r="R129">
        <v>0</v>
      </c>
      <c r="S129" t="s">
        <v>48</v>
      </c>
      <c r="T129">
        <v>0</v>
      </c>
      <c r="U129">
        <v>0</v>
      </c>
      <c r="V129">
        <v>0</v>
      </c>
      <c r="W129">
        <v>1</v>
      </c>
      <c r="X129">
        <v>0</v>
      </c>
      <c r="Y129">
        <v>0</v>
      </c>
      <c r="Z129" t="s">
        <v>58</v>
      </c>
      <c r="AA129">
        <v>1</v>
      </c>
      <c r="AB129">
        <v>1</v>
      </c>
      <c r="AC129">
        <v>0</v>
      </c>
      <c r="AD129">
        <v>1</v>
      </c>
      <c r="AE129">
        <v>1</v>
      </c>
      <c r="AF129">
        <v>1</v>
      </c>
      <c r="AG129">
        <v>1</v>
      </c>
      <c r="AH129">
        <v>0</v>
      </c>
      <c r="AI129">
        <v>1</v>
      </c>
      <c r="AJ129">
        <v>1</v>
      </c>
      <c r="AK129" t="s">
        <v>59</v>
      </c>
      <c r="AL129">
        <v>61.6</v>
      </c>
      <c r="AM129">
        <v>55.5</v>
      </c>
      <c r="AN129">
        <v>34.799999999999997</v>
      </c>
      <c r="AO129">
        <v>40.799999999999997</v>
      </c>
      <c r="AP129">
        <v>55</v>
      </c>
      <c r="AQ129">
        <v>77</v>
      </c>
      <c r="AR129">
        <v>1</v>
      </c>
    </row>
    <row r="130" spans="1:44" x14ac:dyDescent="0.3">
      <c r="A130" t="s">
        <v>51</v>
      </c>
      <c r="B130">
        <v>1</v>
      </c>
      <c r="C130">
        <v>0</v>
      </c>
      <c r="D130">
        <v>0</v>
      </c>
      <c r="E130">
        <v>0</v>
      </c>
      <c r="F130">
        <v>0</v>
      </c>
      <c r="G130">
        <v>0</v>
      </c>
      <c r="H130">
        <v>13935.78</v>
      </c>
      <c r="I130">
        <v>-0.16363264157621593</v>
      </c>
      <c r="J130">
        <v>1.31</v>
      </c>
      <c r="K130" t="s">
        <v>45</v>
      </c>
      <c r="L130" t="s">
        <v>52</v>
      </c>
      <c r="M130" t="s">
        <v>62</v>
      </c>
      <c r="N130">
        <v>0</v>
      </c>
      <c r="O130">
        <v>0</v>
      </c>
      <c r="P130">
        <v>1</v>
      </c>
      <c r="Q130">
        <v>0</v>
      </c>
      <c r="R130">
        <v>0</v>
      </c>
      <c r="S130" t="s">
        <v>57</v>
      </c>
      <c r="T130">
        <v>0</v>
      </c>
      <c r="U130">
        <v>0</v>
      </c>
      <c r="V130">
        <v>1</v>
      </c>
      <c r="W130">
        <v>0</v>
      </c>
      <c r="X130">
        <v>0</v>
      </c>
      <c r="Y130">
        <v>0</v>
      </c>
      <c r="Z130" t="s">
        <v>63</v>
      </c>
      <c r="AA130">
        <v>1</v>
      </c>
      <c r="AB130">
        <v>0</v>
      </c>
      <c r="AC130">
        <v>0</v>
      </c>
      <c r="AD130">
        <v>0</v>
      </c>
      <c r="AE130">
        <v>1</v>
      </c>
      <c r="AF130">
        <v>1</v>
      </c>
      <c r="AG130">
        <v>1</v>
      </c>
      <c r="AH130">
        <v>1</v>
      </c>
      <c r="AI130">
        <v>0</v>
      </c>
      <c r="AJ130">
        <v>0</v>
      </c>
      <c r="AK130" t="s">
        <v>50</v>
      </c>
      <c r="AL130">
        <v>61.8</v>
      </c>
      <c r="AM130">
        <v>57</v>
      </c>
      <c r="AN130">
        <v>35.5</v>
      </c>
      <c r="AO130">
        <v>40.799999999999997</v>
      </c>
      <c r="AP130">
        <v>50</v>
      </c>
      <c r="AQ130">
        <v>80</v>
      </c>
      <c r="AR130">
        <v>1</v>
      </c>
    </row>
    <row r="131" spans="1:44" x14ac:dyDescent="0.3">
      <c r="A131" t="s">
        <v>44</v>
      </c>
      <c r="B131">
        <v>0</v>
      </c>
      <c r="C131">
        <v>0</v>
      </c>
      <c r="D131">
        <v>0</v>
      </c>
      <c r="E131">
        <v>1</v>
      </c>
      <c r="F131">
        <v>0</v>
      </c>
      <c r="G131">
        <v>0</v>
      </c>
      <c r="H131">
        <v>13880</v>
      </c>
      <c r="I131">
        <v>-0.17167478718658996</v>
      </c>
      <c r="J131">
        <v>1.22</v>
      </c>
      <c r="K131" t="s">
        <v>45</v>
      </c>
      <c r="L131" t="s">
        <v>46</v>
      </c>
      <c r="M131" t="s">
        <v>66</v>
      </c>
      <c r="N131">
        <v>1</v>
      </c>
      <c r="O131">
        <v>0</v>
      </c>
      <c r="P131">
        <v>0</v>
      </c>
      <c r="Q131">
        <v>0</v>
      </c>
      <c r="R131">
        <v>0</v>
      </c>
      <c r="S131" t="s">
        <v>54</v>
      </c>
      <c r="T131">
        <v>0</v>
      </c>
      <c r="U131">
        <v>0</v>
      </c>
      <c r="V131">
        <v>0</v>
      </c>
      <c r="W131">
        <v>0</v>
      </c>
      <c r="X131">
        <v>0</v>
      </c>
      <c r="Y131">
        <v>1</v>
      </c>
      <c r="Z131" t="s">
        <v>49</v>
      </c>
      <c r="AA131">
        <v>0</v>
      </c>
      <c r="AB131">
        <v>0</v>
      </c>
      <c r="AC131">
        <v>1</v>
      </c>
      <c r="AD131">
        <v>0</v>
      </c>
      <c r="AE131">
        <v>1</v>
      </c>
      <c r="AF131">
        <v>1</v>
      </c>
      <c r="AG131">
        <v>1</v>
      </c>
      <c r="AH131">
        <v>1</v>
      </c>
      <c r="AI131">
        <v>0</v>
      </c>
      <c r="AJ131">
        <v>0</v>
      </c>
      <c r="AK131" t="s">
        <v>50</v>
      </c>
      <c r="AL131">
        <v>62.1</v>
      </c>
      <c r="AM131">
        <v>57</v>
      </c>
      <c r="AN131">
        <v>36</v>
      </c>
      <c r="AO131">
        <v>40.799999999999997</v>
      </c>
      <c r="AP131">
        <v>50</v>
      </c>
      <c r="AQ131">
        <v>80</v>
      </c>
      <c r="AR131">
        <v>1</v>
      </c>
    </row>
    <row r="132" spans="1:44" x14ac:dyDescent="0.3">
      <c r="A132" t="s">
        <v>64</v>
      </c>
      <c r="B132">
        <v>0</v>
      </c>
      <c r="C132">
        <v>0</v>
      </c>
      <c r="D132">
        <v>0</v>
      </c>
      <c r="E132">
        <v>0</v>
      </c>
      <c r="F132">
        <v>0</v>
      </c>
      <c r="G132">
        <v>1</v>
      </c>
      <c r="H132">
        <v>16716</v>
      </c>
      <c r="I132">
        <v>0.23720877235124524</v>
      </c>
      <c r="J132">
        <v>1.1180000000000001</v>
      </c>
      <c r="K132" t="s">
        <v>45</v>
      </c>
      <c r="L132" t="s">
        <v>65</v>
      </c>
      <c r="M132" t="s">
        <v>66</v>
      </c>
      <c r="N132">
        <v>1</v>
      </c>
      <c r="O132">
        <v>0</v>
      </c>
      <c r="P132">
        <v>0</v>
      </c>
      <c r="Q132">
        <v>0</v>
      </c>
      <c r="R132">
        <v>0</v>
      </c>
      <c r="S132" t="s">
        <v>54</v>
      </c>
      <c r="T132">
        <v>0</v>
      </c>
      <c r="U132">
        <v>0</v>
      </c>
      <c r="V132">
        <v>0</v>
      </c>
      <c r="W132">
        <v>0</v>
      </c>
      <c r="X132">
        <v>0</v>
      </c>
      <c r="Y132">
        <v>1</v>
      </c>
      <c r="Z132" t="s">
        <v>58</v>
      </c>
      <c r="AA132">
        <v>1</v>
      </c>
      <c r="AB132">
        <v>1</v>
      </c>
      <c r="AC132">
        <v>0</v>
      </c>
      <c r="AD132">
        <v>1</v>
      </c>
      <c r="AE132">
        <v>1</v>
      </c>
      <c r="AF132">
        <v>1</v>
      </c>
      <c r="AG132">
        <v>1</v>
      </c>
      <c r="AH132">
        <v>0</v>
      </c>
      <c r="AI132">
        <v>1</v>
      </c>
      <c r="AJ132">
        <v>1</v>
      </c>
      <c r="AK132" t="s">
        <v>59</v>
      </c>
      <c r="AL132">
        <v>61.8</v>
      </c>
      <c r="AM132">
        <v>55.4</v>
      </c>
      <c r="AN132">
        <v>34.6</v>
      </c>
      <c r="AO132">
        <v>40.799999999999997</v>
      </c>
      <c r="AP132">
        <v>56</v>
      </c>
      <c r="AQ132">
        <v>77</v>
      </c>
      <c r="AR132">
        <v>1</v>
      </c>
    </row>
    <row r="133" spans="1:44" x14ac:dyDescent="0.3">
      <c r="A133" t="s">
        <v>60</v>
      </c>
      <c r="B133">
        <v>0</v>
      </c>
      <c r="C133">
        <v>0</v>
      </c>
      <c r="D133">
        <v>0</v>
      </c>
      <c r="E133">
        <v>0</v>
      </c>
      <c r="F133">
        <v>1</v>
      </c>
      <c r="G133">
        <v>0</v>
      </c>
      <c r="H133">
        <v>9670</v>
      </c>
      <c r="I133">
        <v>-0.77865637592223391</v>
      </c>
      <c r="J133">
        <v>1.05</v>
      </c>
      <c r="K133" t="s">
        <v>45</v>
      </c>
      <c r="L133" t="s">
        <v>61</v>
      </c>
      <c r="M133" t="s">
        <v>47</v>
      </c>
      <c r="N133">
        <v>0</v>
      </c>
      <c r="O133">
        <v>0</v>
      </c>
      <c r="P133">
        <v>0</v>
      </c>
      <c r="Q133">
        <v>1</v>
      </c>
      <c r="R133">
        <v>0</v>
      </c>
      <c r="S133" t="s">
        <v>67</v>
      </c>
      <c r="T133">
        <v>0</v>
      </c>
      <c r="U133">
        <v>0</v>
      </c>
      <c r="V133">
        <v>0</v>
      </c>
      <c r="W133">
        <v>0</v>
      </c>
      <c r="X133">
        <v>1</v>
      </c>
      <c r="Y133">
        <v>0</v>
      </c>
      <c r="Z133" t="s">
        <v>71</v>
      </c>
      <c r="AA133">
        <v>1</v>
      </c>
      <c r="AB133">
        <v>1</v>
      </c>
      <c r="AC133">
        <v>0</v>
      </c>
      <c r="AD133">
        <v>1</v>
      </c>
      <c r="AE133">
        <v>1</v>
      </c>
      <c r="AF133">
        <v>1</v>
      </c>
      <c r="AG133">
        <v>1</v>
      </c>
      <c r="AH133">
        <v>0</v>
      </c>
      <c r="AI133">
        <v>1</v>
      </c>
      <c r="AJ133">
        <v>0</v>
      </c>
      <c r="AK133" t="s">
        <v>59</v>
      </c>
      <c r="AL133">
        <v>61.9</v>
      </c>
      <c r="AM133">
        <v>55.8</v>
      </c>
      <c r="AN133">
        <v>34.799999999999997</v>
      </c>
      <c r="AO133">
        <v>40.799999999999997</v>
      </c>
      <c r="AP133">
        <v>52</v>
      </c>
      <c r="AQ133">
        <v>77</v>
      </c>
      <c r="AR133">
        <v>1</v>
      </c>
    </row>
    <row r="134" spans="1:44" x14ac:dyDescent="0.3">
      <c r="A134" t="s">
        <v>55</v>
      </c>
      <c r="B134">
        <v>0</v>
      </c>
      <c r="C134">
        <v>1</v>
      </c>
      <c r="D134">
        <v>0</v>
      </c>
      <c r="E134">
        <v>0</v>
      </c>
      <c r="F134">
        <v>0</v>
      </c>
      <c r="G134">
        <v>0</v>
      </c>
      <c r="H134">
        <v>8713</v>
      </c>
      <c r="I134">
        <v>-0.91663295084385177</v>
      </c>
      <c r="J134">
        <v>1.1379999999999999</v>
      </c>
      <c r="K134" t="s">
        <v>45</v>
      </c>
      <c r="L134" t="s">
        <v>56</v>
      </c>
      <c r="M134" t="s">
        <v>53</v>
      </c>
      <c r="N134">
        <v>0</v>
      </c>
      <c r="O134">
        <v>0</v>
      </c>
      <c r="P134">
        <v>0</v>
      </c>
      <c r="Q134">
        <v>0</v>
      </c>
      <c r="R134">
        <v>1</v>
      </c>
      <c r="S134" t="s">
        <v>48</v>
      </c>
      <c r="T134">
        <v>0</v>
      </c>
      <c r="U134">
        <v>0</v>
      </c>
      <c r="V134">
        <v>0</v>
      </c>
      <c r="W134">
        <v>1</v>
      </c>
      <c r="X134">
        <v>0</v>
      </c>
      <c r="Y134">
        <v>0</v>
      </c>
      <c r="Z134" t="s">
        <v>58</v>
      </c>
      <c r="AA134">
        <v>1</v>
      </c>
      <c r="AB134">
        <v>1</v>
      </c>
      <c r="AC134">
        <v>0</v>
      </c>
      <c r="AD134">
        <v>1</v>
      </c>
      <c r="AE134">
        <v>1</v>
      </c>
      <c r="AF134">
        <v>1</v>
      </c>
      <c r="AG134">
        <v>1</v>
      </c>
      <c r="AH134">
        <v>0</v>
      </c>
      <c r="AI134">
        <v>1</v>
      </c>
      <c r="AJ134">
        <v>1</v>
      </c>
      <c r="AK134" t="s">
        <v>59</v>
      </c>
      <c r="AL134">
        <v>61.7</v>
      </c>
      <c r="AM134">
        <v>56.2</v>
      </c>
      <c r="AN134">
        <v>34.799999999999997</v>
      </c>
      <c r="AO134">
        <v>40.799999999999997</v>
      </c>
      <c r="AP134">
        <v>53</v>
      </c>
      <c r="AQ134">
        <v>77</v>
      </c>
      <c r="AR134">
        <v>1</v>
      </c>
    </row>
    <row r="135" spans="1:44" x14ac:dyDescent="0.3">
      <c r="A135" t="s">
        <v>51</v>
      </c>
      <c r="B135">
        <v>1</v>
      </c>
      <c r="C135">
        <v>0</v>
      </c>
      <c r="D135">
        <v>0</v>
      </c>
      <c r="E135">
        <v>0</v>
      </c>
      <c r="F135">
        <v>0</v>
      </c>
      <c r="G135">
        <v>0</v>
      </c>
      <c r="H135">
        <v>9233.39</v>
      </c>
      <c r="I135">
        <v>-0.84160512448704861</v>
      </c>
      <c r="J135">
        <v>1.01</v>
      </c>
      <c r="K135" t="s">
        <v>45</v>
      </c>
      <c r="L135" t="s">
        <v>52</v>
      </c>
      <c r="M135" t="s">
        <v>68</v>
      </c>
      <c r="N135">
        <v>0</v>
      </c>
      <c r="O135">
        <v>1</v>
      </c>
      <c r="P135">
        <v>0</v>
      </c>
      <c r="Q135">
        <v>0</v>
      </c>
      <c r="R135">
        <v>0</v>
      </c>
      <c r="S135" t="s">
        <v>48</v>
      </c>
      <c r="T135">
        <v>0</v>
      </c>
      <c r="U135">
        <v>0</v>
      </c>
      <c r="V135">
        <v>0</v>
      </c>
      <c r="W135">
        <v>1</v>
      </c>
      <c r="X135">
        <v>0</v>
      </c>
      <c r="Y135">
        <v>0</v>
      </c>
      <c r="Z135" t="s">
        <v>49</v>
      </c>
      <c r="AA135">
        <v>1</v>
      </c>
      <c r="AB135">
        <v>1</v>
      </c>
      <c r="AC135">
        <v>1</v>
      </c>
      <c r="AD135">
        <v>1</v>
      </c>
      <c r="AE135">
        <v>0</v>
      </c>
      <c r="AF135">
        <v>1</v>
      </c>
      <c r="AG135">
        <v>1</v>
      </c>
      <c r="AH135">
        <v>1</v>
      </c>
      <c r="AI135">
        <v>0</v>
      </c>
      <c r="AJ135">
        <v>0</v>
      </c>
      <c r="AK135" t="s">
        <v>50</v>
      </c>
      <c r="AL135">
        <v>61.9</v>
      </c>
      <c r="AM135">
        <v>57</v>
      </c>
      <c r="AN135">
        <v>34.5</v>
      </c>
      <c r="AO135">
        <v>41.2</v>
      </c>
      <c r="AP135">
        <v>50</v>
      </c>
      <c r="AQ135">
        <v>80</v>
      </c>
      <c r="AR135">
        <v>1</v>
      </c>
    </row>
    <row r="136" spans="1:44" x14ac:dyDescent="0.3">
      <c r="A136" t="s">
        <v>64</v>
      </c>
      <c r="B136">
        <v>0</v>
      </c>
      <c r="C136">
        <v>0</v>
      </c>
      <c r="D136">
        <v>0</v>
      </c>
      <c r="E136">
        <v>0</v>
      </c>
      <c r="F136">
        <v>0</v>
      </c>
      <c r="G136">
        <v>1</v>
      </c>
      <c r="H136">
        <v>11175</v>
      </c>
      <c r="I136">
        <v>-0.56167127116044191</v>
      </c>
      <c r="J136">
        <v>1.337</v>
      </c>
      <c r="K136" t="s">
        <v>45</v>
      </c>
      <c r="L136" t="s">
        <v>65</v>
      </c>
      <c r="M136" t="s">
        <v>53</v>
      </c>
      <c r="N136">
        <v>0</v>
      </c>
      <c r="O136">
        <v>0</v>
      </c>
      <c r="P136">
        <v>0</v>
      </c>
      <c r="Q136">
        <v>0</v>
      </c>
      <c r="R136">
        <v>1</v>
      </c>
      <c r="S136" t="s">
        <v>57</v>
      </c>
      <c r="T136">
        <v>0</v>
      </c>
      <c r="U136">
        <v>0</v>
      </c>
      <c r="V136">
        <v>1</v>
      </c>
      <c r="W136">
        <v>0</v>
      </c>
      <c r="X136">
        <v>0</v>
      </c>
      <c r="Y136">
        <v>0</v>
      </c>
      <c r="Z136" t="s">
        <v>58</v>
      </c>
      <c r="AA136">
        <v>1</v>
      </c>
      <c r="AB136">
        <v>1</v>
      </c>
      <c r="AC136">
        <v>0</v>
      </c>
      <c r="AD136">
        <v>1</v>
      </c>
      <c r="AE136">
        <v>1</v>
      </c>
      <c r="AF136">
        <v>1</v>
      </c>
      <c r="AG136">
        <v>1</v>
      </c>
      <c r="AH136">
        <v>0</v>
      </c>
      <c r="AI136">
        <v>1</v>
      </c>
      <c r="AJ136">
        <v>1</v>
      </c>
      <c r="AK136" t="s">
        <v>59</v>
      </c>
      <c r="AL136">
        <v>61.5</v>
      </c>
      <c r="AM136">
        <v>55.2</v>
      </c>
      <c r="AN136">
        <v>34.5</v>
      </c>
      <c r="AO136">
        <v>40.6</v>
      </c>
      <c r="AP136">
        <v>51</v>
      </c>
      <c r="AQ136">
        <v>77</v>
      </c>
      <c r="AR136">
        <v>1</v>
      </c>
    </row>
    <row r="137" spans="1:44" x14ac:dyDescent="0.3">
      <c r="A137" t="s">
        <v>69</v>
      </c>
      <c r="B137">
        <v>0</v>
      </c>
      <c r="C137">
        <v>0</v>
      </c>
      <c r="D137">
        <v>1</v>
      </c>
      <c r="E137">
        <v>0</v>
      </c>
      <c r="F137">
        <v>0</v>
      </c>
      <c r="G137">
        <v>0</v>
      </c>
      <c r="H137">
        <v>11829</v>
      </c>
      <c r="I137">
        <v>-0.46738006948986921</v>
      </c>
      <c r="J137">
        <v>1.3</v>
      </c>
      <c r="K137" t="s">
        <v>70</v>
      </c>
      <c r="L137" t="s">
        <v>65</v>
      </c>
      <c r="M137" t="s">
        <v>53</v>
      </c>
      <c r="N137">
        <v>0</v>
      </c>
      <c r="O137">
        <v>0</v>
      </c>
      <c r="P137">
        <v>0</v>
      </c>
      <c r="Q137">
        <v>0</v>
      </c>
      <c r="R137">
        <v>1</v>
      </c>
      <c r="S137" t="s">
        <v>57</v>
      </c>
      <c r="T137">
        <v>0</v>
      </c>
      <c r="U137">
        <v>0</v>
      </c>
      <c r="V137">
        <v>1</v>
      </c>
      <c r="W137">
        <v>0</v>
      </c>
      <c r="X137">
        <v>0</v>
      </c>
      <c r="Y137">
        <v>0</v>
      </c>
      <c r="Z137" t="s">
        <v>58</v>
      </c>
      <c r="AA137">
        <v>1</v>
      </c>
      <c r="AB137">
        <v>1</v>
      </c>
      <c r="AC137">
        <v>1</v>
      </c>
      <c r="AD137">
        <v>1</v>
      </c>
      <c r="AE137">
        <v>1</v>
      </c>
      <c r="AF137">
        <v>1</v>
      </c>
      <c r="AG137">
        <v>1</v>
      </c>
      <c r="AH137">
        <v>0</v>
      </c>
      <c r="AI137">
        <v>1</v>
      </c>
      <c r="AJ137">
        <v>0</v>
      </c>
      <c r="AK137" t="s">
        <v>59</v>
      </c>
      <c r="AL137">
        <v>61.1</v>
      </c>
      <c r="AM137">
        <v>55.6</v>
      </c>
      <c r="AN137">
        <v>34.200000000000003</v>
      </c>
      <c r="AO137">
        <v>40.700000000000003</v>
      </c>
      <c r="AP137">
        <v>52</v>
      </c>
      <c r="AQ137">
        <v>78</v>
      </c>
      <c r="AR137">
        <v>1</v>
      </c>
    </row>
    <row r="138" spans="1:44" x14ac:dyDescent="0.3">
      <c r="A138" t="s">
        <v>51</v>
      </c>
      <c r="B138">
        <v>1</v>
      </c>
      <c r="C138">
        <v>0</v>
      </c>
      <c r="D138">
        <v>0</v>
      </c>
      <c r="E138">
        <v>0</v>
      </c>
      <c r="F138">
        <v>0</v>
      </c>
      <c r="G138">
        <v>0</v>
      </c>
      <c r="H138">
        <v>14585.88</v>
      </c>
      <c r="I138">
        <v>-6.9903726888082621E-2</v>
      </c>
      <c r="J138">
        <v>1.56</v>
      </c>
      <c r="K138" t="s">
        <v>45</v>
      </c>
      <c r="L138" t="s">
        <v>52</v>
      </c>
      <c r="M138" t="s">
        <v>53</v>
      </c>
      <c r="N138">
        <v>0</v>
      </c>
      <c r="O138">
        <v>0</v>
      </c>
      <c r="P138">
        <v>0</v>
      </c>
      <c r="Q138">
        <v>0</v>
      </c>
      <c r="R138">
        <v>1</v>
      </c>
      <c r="S138" t="s">
        <v>48</v>
      </c>
      <c r="T138">
        <v>0</v>
      </c>
      <c r="U138">
        <v>0</v>
      </c>
      <c r="V138">
        <v>0</v>
      </c>
      <c r="W138">
        <v>1</v>
      </c>
      <c r="X138">
        <v>0</v>
      </c>
      <c r="Y138">
        <v>0</v>
      </c>
      <c r="Z138" t="s">
        <v>49</v>
      </c>
      <c r="AA138">
        <v>0</v>
      </c>
      <c r="AB138">
        <v>1</v>
      </c>
      <c r="AC138">
        <v>0</v>
      </c>
      <c r="AD138">
        <v>0</v>
      </c>
      <c r="AE138">
        <v>1</v>
      </c>
      <c r="AF138">
        <v>1</v>
      </c>
      <c r="AG138">
        <v>1</v>
      </c>
      <c r="AH138">
        <v>0</v>
      </c>
      <c r="AI138">
        <v>0</v>
      </c>
      <c r="AJ138">
        <v>0</v>
      </c>
      <c r="AK138" t="s">
        <v>50</v>
      </c>
      <c r="AL138">
        <v>61.8</v>
      </c>
      <c r="AM138">
        <v>57</v>
      </c>
      <c r="AN138">
        <v>35</v>
      </c>
      <c r="AO138">
        <v>40.799999999999997</v>
      </c>
      <c r="AP138">
        <v>55</v>
      </c>
      <c r="AQ138">
        <v>80</v>
      </c>
      <c r="AR138">
        <v>1</v>
      </c>
    </row>
    <row r="139" spans="1:44" x14ac:dyDescent="0.3">
      <c r="A139" t="s">
        <v>55</v>
      </c>
      <c r="B139">
        <v>0</v>
      </c>
      <c r="C139">
        <v>1</v>
      </c>
      <c r="D139">
        <v>0</v>
      </c>
      <c r="E139">
        <v>0</v>
      </c>
      <c r="F139">
        <v>0</v>
      </c>
      <c r="G139">
        <v>0</v>
      </c>
      <c r="H139">
        <v>29876</v>
      </c>
      <c r="I139">
        <v>2.1345668977101702</v>
      </c>
      <c r="J139">
        <v>1.532</v>
      </c>
      <c r="K139" t="s">
        <v>45</v>
      </c>
      <c r="L139" t="s">
        <v>56</v>
      </c>
      <c r="M139" t="s">
        <v>66</v>
      </c>
      <c r="N139">
        <v>1</v>
      </c>
      <c r="O139">
        <v>0</v>
      </c>
      <c r="P139">
        <v>0</v>
      </c>
      <c r="Q139">
        <v>0</v>
      </c>
      <c r="R139">
        <v>0</v>
      </c>
      <c r="S139" t="s">
        <v>57</v>
      </c>
      <c r="T139">
        <v>0</v>
      </c>
      <c r="U139">
        <v>0</v>
      </c>
      <c r="V139">
        <v>1</v>
      </c>
      <c r="W139">
        <v>0</v>
      </c>
      <c r="X139">
        <v>0</v>
      </c>
      <c r="Y139">
        <v>0</v>
      </c>
      <c r="Z139" t="s">
        <v>58</v>
      </c>
      <c r="AA139">
        <v>1</v>
      </c>
      <c r="AB139">
        <v>1</v>
      </c>
      <c r="AC139">
        <v>0</v>
      </c>
      <c r="AD139">
        <v>1</v>
      </c>
      <c r="AE139">
        <v>1</v>
      </c>
      <c r="AF139">
        <v>1</v>
      </c>
      <c r="AG139">
        <v>1</v>
      </c>
      <c r="AH139">
        <v>0</v>
      </c>
      <c r="AI139">
        <v>1</v>
      </c>
      <c r="AJ139">
        <v>0</v>
      </c>
      <c r="AK139" t="s">
        <v>59</v>
      </c>
      <c r="AL139">
        <v>61.5</v>
      </c>
      <c r="AM139">
        <v>56.2</v>
      </c>
      <c r="AN139">
        <v>34.9</v>
      </c>
      <c r="AO139">
        <v>40.700000000000003</v>
      </c>
      <c r="AP139">
        <v>60</v>
      </c>
      <c r="AQ139">
        <v>75</v>
      </c>
      <c r="AR139">
        <v>1</v>
      </c>
    </row>
    <row r="140" spans="1:44" x14ac:dyDescent="0.3">
      <c r="A140" t="s">
        <v>69</v>
      </c>
      <c r="B140">
        <v>0</v>
      </c>
      <c r="C140">
        <v>0</v>
      </c>
      <c r="D140">
        <v>1</v>
      </c>
      <c r="E140">
        <v>0</v>
      </c>
      <c r="F140">
        <v>0</v>
      </c>
      <c r="G140">
        <v>0</v>
      </c>
      <c r="H140">
        <v>17300</v>
      </c>
      <c r="I140">
        <v>0.32140764356778112</v>
      </c>
      <c r="J140">
        <v>1.54</v>
      </c>
      <c r="K140" t="s">
        <v>70</v>
      </c>
      <c r="L140" t="s">
        <v>65</v>
      </c>
      <c r="M140" t="s">
        <v>53</v>
      </c>
      <c r="N140">
        <v>0</v>
      </c>
      <c r="O140">
        <v>0</v>
      </c>
      <c r="P140">
        <v>0</v>
      </c>
      <c r="Q140">
        <v>0</v>
      </c>
      <c r="R140">
        <v>1</v>
      </c>
      <c r="S140" t="s">
        <v>57</v>
      </c>
      <c r="T140">
        <v>0</v>
      </c>
      <c r="U140">
        <v>0</v>
      </c>
      <c r="V140">
        <v>1</v>
      </c>
      <c r="W140">
        <v>0</v>
      </c>
      <c r="X140">
        <v>0</v>
      </c>
      <c r="Y140">
        <v>0</v>
      </c>
      <c r="Z140" t="s">
        <v>58</v>
      </c>
      <c r="AA140">
        <v>1</v>
      </c>
      <c r="AB140">
        <v>1</v>
      </c>
      <c r="AC140">
        <v>0</v>
      </c>
      <c r="AD140">
        <v>1</v>
      </c>
      <c r="AE140">
        <v>1</v>
      </c>
      <c r="AF140">
        <v>1</v>
      </c>
      <c r="AG140">
        <v>1</v>
      </c>
      <c r="AH140">
        <v>1</v>
      </c>
      <c r="AI140">
        <v>1</v>
      </c>
      <c r="AJ140">
        <v>0</v>
      </c>
      <c r="AK140" t="s">
        <v>59</v>
      </c>
      <c r="AL140">
        <v>61.4</v>
      </c>
      <c r="AM140">
        <v>54.8</v>
      </c>
      <c r="AN140">
        <v>34.299999999999997</v>
      </c>
      <c r="AO140">
        <v>40.799999999999997</v>
      </c>
      <c r="AP140">
        <v>48</v>
      </c>
      <c r="AQ140">
        <v>76</v>
      </c>
      <c r="AR140">
        <v>1</v>
      </c>
    </row>
    <row r="141" spans="1:44" x14ac:dyDescent="0.3">
      <c r="A141" t="s">
        <v>51</v>
      </c>
      <c r="B141">
        <v>1</v>
      </c>
      <c r="C141">
        <v>0</v>
      </c>
      <c r="D141">
        <v>0</v>
      </c>
      <c r="E141">
        <v>0</v>
      </c>
      <c r="F141">
        <v>0</v>
      </c>
      <c r="G141">
        <v>0</v>
      </c>
      <c r="H141">
        <v>15262.574999999999</v>
      </c>
      <c r="I141">
        <v>2.765955249183814E-2</v>
      </c>
      <c r="J141">
        <v>1.1399999999999999</v>
      </c>
      <c r="K141" t="s">
        <v>45</v>
      </c>
      <c r="L141" t="s">
        <v>52</v>
      </c>
      <c r="M141" t="s">
        <v>66</v>
      </c>
      <c r="N141">
        <v>1</v>
      </c>
      <c r="O141">
        <v>0</v>
      </c>
      <c r="P141">
        <v>0</v>
      </c>
      <c r="Q141">
        <v>0</v>
      </c>
      <c r="R141">
        <v>0</v>
      </c>
      <c r="S141" t="s">
        <v>67</v>
      </c>
      <c r="T141">
        <v>0</v>
      </c>
      <c r="U141">
        <v>0</v>
      </c>
      <c r="V141">
        <v>0</v>
      </c>
      <c r="W141">
        <v>0</v>
      </c>
      <c r="X141">
        <v>1</v>
      </c>
      <c r="Y141">
        <v>0</v>
      </c>
      <c r="Z141" t="s">
        <v>63</v>
      </c>
      <c r="AA141">
        <v>1</v>
      </c>
      <c r="AB141">
        <v>1</v>
      </c>
      <c r="AC141">
        <v>1</v>
      </c>
      <c r="AD141">
        <v>1</v>
      </c>
      <c r="AE141">
        <v>1</v>
      </c>
      <c r="AF141">
        <v>1</v>
      </c>
      <c r="AG141">
        <v>1</v>
      </c>
      <c r="AH141">
        <v>0</v>
      </c>
      <c r="AI141">
        <v>1</v>
      </c>
      <c r="AJ141">
        <v>0</v>
      </c>
      <c r="AK141" t="s">
        <v>50</v>
      </c>
      <c r="AL141">
        <v>61.2</v>
      </c>
      <c r="AM141">
        <v>57</v>
      </c>
      <c r="AN141">
        <v>34.5</v>
      </c>
      <c r="AO141">
        <v>40.799999999999997</v>
      </c>
      <c r="AP141">
        <v>55</v>
      </c>
      <c r="AQ141">
        <v>80</v>
      </c>
      <c r="AR141">
        <v>1</v>
      </c>
    </row>
    <row r="142" spans="1:44" x14ac:dyDescent="0.3">
      <c r="A142" t="s">
        <v>55</v>
      </c>
      <c r="B142">
        <v>0</v>
      </c>
      <c r="C142">
        <v>1</v>
      </c>
      <c r="D142">
        <v>0</v>
      </c>
      <c r="E142">
        <v>0</v>
      </c>
      <c r="F142">
        <v>0</v>
      </c>
      <c r="G142">
        <v>0</v>
      </c>
      <c r="H142">
        <v>13580</v>
      </c>
      <c r="I142">
        <v>-0.21492763198960496</v>
      </c>
      <c r="J142">
        <v>1.367</v>
      </c>
      <c r="K142" t="s">
        <v>45</v>
      </c>
      <c r="L142" t="s">
        <v>56</v>
      </c>
      <c r="M142" t="s">
        <v>47</v>
      </c>
      <c r="N142">
        <v>0</v>
      </c>
      <c r="O142">
        <v>0</v>
      </c>
      <c r="P142">
        <v>0</v>
      </c>
      <c r="Q142">
        <v>1</v>
      </c>
      <c r="R142">
        <v>0</v>
      </c>
      <c r="S142" t="s">
        <v>57</v>
      </c>
      <c r="T142">
        <v>0</v>
      </c>
      <c r="U142">
        <v>0</v>
      </c>
      <c r="V142">
        <v>1</v>
      </c>
      <c r="W142">
        <v>0</v>
      </c>
      <c r="X142">
        <v>0</v>
      </c>
      <c r="Y142">
        <v>0</v>
      </c>
      <c r="Z142" t="s">
        <v>58</v>
      </c>
      <c r="AA142">
        <v>1</v>
      </c>
      <c r="AB142">
        <v>1</v>
      </c>
      <c r="AC142">
        <v>1</v>
      </c>
      <c r="AD142">
        <v>1</v>
      </c>
      <c r="AE142">
        <v>1</v>
      </c>
      <c r="AF142">
        <v>1</v>
      </c>
      <c r="AG142">
        <v>0</v>
      </c>
      <c r="AH142">
        <v>0</v>
      </c>
      <c r="AI142">
        <v>0</v>
      </c>
      <c r="AJ142">
        <v>0</v>
      </c>
      <c r="AK142" t="s">
        <v>59</v>
      </c>
      <c r="AL142">
        <v>60.8</v>
      </c>
      <c r="AM142">
        <v>57.1</v>
      </c>
      <c r="AN142">
        <v>34.9</v>
      </c>
      <c r="AO142">
        <v>40.6</v>
      </c>
      <c r="AP142">
        <v>53</v>
      </c>
      <c r="AQ142">
        <v>76</v>
      </c>
      <c r="AR142">
        <v>1</v>
      </c>
    </row>
    <row r="143" spans="1:44" x14ac:dyDescent="0.3">
      <c r="A143" t="s">
        <v>60</v>
      </c>
      <c r="B143">
        <v>0</v>
      </c>
      <c r="C143">
        <v>0</v>
      </c>
      <c r="D143">
        <v>0</v>
      </c>
      <c r="E143">
        <v>0</v>
      </c>
      <c r="F143">
        <v>1</v>
      </c>
      <c r="G143">
        <v>0</v>
      </c>
      <c r="H143">
        <v>19330</v>
      </c>
      <c r="I143">
        <v>0.61408522673484933</v>
      </c>
      <c r="J143">
        <v>1.56</v>
      </c>
      <c r="K143" t="s">
        <v>45</v>
      </c>
      <c r="L143" t="s">
        <v>61</v>
      </c>
      <c r="M143" t="s">
        <v>66</v>
      </c>
      <c r="N143">
        <v>1</v>
      </c>
      <c r="O143">
        <v>0</v>
      </c>
      <c r="P143">
        <v>0</v>
      </c>
      <c r="Q143">
        <v>0</v>
      </c>
      <c r="R143">
        <v>0</v>
      </c>
      <c r="S143" t="s">
        <v>48</v>
      </c>
      <c r="T143">
        <v>0</v>
      </c>
      <c r="U143">
        <v>0</v>
      </c>
      <c r="V143">
        <v>0</v>
      </c>
      <c r="W143">
        <v>1</v>
      </c>
      <c r="X143">
        <v>0</v>
      </c>
      <c r="Y143">
        <v>0</v>
      </c>
      <c r="Z143" t="s">
        <v>63</v>
      </c>
      <c r="AA143">
        <v>1</v>
      </c>
      <c r="AB143">
        <v>1</v>
      </c>
      <c r="AC143">
        <v>1</v>
      </c>
      <c r="AD143">
        <v>1</v>
      </c>
      <c r="AE143">
        <v>1</v>
      </c>
      <c r="AF143">
        <v>1</v>
      </c>
      <c r="AG143">
        <v>1</v>
      </c>
      <c r="AH143">
        <v>0</v>
      </c>
      <c r="AI143">
        <v>1</v>
      </c>
      <c r="AJ143">
        <v>1</v>
      </c>
      <c r="AK143" t="s">
        <v>59</v>
      </c>
      <c r="AL143">
        <v>61.6</v>
      </c>
      <c r="AM143">
        <v>56</v>
      </c>
      <c r="AN143">
        <v>34.700000000000003</v>
      </c>
      <c r="AO143">
        <v>40.6</v>
      </c>
      <c r="AP143">
        <v>54</v>
      </c>
      <c r="AQ143">
        <v>77</v>
      </c>
      <c r="AR143">
        <v>1</v>
      </c>
    </row>
    <row r="144" spans="1:44" x14ac:dyDescent="0.3">
      <c r="A144" t="s">
        <v>51</v>
      </c>
      <c r="B144">
        <v>1</v>
      </c>
      <c r="C144">
        <v>0</v>
      </c>
      <c r="D144">
        <v>0</v>
      </c>
      <c r="E144">
        <v>0</v>
      </c>
      <c r="F144">
        <v>0</v>
      </c>
      <c r="G144">
        <v>0</v>
      </c>
      <c r="H144">
        <v>13733.855</v>
      </c>
      <c r="I144">
        <v>-0.19274541053237876</v>
      </c>
      <c r="J144">
        <v>1.05</v>
      </c>
      <c r="K144" t="s">
        <v>45</v>
      </c>
      <c r="L144" t="s">
        <v>52</v>
      </c>
      <c r="M144" t="s">
        <v>66</v>
      </c>
      <c r="N144">
        <v>1</v>
      </c>
      <c r="O144">
        <v>0</v>
      </c>
      <c r="P144">
        <v>0</v>
      </c>
      <c r="Q144">
        <v>0</v>
      </c>
      <c r="R144">
        <v>0</v>
      </c>
      <c r="S144" t="s">
        <v>54</v>
      </c>
      <c r="T144">
        <v>0</v>
      </c>
      <c r="U144">
        <v>0</v>
      </c>
      <c r="V144">
        <v>0</v>
      </c>
      <c r="W144">
        <v>0</v>
      </c>
      <c r="X144">
        <v>0</v>
      </c>
      <c r="Y144">
        <v>1</v>
      </c>
      <c r="Z144" t="s">
        <v>63</v>
      </c>
      <c r="AA144">
        <v>1</v>
      </c>
      <c r="AB144">
        <v>0</v>
      </c>
      <c r="AC144">
        <v>1</v>
      </c>
      <c r="AD144">
        <v>0</v>
      </c>
      <c r="AE144">
        <v>0</v>
      </c>
      <c r="AF144">
        <v>1</v>
      </c>
      <c r="AG144">
        <v>1</v>
      </c>
      <c r="AH144">
        <v>1</v>
      </c>
      <c r="AI144">
        <v>0</v>
      </c>
      <c r="AJ144">
        <v>0</v>
      </c>
      <c r="AK144" t="s">
        <v>50</v>
      </c>
      <c r="AL144">
        <v>61.8</v>
      </c>
      <c r="AM144">
        <v>57</v>
      </c>
      <c r="AN144">
        <v>35.5</v>
      </c>
      <c r="AO144">
        <v>41</v>
      </c>
      <c r="AP144">
        <v>50</v>
      </c>
      <c r="AQ144">
        <v>80</v>
      </c>
      <c r="AR144">
        <v>1</v>
      </c>
    </row>
    <row r="145" spans="1:44" x14ac:dyDescent="0.3">
      <c r="A145" t="s">
        <v>51</v>
      </c>
      <c r="B145">
        <v>1</v>
      </c>
      <c r="C145">
        <v>0</v>
      </c>
      <c r="D145">
        <v>0</v>
      </c>
      <c r="E145">
        <v>0</v>
      </c>
      <c r="F145">
        <v>0</v>
      </c>
      <c r="G145">
        <v>0</v>
      </c>
      <c r="H145">
        <v>10207.555</v>
      </c>
      <c r="I145">
        <v>-0.70115376596195145</v>
      </c>
      <c r="J145">
        <v>1.07</v>
      </c>
      <c r="K145" t="s">
        <v>45</v>
      </c>
      <c r="L145" t="s">
        <v>52</v>
      </c>
      <c r="M145" t="s">
        <v>62</v>
      </c>
      <c r="N145">
        <v>0</v>
      </c>
      <c r="O145">
        <v>0</v>
      </c>
      <c r="P145">
        <v>1</v>
      </c>
      <c r="Q145">
        <v>0</v>
      </c>
      <c r="R145">
        <v>0</v>
      </c>
      <c r="S145" t="s">
        <v>54</v>
      </c>
      <c r="T145">
        <v>0</v>
      </c>
      <c r="U145">
        <v>0</v>
      </c>
      <c r="V145">
        <v>0</v>
      </c>
      <c r="W145">
        <v>0</v>
      </c>
      <c r="X145">
        <v>0</v>
      </c>
      <c r="Y145">
        <v>1</v>
      </c>
      <c r="Z145" t="s">
        <v>73</v>
      </c>
      <c r="AA145">
        <v>1</v>
      </c>
      <c r="AB145">
        <v>1</v>
      </c>
      <c r="AC145">
        <v>0</v>
      </c>
      <c r="AD145">
        <v>1</v>
      </c>
      <c r="AE145">
        <v>0</v>
      </c>
      <c r="AF145">
        <v>1</v>
      </c>
      <c r="AG145">
        <v>1</v>
      </c>
      <c r="AH145">
        <v>1</v>
      </c>
      <c r="AI145">
        <v>0</v>
      </c>
      <c r="AJ145">
        <v>0</v>
      </c>
      <c r="AK145" t="s">
        <v>50</v>
      </c>
      <c r="AL145">
        <v>61.8</v>
      </c>
      <c r="AM145">
        <v>57</v>
      </c>
      <c r="AN145">
        <v>34.5</v>
      </c>
      <c r="AO145">
        <v>41</v>
      </c>
      <c r="AP145">
        <v>50</v>
      </c>
      <c r="AQ145">
        <v>80</v>
      </c>
      <c r="AR145">
        <v>1</v>
      </c>
    </row>
    <row r="146" spans="1:44" x14ac:dyDescent="0.3">
      <c r="A146" t="s">
        <v>51</v>
      </c>
      <c r="B146">
        <v>1</v>
      </c>
      <c r="C146">
        <v>0</v>
      </c>
      <c r="D146">
        <v>0</v>
      </c>
      <c r="E146">
        <v>0</v>
      </c>
      <c r="F146">
        <v>0</v>
      </c>
      <c r="G146">
        <v>0</v>
      </c>
      <c r="H146">
        <v>16820.845000000001</v>
      </c>
      <c r="I146">
        <v>0.25232492072915247</v>
      </c>
      <c r="J146">
        <v>1.32</v>
      </c>
      <c r="K146" t="s">
        <v>45</v>
      </c>
      <c r="L146" t="s">
        <v>52</v>
      </c>
      <c r="M146" t="s">
        <v>62</v>
      </c>
      <c r="N146">
        <v>0</v>
      </c>
      <c r="O146">
        <v>0</v>
      </c>
      <c r="P146">
        <v>1</v>
      </c>
      <c r="Q146">
        <v>0</v>
      </c>
      <c r="R146">
        <v>0</v>
      </c>
      <c r="S146" t="s">
        <v>67</v>
      </c>
      <c r="T146">
        <v>0</v>
      </c>
      <c r="U146">
        <v>0</v>
      </c>
      <c r="V146">
        <v>0</v>
      </c>
      <c r="W146">
        <v>0</v>
      </c>
      <c r="X146">
        <v>1</v>
      </c>
      <c r="Y146">
        <v>0</v>
      </c>
      <c r="Z146" t="s">
        <v>49</v>
      </c>
      <c r="AA146">
        <v>1</v>
      </c>
      <c r="AB146">
        <v>1</v>
      </c>
      <c r="AC146">
        <v>0</v>
      </c>
      <c r="AD146">
        <v>0</v>
      </c>
      <c r="AE146">
        <v>1</v>
      </c>
      <c r="AF146">
        <v>1</v>
      </c>
      <c r="AG146">
        <v>1</v>
      </c>
      <c r="AH146">
        <v>0</v>
      </c>
      <c r="AI146">
        <v>0</v>
      </c>
      <c r="AJ146">
        <v>0</v>
      </c>
      <c r="AK146" t="s">
        <v>50</v>
      </c>
      <c r="AL146">
        <v>61.7</v>
      </c>
      <c r="AM146">
        <v>57</v>
      </c>
      <c r="AN146">
        <v>35</v>
      </c>
      <c r="AO146">
        <v>40.6</v>
      </c>
      <c r="AP146">
        <v>55</v>
      </c>
      <c r="AQ146">
        <v>80</v>
      </c>
      <c r="AR146">
        <v>1</v>
      </c>
    </row>
    <row r="147" spans="1:44" x14ac:dyDescent="0.3">
      <c r="A147" t="s">
        <v>51</v>
      </c>
      <c r="B147">
        <v>1</v>
      </c>
      <c r="C147">
        <v>0</v>
      </c>
      <c r="D147">
        <v>0</v>
      </c>
      <c r="E147">
        <v>0</v>
      </c>
      <c r="F147">
        <v>0</v>
      </c>
      <c r="G147">
        <v>0</v>
      </c>
      <c r="H147">
        <v>26615.685000000001</v>
      </c>
      <c r="I147">
        <v>1.6645072353636976</v>
      </c>
      <c r="J147">
        <v>2</v>
      </c>
      <c r="K147" t="s">
        <v>45</v>
      </c>
      <c r="L147" t="s">
        <v>52</v>
      </c>
      <c r="M147" t="s">
        <v>53</v>
      </c>
      <c r="N147">
        <v>0</v>
      </c>
      <c r="O147">
        <v>0</v>
      </c>
      <c r="P147">
        <v>0</v>
      </c>
      <c r="Q147">
        <v>0</v>
      </c>
      <c r="R147">
        <v>1</v>
      </c>
      <c r="S147" t="s">
        <v>57</v>
      </c>
      <c r="T147">
        <v>0</v>
      </c>
      <c r="U147">
        <v>0</v>
      </c>
      <c r="V147">
        <v>1</v>
      </c>
      <c r="W147">
        <v>0</v>
      </c>
      <c r="X147">
        <v>0</v>
      </c>
      <c r="Y147">
        <v>0</v>
      </c>
      <c r="Z147" t="s">
        <v>58</v>
      </c>
      <c r="AA147">
        <v>0</v>
      </c>
      <c r="AB147">
        <v>0</v>
      </c>
      <c r="AC147">
        <v>0</v>
      </c>
      <c r="AD147">
        <v>1</v>
      </c>
      <c r="AE147">
        <v>0</v>
      </c>
      <c r="AF147">
        <v>1</v>
      </c>
      <c r="AG147">
        <v>1</v>
      </c>
      <c r="AH147">
        <v>0</v>
      </c>
      <c r="AI147">
        <v>0</v>
      </c>
      <c r="AJ147">
        <v>0</v>
      </c>
      <c r="AK147" t="s">
        <v>50</v>
      </c>
      <c r="AL147">
        <v>61.8</v>
      </c>
      <c r="AM147">
        <v>57</v>
      </c>
      <c r="AN147">
        <v>34.5</v>
      </c>
      <c r="AO147">
        <v>41.2</v>
      </c>
      <c r="AP147">
        <v>55</v>
      </c>
      <c r="AQ147">
        <v>80</v>
      </c>
      <c r="AR147">
        <v>1</v>
      </c>
    </row>
    <row r="148" spans="1:44" x14ac:dyDescent="0.3">
      <c r="A148" t="s">
        <v>51</v>
      </c>
      <c r="B148">
        <v>1</v>
      </c>
      <c r="C148">
        <v>0</v>
      </c>
      <c r="D148">
        <v>0</v>
      </c>
      <c r="E148">
        <v>0</v>
      </c>
      <c r="F148">
        <v>0</v>
      </c>
      <c r="G148">
        <v>0</v>
      </c>
      <c r="H148">
        <v>10128.754999999999</v>
      </c>
      <c r="I148">
        <v>-0.71251484653021013</v>
      </c>
      <c r="J148">
        <v>1.03</v>
      </c>
      <c r="K148" t="s">
        <v>45</v>
      </c>
      <c r="L148" t="s">
        <v>52</v>
      </c>
      <c r="M148" t="s">
        <v>68</v>
      </c>
      <c r="N148">
        <v>0</v>
      </c>
      <c r="O148">
        <v>1</v>
      </c>
      <c r="P148">
        <v>0</v>
      </c>
      <c r="Q148">
        <v>0</v>
      </c>
      <c r="R148">
        <v>0</v>
      </c>
      <c r="S148" t="s">
        <v>57</v>
      </c>
      <c r="T148">
        <v>0</v>
      </c>
      <c r="U148">
        <v>0</v>
      </c>
      <c r="V148">
        <v>1</v>
      </c>
      <c r="W148">
        <v>0</v>
      </c>
      <c r="X148">
        <v>0</v>
      </c>
      <c r="Y148">
        <v>0</v>
      </c>
      <c r="Z148" t="s">
        <v>73</v>
      </c>
      <c r="AA148">
        <v>1</v>
      </c>
      <c r="AB148">
        <v>1</v>
      </c>
      <c r="AC148">
        <v>1</v>
      </c>
      <c r="AD148">
        <v>0</v>
      </c>
      <c r="AE148">
        <v>1</v>
      </c>
      <c r="AF148">
        <v>1</v>
      </c>
      <c r="AG148">
        <v>1</v>
      </c>
      <c r="AH148">
        <v>1</v>
      </c>
      <c r="AI148">
        <v>0</v>
      </c>
      <c r="AJ148">
        <v>0</v>
      </c>
      <c r="AK148" t="s">
        <v>50</v>
      </c>
      <c r="AL148">
        <v>61</v>
      </c>
      <c r="AM148">
        <v>57</v>
      </c>
      <c r="AN148">
        <v>34</v>
      </c>
      <c r="AO148">
        <v>40.6</v>
      </c>
      <c r="AP148">
        <v>50</v>
      </c>
      <c r="AQ148">
        <v>75</v>
      </c>
      <c r="AR148">
        <v>1</v>
      </c>
    </row>
    <row r="149" spans="1:44" x14ac:dyDescent="0.3">
      <c r="A149" t="s">
        <v>55</v>
      </c>
      <c r="B149">
        <v>0</v>
      </c>
      <c r="C149">
        <v>1</v>
      </c>
      <c r="D149">
        <v>0</v>
      </c>
      <c r="E149">
        <v>0</v>
      </c>
      <c r="F149">
        <v>0</v>
      </c>
      <c r="G149">
        <v>0</v>
      </c>
      <c r="H149">
        <v>21933</v>
      </c>
      <c r="I149">
        <v>0.98937574347567625</v>
      </c>
      <c r="J149">
        <v>1.8480000000000001</v>
      </c>
      <c r="K149" t="s">
        <v>45</v>
      </c>
      <c r="L149" t="s">
        <v>56</v>
      </c>
      <c r="M149" t="s">
        <v>53</v>
      </c>
      <c r="N149">
        <v>0</v>
      </c>
      <c r="O149">
        <v>0</v>
      </c>
      <c r="P149">
        <v>0</v>
      </c>
      <c r="Q149">
        <v>0</v>
      </c>
      <c r="R149">
        <v>1</v>
      </c>
      <c r="S149" t="s">
        <v>57</v>
      </c>
      <c r="T149">
        <v>0</v>
      </c>
      <c r="U149">
        <v>0</v>
      </c>
      <c r="V149">
        <v>1</v>
      </c>
      <c r="W149">
        <v>0</v>
      </c>
      <c r="X149">
        <v>0</v>
      </c>
      <c r="Y149">
        <v>0</v>
      </c>
      <c r="Z149" t="s">
        <v>58</v>
      </c>
      <c r="AA149">
        <v>1</v>
      </c>
      <c r="AB149">
        <v>1</v>
      </c>
      <c r="AC149">
        <v>0</v>
      </c>
      <c r="AD149">
        <v>1</v>
      </c>
      <c r="AE149">
        <v>1</v>
      </c>
      <c r="AF149">
        <v>1</v>
      </c>
      <c r="AG149">
        <v>1</v>
      </c>
      <c r="AH149">
        <v>1</v>
      </c>
      <c r="AI149">
        <v>1</v>
      </c>
      <c r="AJ149">
        <v>0</v>
      </c>
      <c r="AK149" t="s">
        <v>59</v>
      </c>
      <c r="AL149">
        <v>61.6</v>
      </c>
      <c r="AM149">
        <v>56.8</v>
      </c>
      <c r="AN149">
        <v>34.9</v>
      </c>
      <c r="AO149">
        <v>40.9</v>
      </c>
      <c r="AP149">
        <v>50</v>
      </c>
      <c r="AQ149">
        <v>77</v>
      </c>
      <c r="AR149">
        <v>1</v>
      </c>
    </row>
    <row r="150" spans="1:44" x14ac:dyDescent="0.3">
      <c r="A150" t="s">
        <v>51</v>
      </c>
      <c r="B150">
        <v>1</v>
      </c>
      <c r="C150">
        <v>0</v>
      </c>
      <c r="D150">
        <v>0</v>
      </c>
      <c r="E150">
        <v>0</v>
      </c>
      <c r="F150">
        <v>0</v>
      </c>
      <c r="G150">
        <v>0</v>
      </c>
      <c r="H150">
        <v>11935.244999999999</v>
      </c>
      <c r="I150">
        <v>-0.45206207450288161</v>
      </c>
      <c r="J150">
        <v>1.1599999999999999</v>
      </c>
      <c r="K150" t="s">
        <v>45</v>
      </c>
      <c r="L150" t="s">
        <v>52</v>
      </c>
      <c r="M150" t="s">
        <v>68</v>
      </c>
      <c r="N150">
        <v>0</v>
      </c>
      <c r="O150">
        <v>1</v>
      </c>
      <c r="P150">
        <v>0</v>
      </c>
      <c r="Q150">
        <v>0</v>
      </c>
      <c r="R150">
        <v>0</v>
      </c>
      <c r="S150" t="s">
        <v>57</v>
      </c>
      <c r="T150">
        <v>0</v>
      </c>
      <c r="U150">
        <v>0</v>
      </c>
      <c r="V150">
        <v>1</v>
      </c>
      <c r="W150">
        <v>0</v>
      </c>
      <c r="X150">
        <v>0</v>
      </c>
      <c r="Y150">
        <v>0</v>
      </c>
      <c r="Z150" t="s">
        <v>49</v>
      </c>
      <c r="AA150">
        <v>0</v>
      </c>
      <c r="AB150">
        <v>1</v>
      </c>
      <c r="AC150">
        <v>0</v>
      </c>
      <c r="AD150">
        <v>0</v>
      </c>
      <c r="AE150">
        <v>1</v>
      </c>
      <c r="AF150">
        <v>1</v>
      </c>
      <c r="AG150">
        <v>1</v>
      </c>
      <c r="AH150">
        <v>0</v>
      </c>
      <c r="AI150">
        <v>0</v>
      </c>
      <c r="AJ150">
        <v>0</v>
      </c>
      <c r="AK150" t="s">
        <v>50</v>
      </c>
      <c r="AL150">
        <v>61.9</v>
      </c>
      <c r="AM150">
        <v>56</v>
      </c>
      <c r="AN150">
        <v>35.5</v>
      </c>
      <c r="AO150">
        <v>40.6</v>
      </c>
      <c r="AP150">
        <v>55</v>
      </c>
      <c r="AQ150">
        <v>80</v>
      </c>
      <c r="AR150">
        <v>1</v>
      </c>
    </row>
    <row r="151" spans="1:44" x14ac:dyDescent="0.3">
      <c r="A151" t="s">
        <v>64</v>
      </c>
      <c r="B151">
        <v>0</v>
      </c>
      <c r="C151">
        <v>0</v>
      </c>
      <c r="D151">
        <v>0</v>
      </c>
      <c r="E151">
        <v>0</v>
      </c>
      <c r="F151">
        <v>0</v>
      </c>
      <c r="G151">
        <v>1</v>
      </c>
      <c r="H151">
        <v>15240</v>
      </c>
      <c r="I151">
        <v>2.4404775920411417E-2</v>
      </c>
      <c r="J151">
        <v>1.6120000000000001</v>
      </c>
      <c r="K151" t="s">
        <v>45</v>
      </c>
      <c r="L151" t="s">
        <v>65</v>
      </c>
      <c r="M151" t="s">
        <v>53</v>
      </c>
      <c r="N151">
        <v>0</v>
      </c>
      <c r="O151">
        <v>0</v>
      </c>
      <c r="P151">
        <v>0</v>
      </c>
      <c r="Q151">
        <v>0</v>
      </c>
      <c r="R151">
        <v>1</v>
      </c>
      <c r="S151" t="s">
        <v>48</v>
      </c>
      <c r="T151">
        <v>0</v>
      </c>
      <c r="U151">
        <v>0</v>
      </c>
      <c r="V151">
        <v>0</v>
      </c>
      <c r="W151">
        <v>1</v>
      </c>
      <c r="X151">
        <v>0</v>
      </c>
      <c r="Y151">
        <v>0</v>
      </c>
      <c r="Z151" t="s">
        <v>71</v>
      </c>
      <c r="AA151">
        <v>1</v>
      </c>
      <c r="AB151">
        <v>1</v>
      </c>
      <c r="AC151">
        <v>0</v>
      </c>
      <c r="AD151">
        <v>1</v>
      </c>
      <c r="AE151">
        <v>1</v>
      </c>
      <c r="AF151">
        <v>1</v>
      </c>
      <c r="AG151">
        <v>1</v>
      </c>
      <c r="AH151">
        <v>0</v>
      </c>
      <c r="AI151">
        <v>1</v>
      </c>
      <c r="AJ151">
        <v>0</v>
      </c>
      <c r="AK151" t="s">
        <v>59</v>
      </c>
      <c r="AL151">
        <v>61.7</v>
      </c>
      <c r="AM151">
        <v>55.3</v>
      </c>
      <c r="AN151">
        <v>34.299999999999997</v>
      </c>
      <c r="AO151">
        <v>40.700000000000003</v>
      </c>
      <c r="AP151">
        <v>53</v>
      </c>
      <c r="AQ151">
        <v>78</v>
      </c>
      <c r="AR151">
        <v>1</v>
      </c>
    </row>
    <row r="152" spans="1:44" x14ac:dyDescent="0.3">
      <c r="A152" t="s">
        <v>69</v>
      </c>
      <c r="B152">
        <v>0</v>
      </c>
      <c r="C152">
        <v>0</v>
      </c>
      <c r="D152">
        <v>1</v>
      </c>
      <c r="E152">
        <v>0</v>
      </c>
      <c r="F152">
        <v>0</v>
      </c>
      <c r="G152">
        <v>0</v>
      </c>
      <c r="H152">
        <v>16294</v>
      </c>
      <c r="I152">
        <v>0.17636643732833748</v>
      </c>
      <c r="J152">
        <v>1.22</v>
      </c>
      <c r="K152" t="s">
        <v>70</v>
      </c>
      <c r="L152" t="s">
        <v>65</v>
      </c>
      <c r="M152" t="s">
        <v>68</v>
      </c>
      <c r="N152">
        <v>0</v>
      </c>
      <c r="O152">
        <v>1</v>
      </c>
      <c r="P152">
        <v>0</v>
      </c>
      <c r="Q152">
        <v>0</v>
      </c>
      <c r="R152">
        <v>0</v>
      </c>
      <c r="S152" t="s">
        <v>57</v>
      </c>
      <c r="T152">
        <v>0</v>
      </c>
      <c r="U152">
        <v>0</v>
      </c>
      <c r="V152">
        <v>1</v>
      </c>
      <c r="W152">
        <v>0</v>
      </c>
      <c r="X152">
        <v>0</v>
      </c>
      <c r="Y152">
        <v>0</v>
      </c>
      <c r="Z152" t="s">
        <v>58</v>
      </c>
      <c r="AA152">
        <v>1</v>
      </c>
      <c r="AB152">
        <v>1</v>
      </c>
      <c r="AC152">
        <v>1</v>
      </c>
      <c r="AD152">
        <v>1</v>
      </c>
      <c r="AE152">
        <v>1</v>
      </c>
      <c r="AF152">
        <v>1</v>
      </c>
      <c r="AG152">
        <v>1</v>
      </c>
      <c r="AH152">
        <v>0</v>
      </c>
      <c r="AI152">
        <v>1</v>
      </c>
      <c r="AJ152">
        <v>0</v>
      </c>
      <c r="AK152" t="s">
        <v>59</v>
      </c>
      <c r="AL152">
        <v>61.3</v>
      </c>
      <c r="AM152">
        <v>56.3</v>
      </c>
      <c r="AN152">
        <v>34.299999999999997</v>
      </c>
      <c r="AO152">
        <v>40.700000000000003</v>
      </c>
      <c r="AP152">
        <v>52</v>
      </c>
      <c r="AQ152">
        <v>76</v>
      </c>
      <c r="AR152">
        <v>1</v>
      </c>
    </row>
    <row r="153" spans="1:44" x14ac:dyDescent="0.3">
      <c r="A153" t="s">
        <v>51</v>
      </c>
      <c r="B153">
        <v>1</v>
      </c>
      <c r="C153">
        <v>0</v>
      </c>
      <c r="D153">
        <v>0</v>
      </c>
      <c r="E153">
        <v>0</v>
      </c>
      <c r="F153">
        <v>0</v>
      </c>
      <c r="G153">
        <v>0</v>
      </c>
      <c r="H153">
        <v>9435.3150000000005</v>
      </c>
      <c r="I153">
        <v>-0.81249235553088572</v>
      </c>
      <c r="J153">
        <v>1.1299999999999999</v>
      </c>
      <c r="K153" t="s">
        <v>45</v>
      </c>
      <c r="L153" t="s">
        <v>52</v>
      </c>
      <c r="M153" t="s">
        <v>62</v>
      </c>
      <c r="N153">
        <v>0</v>
      </c>
      <c r="O153">
        <v>0</v>
      </c>
      <c r="P153">
        <v>1</v>
      </c>
      <c r="Q153">
        <v>0</v>
      </c>
      <c r="R153">
        <v>0</v>
      </c>
      <c r="S153" t="s">
        <v>48</v>
      </c>
      <c r="T153">
        <v>0</v>
      </c>
      <c r="U153">
        <v>0</v>
      </c>
      <c r="V153">
        <v>0</v>
      </c>
      <c r="W153">
        <v>1</v>
      </c>
      <c r="X153">
        <v>0</v>
      </c>
      <c r="Y153">
        <v>0</v>
      </c>
      <c r="Z153" t="s">
        <v>58</v>
      </c>
      <c r="AA153">
        <v>1</v>
      </c>
      <c r="AB153">
        <v>0</v>
      </c>
      <c r="AC153">
        <v>0</v>
      </c>
      <c r="AD153">
        <v>0</v>
      </c>
      <c r="AE153">
        <v>0</v>
      </c>
      <c r="AF153">
        <v>1</v>
      </c>
      <c r="AG153">
        <v>1</v>
      </c>
      <c r="AH153">
        <v>0</v>
      </c>
      <c r="AI153">
        <v>0</v>
      </c>
      <c r="AJ153">
        <v>0</v>
      </c>
      <c r="AK153" t="s">
        <v>50</v>
      </c>
      <c r="AL153">
        <v>61.1</v>
      </c>
      <c r="AM153">
        <v>57</v>
      </c>
      <c r="AN153">
        <v>34</v>
      </c>
      <c r="AO153">
        <v>41.2</v>
      </c>
      <c r="AP153">
        <v>55</v>
      </c>
      <c r="AQ153">
        <v>80</v>
      </c>
      <c r="AR153">
        <v>1</v>
      </c>
    </row>
    <row r="154" spans="1:44" x14ac:dyDescent="0.3">
      <c r="A154" t="s">
        <v>69</v>
      </c>
      <c r="B154">
        <v>0</v>
      </c>
      <c r="C154">
        <v>0</v>
      </c>
      <c r="D154">
        <v>1</v>
      </c>
      <c r="E154">
        <v>0</v>
      </c>
      <c r="F154">
        <v>0</v>
      </c>
      <c r="G154">
        <v>0</v>
      </c>
      <c r="H154">
        <v>32666</v>
      </c>
      <c r="I154">
        <v>2.5368183543782101</v>
      </c>
      <c r="J154">
        <v>2.11</v>
      </c>
      <c r="K154" t="s">
        <v>70</v>
      </c>
      <c r="L154" t="s">
        <v>65</v>
      </c>
      <c r="M154" t="s">
        <v>53</v>
      </c>
      <c r="N154">
        <v>0</v>
      </c>
      <c r="O154">
        <v>0</v>
      </c>
      <c r="P154">
        <v>0</v>
      </c>
      <c r="Q154">
        <v>0</v>
      </c>
      <c r="R154">
        <v>1</v>
      </c>
      <c r="S154" t="s">
        <v>57</v>
      </c>
      <c r="T154">
        <v>0</v>
      </c>
      <c r="U154">
        <v>0</v>
      </c>
      <c r="V154">
        <v>1</v>
      </c>
      <c r="W154">
        <v>0</v>
      </c>
      <c r="X154">
        <v>0</v>
      </c>
      <c r="Y154">
        <v>0</v>
      </c>
      <c r="Z154" t="s">
        <v>58</v>
      </c>
      <c r="AA154">
        <v>1</v>
      </c>
      <c r="AB154">
        <v>1</v>
      </c>
      <c r="AC154">
        <v>1</v>
      </c>
      <c r="AD154">
        <v>1</v>
      </c>
      <c r="AE154">
        <v>1</v>
      </c>
      <c r="AF154">
        <v>1</v>
      </c>
      <c r="AG154">
        <v>1</v>
      </c>
      <c r="AH154">
        <v>1</v>
      </c>
      <c r="AI154">
        <v>1</v>
      </c>
      <c r="AJ154">
        <v>0</v>
      </c>
      <c r="AK154" t="s">
        <v>59</v>
      </c>
      <c r="AL154">
        <v>61.1</v>
      </c>
      <c r="AM154">
        <v>56.6</v>
      </c>
      <c r="AN154">
        <v>34.299999999999997</v>
      </c>
      <c r="AO154">
        <v>40.799999999999997</v>
      </c>
      <c r="AP154">
        <v>50</v>
      </c>
      <c r="AQ154">
        <v>76</v>
      </c>
      <c r="AR154">
        <v>1</v>
      </c>
    </row>
    <row r="155" spans="1:44" x14ac:dyDescent="0.3">
      <c r="A155" t="s">
        <v>55</v>
      </c>
      <c r="B155">
        <v>0</v>
      </c>
      <c r="C155">
        <v>1</v>
      </c>
      <c r="D155">
        <v>0</v>
      </c>
      <c r="E155">
        <v>0</v>
      </c>
      <c r="F155">
        <v>0</v>
      </c>
      <c r="G155">
        <v>0</v>
      </c>
      <c r="H155">
        <v>17971</v>
      </c>
      <c r="I155">
        <v>0.41814983977719139</v>
      </c>
      <c r="J155">
        <v>1.3009999999999999</v>
      </c>
      <c r="K155" t="s">
        <v>45</v>
      </c>
      <c r="L155" t="s">
        <v>56</v>
      </c>
      <c r="M155" t="s">
        <v>66</v>
      </c>
      <c r="N155">
        <v>1</v>
      </c>
      <c r="O155">
        <v>0</v>
      </c>
      <c r="P155">
        <v>0</v>
      </c>
      <c r="Q155">
        <v>0</v>
      </c>
      <c r="R155">
        <v>0</v>
      </c>
      <c r="S155" t="s">
        <v>48</v>
      </c>
      <c r="T155">
        <v>0</v>
      </c>
      <c r="U155">
        <v>0</v>
      </c>
      <c r="V155">
        <v>0</v>
      </c>
      <c r="W155">
        <v>1</v>
      </c>
      <c r="X155">
        <v>0</v>
      </c>
      <c r="Y155">
        <v>0</v>
      </c>
      <c r="Z155" t="s">
        <v>58</v>
      </c>
      <c r="AA155">
        <v>1</v>
      </c>
      <c r="AB155">
        <v>0</v>
      </c>
      <c r="AC155">
        <v>0</v>
      </c>
      <c r="AD155">
        <v>1</v>
      </c>
      <c r="AE155">
        <v>1</v>
      </c>
      <c r="AF155">
        <v>1</v>
      </c>
      <c r="AG155">
        <v>1</v>
      </c>
      <c r="AH155">
        <v>0</v>
      </c>
      <c r="AI155">
        <v>1</v>
      </c>
      <c r="AJ155">
        <v>1</v>
      </c>
      <c r="AK155" t="s">
        <v>59</v>
      </c>
      <c r="AL155">
        <v>61.6</v>
      </c>
      <c r="AM155">
        <v>56.7</v>
      </c>
      <c r="AN155">
        <v>34.700000000000003</v>
      </c>
      <c r="AO155">
        <v>40.9</v>
      </c>
      <c r="AP155">
        <v>54</v>
      </c>
      <c r="AQ155">
        <v>77</v>
      </c>
      <c r="AR155">
        <v>1</v>
      </c>
    </row>
    <row r="156" spans="1:44" x14ac:dyDescent="0.3">
      <c r="A156" t="s">
        <v>51</v>
      </c>
      <c r="B156">
        <v>1</v>
      </c>
      <c r="C156">
        <v>0</v>
      </c>
      <c r="D156">
        <v>0</v>
      </c>
      <c r="E156">
        <v>0</v>
      </c>
      <c r="F156">
        <v>0</v>
      </c>
      <c r="G156">
        <v>0</v>
      </c>
      <c r="H156">
        <v>13054.205</v>
      </c>
      <c r="I156">
        <v>-0.2907347304336092</v>
      </c>
      <c r="J156">
        <v>1.28</v>
      </c>
      <c r="K156" t="s">
        <v>45</v>
      </c>
      <c r="L156" t="s">
        <v>52</v>
      </c>
      <c r="M156" t="s">
        <v>62</v>
      </c>
      <c r="N156">
        <v>0</v>
      </c>
      <c r="O156">
        <v>0</v>
      </c>
      <c r="P156">
        <v>1</v>
      </c>
      <c r="Q156">
        <v>0</v>
      </c>
      <c r="R156">
        <v>0</v>
      </c>
      <c r="S156" t="s">
        <v>57</v>
      </c>
      <c r="T156">
        <v>0</v>
      </c>
      <c r="U156">
        <v>0</v>
      </c>
      <c r="V156">
        <v>1</v>
      </c>
      <c r="W156">
        <v>0</v>
      </c>
      <c r="X156">
        <v>0</v>
      </c>
      <c r="Y156">
        <v>0</v>
      </c>
      <c r="Z156" t="s">
        <v>63</v>
      </c>
      <c r="AA156">
        <v>1</v>
      </c>
      <c r="AB156">
        <v>0</v>
      </c>
      <c r="AC156">
        <v>0</v>
      </c>
      <c r="AD156">
        <v>0</v>
      </c>
      <c r="AE156">
        <v>1</v>
      </c>
      <c r="AF156">
        <v>1</v>
      </c>
      <c r="AG156">
        <v>1</v>
      </c>
      <c r="AH156">
        <v>1</v>
      </c>
      <c r="AI156">
        <v>0</v>
      </c>
      <c r="AJ156">
        <v>0</v>
      </c>
      <c r="AK156" t="s">
        <v>50</v>
      </c>
      <c r="AL156">
        <v>61.9</v>
      </c>
      <c r="AM156">
        <v>57</v>
      </c>
      <c r="AN156">
        <v>35.5</v>
      </c>
      <c r="AO156">
        <v>40.799999999999997</v>
      </c>
      <c r="AP156">
        <v>50</v>
      </c>
      <c r="AQ156">
        <v>80</v>
      </c>
      <c r="AR156">
        <v>1</v>
      </c>
    </row>
    <row r="157" spans="1:44" x14ac:dyDescent="0.3">
      <c r="A157" t="s">
        <v>51</v>
      </c>
      <c r="B157">
        <v>1</v>
      </c>
      <c r="C157">
        <v>0</v>
      </c>
      <c r="D157">
        <v>0</v>
      </c>
      <c r="E157">
        <v>0</v>
      </c>
      <c r="F157">
        <v>0</v>
      </c>
      <c r="G157">
        <v>0</v>
      </c>
      <c r="H157">
        <v>13977.15</v>
      </c>
      <c r="I157">
        <v>-0.15766807427788029</v>
      </c>
      <c r="J157">
        <v>1.04</v>
      </c>
      <c r="K157" t="s">
        <v>45</v>
      </c>
      <c r="L157" t="s">
        <v>52</v>
      </c>
      <c r="M157" t="s">
        <v>66</v>
      </c>
      <c r="N157">
        <v>1</v>
      </c>
      <c r="O157">
        <v>0</v>
      </c>
      <c r="P157">
        <v>0</v>
      </c>
      <c r="Q157">
        <v>0</v>
      </c>
      <c r="R157">
        <v>0</v>
      </c>
      <c r="S157" t="s">
        <v>54</v>
      </c>
      <c r="T157">
        <v>0</v>
      </c>
      <c r="U157">
        <v>0</v>
      </c>
      <c r="V157">
        <v>0</v>
      </c>
      <c r="W157">
        <v>0</v>
      </c>
      <c r="X157">
        <v>0</v>
      </c>
      <c r="Y157">
        <v>1</v>
      </c>
      <c r="Z157" t="s">
        <v>63</v>
      </c>
      <c r="AA157">
        <v>0</v>
      </c>
      <c r="AB157">
        <v>1</v>
      </c>
      <c r="AC157">
        <v>1</v>
      </c>
      <c r="AD157">
        <v>0</v>
      </c>
      <c r="AE157">
        <v>1</v>
      </c>
      <c r="AF157">
        <v>1</v>
      </c>
      <c r="AG157">
        <v>1</v>
      </c>
      <c r="AH157">
        <v>1</v>
      </c>
      <c r="AI157">
        <v>0</v>
      </c>
      <c r="AJ157">
        <v>0</v>
      </c>
      <c r="AK157" t="s">
        <v>50</v>
      </c>
      <c r="AL157">
        <v>61.8</v>
      </c>
      <c r="AM157">
        <v>56</v>
      </c>
      <c r="AN157">
        <v>35</v>
      </c>
      <c r="AO157">
        <v>40.799999999999997</v>
      </c>
      <c r="AP157">
        <v>50</v>
      </c>
      <c r="AQ157">
        <v>80</v>
      </c>
      <c r="AR157">
        <v>1</v>
      </c>
    </row>
    <row r="158" spans="1:44" x14ac:dyDescent="0.3">
      <c r="A158" t="s">
        <v>51</v>
      </c>
      <c r="B158">
        <v>1</v>
      </c>
      <c r="C158">
        <v>0</v>
      </c>
      <c r="D158">
        <v>0</v>
      </c>
      <c r="E158">
        <v>0</v>
      </c>
      <c r="F158">
        <v>0</v>
      </c>
      <c r="G158">
        <v>0</v>
      </c>
      <c r="H158">
        <v>14598.684999999999</v>
      </c>
      <c r="I158">
        <v>-6.8057551295740551E-2</v>
      </c>
      <c r="J158">
        <v>1.0900000000000001</v>
      </c>
      <c r="K158" t="s">
        <v>45</v>
      </c>
      <c r="L158" t="s">
        <v>52</v>
      </c>
      <c r="M158" t="s">
        <v>68</v>
      </c>
      <c r="N158">
        <v>0</v>
      </c>
      <c r="O158">
        <v>1</v>
      </c>
      <c r="P158">
        <v>0</v>
      </c>
      <c r="Q158">
        <v>0</v>
      </c>
      <c r="R158">
        <v>0</v>
      </c>
      <c r="S158" t="s">
        <v>67</v>
      </c>
      <c r="T158">
        <v>0</v>
      </c>
      <c r="U158">
        <v>0</v>
      </c>
      <c r="V158">
        <v>0</v>
      </c>
      <c r="W158">
        <v>0</v>
      </c>
      <c r="X158">
        <v>1</v>
      </c>
      <c r="Y158">
        <v>0</v>
      </c>
      <c r="Z158" t="s">
        <v>49</v>
      </c>
      <c r="AA158">
        <v>1</v>
      </c>
      <c r="AB158">
        <v>1</v>
      </c>
      <c r="AC158">
        <v>1</v>
      </c>
      <c r="AD158">
        <v>0</v>
      </c>
      <c r="AE158">
        <v>1</v>
      </c>
      <c r="AF158">
        <v>1</v>
      </c>
      <c r="AG158">
        <v>1</v>
      </c>
      <c r="AH158">
        <v>0</v>
      </c>
      <c r="AI158">
        <v>0</v>
      </c>
      <c r="AJ158">
        <v>0</v>
      </c>
      <c r="AK158" t="s">
        <v>50</v>
      </c>
      <c r="AL158">
        <v>61.8</v>
      </c>
      <c r="AM158">
        <v>56</v>
      </c>
      <c r="AN158">
        <v>35</v>
      </c>
      <c r="AO158">
        <v>40.6</v>
      </c>
      <c r="AP158">
        <v>55</v>
      </c>
      <c r="AQ158">
        <v>80</v>
      </c>
      <c r="AR158">
        <v>1</v>
      </c>
    </row>
    <row r="159" spans="1:44" x14ac:dyDescent="0.3">
      <c r="A159" t="s">
        <v>51</v>
      </c>
      <c r="B159">
        <v>1</v>
      </c>
      <c r="C159">
        <v>0</v>
      </c>
      <c r="D159">
        <v>0</v>
      </c>
      <c r="E159">
        <v>0</v>
      </c>
      <c r="F159">
        <v>0</v>
      </c>
      <c r="G159">
        <v>0</v>
      </c>
      <c r="H159">
        <v>13503.365</v>
      </c>
      <c r="I159">
        <v>-0.22597657119453518</v>
      </c>
      <c r="J159">
        <v>1.24</v>
      </c>
      <c r="K159" t="s">
        <v>45</v>
      </c>
      <c r="L159" t="s">
        <v>52</v>
      </c>
      <c r="M159" t="s">
        <v>47</v>
      </c>
      <c r="N159">
        <v>0</v>
      </c>
      <c r="O159">
        <v>0</v>
      </c>
      <c r="P159">
        <v>0</v>
      </c>
      <c r="Q159">
        <v>1</v>
      </c>
      <c r="R159">
        <v>0</v>
      </c>
      <c r="S159" t="s">
        <v>67</v>
      </c>
      <c r="T159">
        <v>0</v>
      </c>
      <c r="U159">
        <v>0</v>
      </c>
      <c r="V159">
        <v>0</v>
      </c>
      <c r="W159">
        <v>0</v>
      </c>
      <c r="X159">
        <v>1</v>
      </c>
      <c r="Y159">
        <v>0</v>
      </c>
      <c r="Z159" t="s">
        <v>63</v>
      </c>
      <c r="AA159">
        <v>0</v>
      </c>
      <c r="AB159">
        <v>1</v>
      </c>
      <c r="AC159">
        <v>1</v>
      </c>
      <c r="AD159">
        <v>0</v>
      </c>
      <c r="AE159">
        <v>1</v>
      </c>
      <c r="AF159">
        <v>1</v>
      </c>
      <c r="AG159">
        <v>1</v>
      </c>
      <c r="AH159">
        <v>1</v>
      </c>
      <c r="AI159">
        <v>0</v>
      </c>
      <c r="AJ159">
        <v>0</v>
      </c>
      <c r="AK159" t="s">
        <v>50</v>
      </c>
      <c r="AL159">
        <v>61.6</v>
      </c>
      <c r="AM159">
        <v>56</v>
      </c>
      <c r="AN159">
        <v>35</v>
      </c>
      <c r="AO159">
        <v>40.6</v>
      </c>
      <c r="AP159">
        <v>50</v>
      </c>
      <c r="AQ159">
        <v>80</v>
      </c>
      <c r="AR159">
        <v>1</v>
      </c>
    </row>
    <row r="160" spans="1:44" x14ac:dyDescent="0.3">
      <c r="A160" t="s">
        <v>55</v>
      </c>
      <c r="B160">
        <v>0</v>
      </c>
      <c r="C160">
        <v>1</v>
      </c>
      <c r="D160">
        <v>0</v>
      </c>
      <c r="E160">
        <v>0</v>
      </c>
      <c r="F160">
        <v>0</v>
      </c>
      <c r="G160">
        <v>0</v>
      </c>
      <c r="H160">
        <v>21108</v>
      </c>
      <c r="I160">
        <v>0.87043042026738493</v>
      </c>
      <c r="J160">
        <v>1.7</v>
      </c>
      <c r="K160" t="s">
        <v>45</v>
      </c>
      <c r="L160" t="s">
        <v>56</v>
      </c>
      <c r="M160" t="s">
        <v>47</v>
      </c>
      <c r="N160">
        <v>0</v>
      </c>
      <c r="O160">
        <v>0</v>
      </c>
      <c r="P160">
        <v>0</v>
      </c>
      <c r="Q160">
        <v>1</v>
      </c>
      <c r="R160">
        <v>0</v>
      </c>
      <c r="S160" t="s">
        <v>48</v>
      </c>
      <c r="T160">
        <v>0</v>
      </c>
      <c r="U160">
        <v>0</v>
      </c>
      <c r="V160">
        <v>0</v>
      </c>
      <c r="W160">
        <v>1</v>
      </c>
      <c r="X160">
        <v>0</v>
      </c>
      <c r="Y160">
        <v>0</v>
      </c>
      <c r="Z160" t="s">
        <v>71</v>
      </c>
      <c r="AA160">
        <v>1</v>
      </c>
      <c r="AB160">
        <v>1</v>
      </c>
      <c r="AC160">
        <v>0</v>
      </c>
      <c r="AD160">
        <v>1</v>
      </c>
      <c r="AE160">
        <v>1</v>
      </c>
      <c r="AF160">
        <v>1</v>
      </c>
      <c r="AG160">
        <v>1</v>
      </c>
      <c r="AH160">
        <v>0</v>
      </c>
      <c r="AI160">
        <v>1</v>
      </c>
      <c r="AJ160">
        <v>0</v>
      </c>
      <c r="AK160" t="s">
        <v>59</v>
      </c>
      <c r="AL160">
        <v>61.9</v>
      </c>
      <c r="AM160">
        <v>57</v>
      </c>
      <c r="AN160">
        <v>34.700000000000003</v>
      </c>
      <c r="AO160">
        <v>40.700000000000003</v>
      </c>
      <c r="AP160">
        <v>51</v>
      </c>
      <c r="AQ160">
        <v>77</v>
      </c>
      <c r="AR160">
        <v>1</v>
      </c>
    </row>
    <row r="161" spans="1:44" x14ac:dyDescent="0.3">
      <c r="A161" t="s">
        <v>69</v>
      </c>
      <c r="B161">
        <v>0</v>
      </c>
      <c r="C161">
        <v>0</v>
      </c>
      <c r="D161">
        <v>1</v>
      </c>
      <c r="E161">
        <v>0</v>
      </c>
      <c r="F161">
        <v>0</v>
      </c>
      <c r="G161">
        <v>0</v>
      </c>
      <c r="H161">
        <v>7520</v>
      </c>
      <c r="I161">
        <v>-1.0886350970105081</v>
      </c>
      <c r="J161">
        <v>1.01</v>
      </c>
      <c r="K161" t="s">
        <v>70</v>
      </c>
      <c r="L161" t="s">
        <v>65</v>
      </c>
      <c r="M161" t="s">
        <v>47</v>
      </c>
      <c r="N161">
        <v>0</v>
      </c>
      <c r="O161">
        <v>0</v>
      </c>
      <c r="P161">
        <v>0</v>
      </c>
      <c r="Q161">
        <v>1</v>
      </c>
      <c r="R161">
        <v>0</v>
      </c>
      <c r="S161" t="s">
        <v>48</v>
      </c>
      <c r="T161">
        <v>0</v>
      </c>
      <c r="U161">
        <v>0</v>
      </c>
      <c r="V161">
        <v>0</v>
      </c>
      <c r="W161">
        <v>1</v>
      </c>
      <c r="X161">
        <v>0</v>
      </c>
      <c r="Y161">
        <v>0</v>
      </c>
      <c r="Z161" t="s">
        <v>58</v>
      </c>
      <c r="AA161">
        <v>1</v>
      </c>
      <c r="AB161">
        <v>1</v>
      </c>
      <c r="AC161">
        <v>1</v>
      </c>
      <c r="AD161">
        <v>1</v>
      </c>
      <c r="AE161">
        <v>1</v>
      </c>
      <c r="AF161">
        <v>1</v>
      </c>
      <c r="AG161">
        <v>1</v>
      </c>
      <c r="AH161">
        <v>0</v>
      </c>
      <c r="AI161">
        <v>1</v>
      </c>
      <c r="AJ161">
        <v>0</v>
      </c>
      <c r="AK161" t="s">
        <v>59</v>
      </c>
      <c r="AL161">
        <v>60.9</v>
      </c>
      <c r="AM161">
        <v>56.4</v>
      </c>
      <c r="AN161">
        <v>34.1</v>
      </c>
      <c r="AO161">
        <v>40.700000000000003</v>
      </c>
      <c r="AP161">
        <v>51</v>
      </c>
      <c r="AQ161">
        <v>79</v>
      </c>
      <c r="AR161">
        <v>1</v>
      </c>
    </row>
    <row r="162" spans="1:44" x14ac:dyDescent="0.3">
      <c r="A162" t="s">
        <v>51</v>
      </c>
      <c r="B162">
        <v>1</v>
      </c>
      <c r="C162">
        <v>0</v>
      </c>
      <c r="D162">
        <v>0</v>
      </c>
      <c r="E162">
        <v>0</v>
      </c>
      <c r="F162">
        <v>0</v>
      </c>
      <c r="G162">
        <v>0</v>
      </c>
      <c r="H162">
        <v>17555.654999999999</v>
      </c>
      <c r="I162">
        <v>0.35826699702816361</v>
      </c>
      <c r="J162">
        <v>1.52</v>
      </c>
      <c r="K162" t="s">
        <v>45</v>
      </c>
      <c r="L162" t="s">
        <v>52</v>
      </c>
      <c r="M162" t="s">
        <v>62</v>
      </c>
      <c r="N162">
        <v>0</v>
      </c>
      <c r="O162">
        <v>0</v>
      </c>
      <c r="P162">
        <v>1</v>
      </c>
      <c r="Q162">
        <v>0</v>
      </c>
      <c r="R162">
        <v>0</v>
      </c>
      <c r="S162" t="s">
        <v>57</v>
      </c>
      <c r="T162">
        <v>0</v>
      </c>
      <c r="U162">
        <v>0</v>
      </c>
      <c r="V162">
        <v>1</v>
      </c>
      <c r="W162">
        <v>0</v>
      </c>
      <c r="X162">
        <v>0</v>
      </c>
      <c r="Y162">
        <v>0</v>
      </c>
      <c r="Z162" t="s">
        <v>63</v>
      </c>
      <c r="AA162">
        <v>1</v>
      </c>
      <c r="AB162">
        <v>1</v>
      </c>
      <c r="AC162">
        <v>0</v>
      </c>
      <c r="AD162">
        <v>0</v>
      </c>
      <c r="AE162">
        <v>1</v>
      </c>
      <c r="AF162">
        <v>1</v>
      </c>
      <c r="AG162">
        <v>1</v>
      </c>
      <c r="AH162">
        <v>1</v>
      </c>
      <c r="AI162">
        <v>0</v>
      </c>
      <c r="AJ162">
        <v>0</v>
      </c>
      <c r="AK162" t="s">
        <v>50</v>
      </c>
      <c r="AL162">
        <v>61.4</v>
      </c>
      <c r="AM162">
        <v>56</v>
      </c>
      <c r="AN162">
        <v>35.5</v>
      </c>
      <c r="AO162">
        <v>40.6</v>
      </c>
      <c r="AP162">
        <v>50</v>
      </c>
      <c r="AQ162">
        <v>75</v>
      </c>
      <c r="AR162">
        <v>1</v>
      </c>
    </row>
    <row r="163" spans="1:44" x14ac:dyDescent="0.3">
      <c r="A163" t="s">
        <v>55</v>
      </c>
      <c r="B163">
        <v>0</v>
      </c>
      <c r="C163">
        <v>1</v>
      </c>
      <c r="D163">
        <v>0</v>
      </c>
      <c r="E163">
        <v>0</v>
      </c>
      <c r="F163">
        <v>0</v>
      </c>
      <c r="G163">
        <v>0</v>
      </c>
      <c r="H163">
        <v>10930</v>
      </c>
      <c r="I163">
        <v>-0.5969944277495709</v>
      </c>
      <c r="J163">
        <v>1.232</v>
      </c>
      <c r="K163" t="s">
        <v>45</v>
      </c>
      <c r="L163" t="s">
        <v>56</v>
      </c>
      <c r="M163" t="s">
        <v>47</v>
      </c>
      <c r="N163">
        <v>0</v>
      </c>
      <c r="O163">
        <v>0</v>
      </c>
      <c r="P163">
        <v>0</v>
      </c>
      <c r="Q163">
        <v>1</v>
      </c>
      <c r="R163">
        <v>0</v>
      </c>
      <c r="S163" t="s">
        <v>48</v>
      </c>
      <c r="T163">
        <v>0</v>
      </c>
      <c r="U163">
        <v>0</v>
      </c>
      <c r="V163">
        <v>0</v>
      </c>
      <c r="W163">
        <v>1</v>
      </c>
      <c r="X163">
        <v>0</v>
      </c>
      <c r="Y163">
        <v>0</v>
      </c>
      <c r="Z163" t="s">
        <v>58</v>
      </c>
      <c r="AA163">
        <v>1</v>
      </c>
      <c r="AB163">
        <v>1</v>
      </c>
      <c r="AC163">
        <v>0</v>
      </c>
      <c r="AD163">
        <v>1</v>
      </c>
      <c r="AE163">
        <v>1</v>
      </c>
      <c r="AF163">
        <v>1</v>
      </c>
      <c r="AG163">
        <v>1</v>
      </c>
      <c r="AH163">
        <v>0</v>
      </c>
      <c r="AI163">
        <v>1</v>
      </c>
      <c r="AJ163">
        <v>0</v>
      </c>
      <c r="AK163" t="s">
        <v>59</v>
      </c>
      <c r="AL163">
        <v>61.8</v>
      </c>
      <c r="AM163">
        <v>56.9</v>
      </c>
      <c r="AN163">
        <v>34.799999999999997</v>
      </c>
      <c r="AO163">
        <v>40.799999999999997</v>
      </c>
      <c r="AP163">
        <v>55</v>
      </c>
      <c r="AQ163">
        <v>76</v>
      </c>
      <c r="AR163">
        <v>1</v>
      </c>
    </row>
    <row r="164" spans="1:44" x14ac:dyDescent="0.3">
      <c r="A164" t="s">
        <v>64</v>
      </c>
      <c r="B164">
        <v>0</v>
      </c>
      <c r="C164">
        <v>0</v>
      </c>
      <c r="D164">
        <v>0</v>
      </c>
      <c r="E164">
        <v>0</v>
      </c>
      <c r="F164">
        <v>0</v>
      </c>
      <c r="G164">
        <v>1</v>
      </c>
      <c r="H164">
        <v>12461</v>
      </c>
      <c r="I164">
        <v>-0.37626074310485091</v>
      </c>
      <c r="J164">
        <v>1.46</v>
      </c>
      <c r="K164" t="s">
        <v>45</v>
      </c>
      <c r="L164" t="s">
        <v>65</v>
      </c>
      <c r="M164" t="s">
        <v>53</v>
      </c>
      <c r="N164">
        <v>0</v>
      </c>
      <c r="O164">
        <v>0</v>
      </c>
      <c r="P164">
        <v>0</v>
      </c>
      <c r="Q164">
        <v>0</v>
      </c>
      <c r="R164">
        <v>1</v>
      </c>
      <c r="S164" t="s">
        <v>48</v>
      </c>
      <c r="T164">
        <v>0</v>
      </c>
      <c r="U164">
        <v>0</v>
      </c>
      <c r="V164">
        <v>0</v>
      </c>
      <c r="W164">
        <v>1</v>
      </c>
      <c r="X164">
        <v>0</v>
      </c>
      <c r="Y164">
        <v>0</v>
      </c>
      <c r="Z164" t="s">
        <v>58</v>
      </c>
      <c r="AA164">
        <v>1</v>
      </c>
      <c r="AB164">
        <v>1</v>
      </c>
      <c r="AC164">
        <v>0</v>
      </c>
      <c r="AD164">
        <v>1</v>
      </c>
      <c r="AE164">
        <v>1</v>
      </c>
      <c r="AF164">
        <v>1</v>
      </c>
      <c r="AG164">
        <v>1</v>
      </c>
      <c r="AH164">
        <v>0</v>
      </c>
      <c r="AI164">
        <v>1</v>
      </c>
      <c r="AJ164">
        <v>1</v>
      </c>
      <c r="AK164" t="s">
        <v>59</v>
      </c>
      <c r="AL164">
        <v>61.5</v>
      </c>
      <c r="AM164">
        <v>56.4</v>
      </c>
      <c r="AN164">
        <v>34.4</v>
      </c>
      <c r="AO164">
        <v>40.799999999999997</v>
      </c>
      <c r="AP164">
        <v>51</v>
      </c>
      <c r="AQ164">
        <v>77</v>
      </c>
      <c r="AR164">
        <v>1</v>
      </c>
    </row>
    <row r="165" spans="1:44" x14ac:dyDescent="0.3">
      <c r="A165" t="s">
        <v>60</v>
      </c>
      <c r="B165">
        <v>0</v>
      </c>
      <c r="C165">
        <v>0</v>
      </c>
      <c r="D165">
        <v>0</v>
      </c>
      <c r="E165">
        <v>0</v>
      </c>
      <c r="F165">
        <v>1</v>
      </c>
      <c r="G165">
        <v>0</v>
      </c>
      <c r="H165">
        <v>13170</v>
      </c>
      <c r="I165">
        <v>-0.27403985322039215</v>
      </c>
      <c r="J165">
        <v>1.62</v>
      </c>
      <c r="K165" t="s">
        <v>45</v>
      </c>
      <c r="L165" t="s">
        <v>61</v>
      </c>
      <c r="M165" t="s">
        <v>53</v>
      </c>
      <c r="N165">
        <v>0</v>
      </c>
      <c r="O165">
        <v>0</v>
      </c>
      <c r="P165">
        <v>0</v>
      </c>
      <c r="Q165">
        <v>0</v>
      </c>
      <c r="R165">
        <v>1</v>
      </c>
      <c r="S165" t="s">
        <v>48</v>
      </c>
      <c r="T165">
        <v>0</v>
      </c>
      <c r="U165">
        <v>0</v>
      </c>
      <c r="V165">
        <v>0</v>
      </c>
      <c r="W165">
        <v>1</v>
      </c>
      <c r="X165">
        <v>0</v>
      </c>
      <c r="Y165">
        <v>0</v>
      </c>
      <c r="Z165" t="s">
        <v>63</v>
      </c>
      <c r="AA165">
        <v>0</v>
      </c>
      <c r="AB165">
        <v>1</v>
      </c>
      <c r="AC165">
        <v>0</v>
      </c>
      <c r="AD165">
        <v>1</v>
      </c>
      <c r="AE165">
        <v>1</v>
      </c>
      <c r="AF165">
        <v>1</v>
      </c>
      <c r="AG165">
        <v>1</v>
      </c>
      <c r="AH165">
        <v>0</v>
      </c>
      <c r="AI165">
        <v>1</v>
      </c>
      <c r="AJ165">
        <v>1</v>
      </c>
      <c r="AK165" t="s">
        <v>59</v>
      </c>
      <c r="AL165">
        <v>61.7</v>
      </c>
      <c r="AM165">
        <v>56.1</v>
      </c>
      <c r="AN165">
        <v>34.799999999999997</v>
      </c>
      <c r="AO165">
        <v>40.700000000000003</v>
      </c>
      <c r="AP165">
        <v>53</v>
      </c>
      <c r="AQ165">
        <v>77</v>
      </c>
      <c r="AR165">
        <v>1</v>
      </c>
    </row>
    <row r="166" spans="1:44" x14ac:dyDescent="0.3">
      <c r="A166" t="s">
        <v>51</v>
      </c>
      <c r="B166">
        <v>1</v>
      </c>
      <c r="C166">
        <v>0</v>
      </c>
      <c r="D166">
        <v>0</v>
      </c>
      <c r="E166">
        <v>0</v>
      </c>
      <c r="F166">
        <v>0</v>
      </c>
      <c r="G166">
        <v>0</v>
      </c>
      <c r="H166">
        <v>9132.92</v>
      </c>
      <c r="I166">
        <v>-0.85609050221157823</v>
      </c>
      <c r="J166">
        <v>1.0900000000000001</v>
      </c>
      <c r="K166" t="s">
        <v>45</v>
      </c>
      <c r="L166" t="s">
        <v>52</v>
      </c>
      <c r="M166" t="s">
        <v>53</v>
      </c>
      <c r="N166">
        <v>0</v>
      </c>
      <c r="O166">
        <v>0</v>
      </c>
      <c r="P166">
        <v>0</v>
      </c>
      <c r="Q166">
        <v>0</v>
      </c>
      <c r="R166">
        <v>1</v>
      </c>
      <c r="S166" t="s">
        <v>67</v>
      </c>
      <c r="T166">
        <v>0</v>
      </c>
      <c r="U166">
        <v>0</v>
      </c>
      <c r="V166">
        <v>0</v>
      </c>
      <c r="W166">
        <v>0</v>
      </c>
      <c r="X166">
        <v>1</v>
      </c>
      <c r="Y166">
        <v>0</v>
      </c>
      <c r="Z166" t="s">
        <v>63</v>
      </c>
      <c r="AA166">
        <v>0</v>
      </c>
      <c r="AB166">
        <v>1</v>
      </c>
      <c r="AC166">
        <v>1</v>
      </c>
      <c r="AD166">
        <v>0</v>
      </c>
      <c r="AE166">
        <v>1</v>
      </c>
      <c r="AF166">
        <v>1</v>
      </c>
      <c r="AG166">
        <v>1</v>
      </c>
      <c r="AH166">
        <v>0</v>
      </c>
      <c r="AI166">
        <v>0</v>
      </c>
      <c r="AJ166">
        <v>0</v>
      </c>
      <c r="AK166" t="s">
        <v>50</v>
      </c>
      <c r="AL166">
        <v>61.9</v>
      </c>
      <c r="AM166">
        <v>56</v>
      </c>
      <c r="AN166">
        <v>35</v>
      </c>
      <c r="AO166">
        <v>40.799999999999997</v>
      </c>
      <c r="AP166">
        <v>55</v>
      </c>
      <c r="AQ166">
        <v>80</v>
      </c>
      <c r="AR166">
        <v>1</v>
      </c>
    </row>
    <row r="167" spans="1:44" x14ac:dyDescent="0.3">
      <c r="A167" t="s">
        <v>69</v>
      </c>
      <c r="B167">
        <v>0</v>
      </c>
      <c r="C167">
        <v>0</v>
      </c>
      <c r="D167">
        <v>1</v>
      </c>
      <c r="E167">
        <v>0</v>
      </c>
      <c r="F167">
        <v>0</v>
      </c>
      <c r="G167">
        <v>0</v>
      </c>
      <c r="H167">
        <v>18937</v>
      </c>
      <c r="I167">
        <v>0.55742400004289971</v>
      </c>
      <c r="J167">
        <v>1.41</v>
      </c>
      <c r="K167" t="s">
        <v>70</v>
      </c>
      <c r="L167" t="s">
        <v>65</v>
      </c>
      <c r="M167" t="s">
        <v>68</v>
      </c>
      <c r="N167">
        <v>0</v>
      </c>
      <c r="O167">
        <v>1</v>
      </c>
      <c r="P167">
        <v>0</v>
      </c>
      <c r="Q167">
        <v>0</v>
      </c>
      <c r="R167">
        <v>0</v>
      </c>
      <c r="S167" t="s">
        <v>48</v>
      </c>
      <c r="T167">
        <v>0</v>
      </c>
      <c r="U167">
        <v>0</v>
      </c>
      <c r="V167">
        <v>0</v>
      </c>
      <c r="W167">
        <v>1</v>
      </c>
      <c r="X167">
        <v>0</v>
      </c>
      <c r="Y167">
        <v>0</v>
      </c>
      <c r="Z167" t="s">
        <v>58</v>
      </c>
      <c r="AA167">
        <v>1</v>
      </c>
      <c r="AB167">
        <v>1</v>
      </c>
      <c r="AC167">
        <v>1</v>
      </c>
      <c r="AD167">
        <v>1</v>
      </c>
      <c r="AE167">
        <v>1</v>
      </c>
      <c r="AF167">
        <v>1</v>
      </c>
      <c r="AG167">
        <v>1</v>
      </c>
      <c r="AH167">
        <v>0</v>
      </c>
      <c r="AI167">
        <v>1</v>
      </c>
      <c r="AJ167">
        <v>1</v>
      </c>
      <c r="AK167" t="s">
        <v>59</v>
      </c>
      <c r="AL167">
        <v>61.3</v>
      </c>
      <c r="AM167">
        <v>56.8</v>
      </c>
      <c r="AN167">
        <v>34.4</v>
      </c>
      <c r="AO167">
        <v>40.799999999999997</v>
      </c>
      <c r="AP167">
        <v>52</v>
      </c>
      <c r="AQ167">
        <v>77</v>
      </c>
      <c r="AR167">
        <v>1</v>
      </c>
    </row>
    <row r="168" spans="1:44" x14ac:dyDescent="0.3">
      <c r="A168" t="s">
        <v>69</v>
      </c>
      <c r="B168">
        <v>0</v>
      </c>
      <c r="C168">
        <v>0</v>
      </c>
      <c r="D168">
        <v>1</v>
      </c>
      <c r="E168">
        <v>0</v>
      </c>
      <c r="F168">
        <v>0</v>
      </c>
      <c r="G168">
        <v>0</v>
      </c>
      <c r="H168">
        <v>11012</v>
      </c>
      <c r="I168">
        <v>-0.58517198350341337</v>
      </c>
      <c r="J168">
        <v>1.01</v>
      </c>
      <c r="K168" t="s">
        <v>70</v>
      </c>
      <c r="L168" t="s">
        <v>65</v>
      </c>
      <c r="M168" t="s">
        <v>66</v>
      </c>
      <c r="N168">
        <v>1</v>
      </c>
      <c r="O168">
        <v>0</v>
      </c>
      <c r="P168">
        <v>0</v>
      </c>
      <c r="Q168">
        <v>0</v>
      </c>
      <c r="R168">
        <v>0</v>
      </c>
      <c r="S168" t="s">
        <v>48</v>
      </c>
      <c r="T168">
        <v>0</v>
      </c>
      <c r="U168">
        <v>0</v>
      </c>
      <c r="V168">
        <v>0</v>
      </c>
      <c r="W168">
        <v>1</v>
      </c>
      <c r="X168">
        <v>0</v>
      </c>
      <c r="Y168">
        <v>0</v>
      </c>
      <c r="Z168" t="s">
        <v>58</v>
      </c>
      <c r="AA168">
        <v>1</v>
      </c>
      <c r="AB168">
        <v>1</v>
      </c>
      <c r="AC168">
        <v>1</v>
      </c>
      <c r="AD168">
        <v>1</v>
      </c>
      <c r="AE168">
        <v>1</v>
      </c>
      <c r="AF168">
        <v>1</v>
      </c>
      <c r="AG168">
        <v>1</v>
      </c>
      <c r="AH168">
        <v>0</v>
      </c>
      <c r="AI168">
        <v>1</v>
      </c>
      <c r="AJ168">
        <v>0</v>
      </c>
      <c r="AK168" t="s">
        <v>59</v>
      </c>
      <c r="AL168">
        <v>61.2</v>
      </c>
      <c r="AM168">
        <v>56</v>
      </c>
      <c r="AN168">
        <v>34.200000000000003</v>
      </c>
      <c r="AO168">
        <v>40.799999999999997</v>
      </c>
      <c r="AP168">
        <v>52</v>
      </c>
      <c r="AQ168">
        <v>76</v>
      </c>
      <c r="AR168">
        <v>1</v>
      </c>
    </row>
    <row r="169" spans="1:44" x14ac:dyDescent="0.3">
      <c r="A169" t="s">
        <v>69</v>
      </c>
      <c r="B169">
        <v>0</v>
      </c>
      <c r="C169">
        <v>0</v>
      </c>
      <c r="D169">
        <v>1</v>
      </c>
      <c r="E169">
        <v>0</v>
      </c>
      <c r="F169">
        <v>0</v>
      </c>
      <c r="G169">
        <v>0</v>
      </c>
      <c r="H169">
        <v>12034</v>
      </c>
      <c r="I169">
        <v>-0.43782395887447562</v>
      </c>
      <c r="J169">
        <v>1.17</v>
      </c>
      <c r="K169" t="s">
        <v>70</v>
      </c>
      <c r="L169" t="s">
        <v>65</v>
      </c>
      <c r="M169" t="s">
        <v>47</v>
      </c>
      <c r="N169">
        <v>0</v>
      </c>
      <c r="O169">
        <v>0</v>
      </c>
      <c r="P169">
        <v>0</v>
      </c>
      <c r="Q169">
        <v>1</v>
      </c>
      <c r="R169">
        <v>0</v>
      </c>
      <c r="S169" t="s">
        <v>54</v>
      </c>
      <c r="T169">
        <v>0</v>
      </c>
      <c r="U169">
        <v>0</v>
      </c>
      <c r="V169">
        <v>0</v>
      </c>
      <c r="W169">
        <v>0</v>
      </c>
      <c r="X169">
        <v>0</v>
      </c>
      <c r="Y169">
        <v>1</v>
      </c>
      <c r="Z169" t="s">
        <v>58</v>
      </c>
      <c r="AA169">
        <v>1</v>
      </c>
      <c r="AB169">
        <v>1</v>
      </c>
      <c r="AC169">
        <v>1</v>
      </c>
      <c r="AD169">
        <v>1</v>
      </c>
      <c r="AE169">
        <v>1</v>
      </c>
      <c r="AF169">
        <v>1</v>
      </c>
      <c r="AG169">
        <v>1</v>
      </c>
      <c r="AH169">
        <v>0</v>
      </c>
      <c r="AI169">
        <v>1</v>
      </c>
      <c r="AJ169">
        <v>1</v>
      </c>
      <c r="AK169" t="s">
        <v>59</v>
      </c>
      <c r="AL169">
        <v>60.8</v>
      </c>
      <c r="AM169">
        <v>55.7</v>
      </c>
      <c r="AN169">
        <v>34.299999999999997</v>
      </c>
      <c r="AO169">
        <v>40.6</v>
      </c>
      <c r="AP169">
        <v>51</v>
      </c>
      <c r="AQ169">
        <v>77</v>
      </c>
      <c r="AR169">
        <v>1</v>
      </c>
    </row>
    <row r="170" spans="1:44" x14ac:dyDescent="0.3">
      <c r="A170" t="s">
        <v>44</v>
      </c>
      <c r="B170">
        <v>0</v>
      </c>
      <c r="C170">
        <v>0</v>
      </c>
      <c r="D170">
        <v>0</v>
      </c>
      <c r="E170">
        <v>1</v>
      </c>
      <c r="F170">
        <v>0</v>
      </c>
      <c r="G170">
        <v>0</v>
      </c>
      <c r="H170">
        <v>8910</v>
      </c>
      <c r="I170">
        <v>-0.88823024942320528</v>
      </c>
      <c r="J170">
        <v>1.2</v>
      </c>
      <c r="K170" t="s">
        <v>45</v>
      </c>
      <c r="L170" t="s">
        <v>46</v>
      </c>
      <c r="M170" t="s">
        <v>53</v>
      </c>
      <c r="N170">
        <v>0</v>
      </c>
      <c r="O170">
        <v>0</v>
      </c>
      <c r="P170">
        <v>0</v>
      </c>
      <c r="Q170">
        <v>0</v>
      </c>
      <c r="R170">
        <v>1</v>
      </c>
      <c r="S170" t="s">
        <v>54</v>
      </c>
      <c r="T170">
        <v>0</v>
      </c>
      <c r="U170">
        <v>0</v>
      </c>
      <c r="V170">
        <v>0</v>
      </c>
      <c r="W170">
        <v>0</v>
      </c>
      <c r="X170">
        <v>0</v>
      </c>
      <c r="Y170">
        <v>1</v>
      </c>
      <c r="Z170" t="s">
        <v>49</v>
      </c>
      <c r="AA170">
        <v>0</v>
      </c>
      <c r="AB170">
        <v>0</v>
      </c>
      <c r="AC170">
        <v>1</v>
      </c>
      <c r="AD170">
        <v>0</v>
      </c>
      <c r="AE170">
        <v>1</v>
      </c>
      <c r="AF170">
        <v>1</v>
      </c>
      <c r="AG170">
        <v>1</v>
      </c>
      <c r="AH170">
        <v>1</v>
      </c>
      <c r="AI170">
        <v>0</v>
      </c>
      <c r="AJ170">
        <v>0</v>
      </c>
      <c r="AK170" t="s">
        <v>50</v>
      </c>
      <c r="AL170">
        <v>62.3</v>
      </c>
      <c r="AM170">
        <v>57</v>
      </c>
      <c r="AN170">
        <v>36</v>
      </c>
      <c r="AO170">
        <v>40.799999999999997</v>
      </c>
      <c r="AP170">
        <v>50</v>
      </c>
      <c r="AQ170">
        <v>80</v>
      </c>
      <c r="AR170">
        <v>1</v>
      </c>
    </row>
    <row r="171" spans="1:44" x14ac:dyDescent="0.3">
      <c r="A171" t="s">
        <v>51</v>
      </c>
      <c r="B171">
        <v>1</v>
      </c>
      <c r="C171">
        <v>0</v>
      </c>
      <c r="D171">
        <v>0</v>
      </c>
      <c r="E171">
        <v>0</v>
      </c>
      <c r="F171">
        <v>0</v>
      </c>
      <c r="G171">
        <v>0</v>
      </c>
      <c r="H171">
        <v>9408.7199999999993</v>
      </c>
      <c r="I171">
        <v>-0.81632672022267316</v>
      </c>
      <c r="J171">
        <v>1.08</v>
      </c>
      <c r="K171" t="s">
        <v>45</v>
      </c>
      <c r="L171" t="s">
        <v>52</v>
      </c>
      <c r="M171" t="s">
        <v>47</v>
      </c>
      <c r="N171">
        <v>0</v>
      </c>
      <c r="O171">
        <v>0</v>
      </c>
      <c r="P171">
        <v>0</v>
      </c>
      <c r="Q171">
        <v>1</v>
      </c>
      <c r="R171">
        <v>0</v>
      </c>
      <c r="S171" t="s">
        <v>54</v>
      </c>
      <c r="T171">
        <v>0</v>
      </c>
      <c r="U171">
        <v>0</v>
      </c>
      <c r="V171">
        <v>0</v>
      </c>
      <c r="W171">
        <v>0</v>
      </c>
      <c r="X171">
        <v>0</v>
      </c>
      <c r="Y171">
        <v>1</v>
      </c>
      <c r="Z171" t="s">
        <v>58</v>
      </c>
      <c r="AA171">
        <v>1</v>
      </c>
      <c r="AB171">
        <v>1</v>
      </c>
      <c r="AC171">
        <v>1</v>
      </c>
      <c r="AD171">
        <v>1</v>
      </c>
      <c r="AE171">
        <v>0</v>
      </c>
      <c r="AF171">
        <v>1</v>
      </c>
      <c r="AG171">
        <v>1</v>
      </c>
      <c r="AH171">
        <v>1</v>
      </c>
      <c r="AI171">
        <v>0</v>
      </c>
      <c r="AJ171">
        <v>0</v>
      </c>
      <c r="AK171" t="s">
        <v>50</v>
      </c>
      <c r="AL171">
        <v>61.6</v>
      </c>
      <c r="AM171">
        <v>57</v>
      </c>
      <c r="AN171">
        <v>34.5</v>
      </c>
      <c r="AO171">
        <v>41.2</v>
      </c>
      <c r="AP171">
        <v>50</v>
      </c>
      <c r="AQ171">
        <v>80</v>
      </c>
      <c r="AR171">
        <v>1</v>
      </c>
    </row>
    <row r="172" spans="1:44" x14ac:dyDescent="0.3">
      <c r="A172" t="s">
        <v>51</v>
      </c>
      <c r="B172">
        <v>1</v>
      </c>
      <c r="C172">
        <v>0</v>
      </c>
      <c r="D172">
        <v>0</v>
      </c>
      <c r="E172">
        <v>0</v>
      </c>
      <c r="F172">
        <v>0</v>
      </c>
      <c r="G172">
        <v>0</v>
      </c>
      <c r="H172">
        <v>17569.445</v>
      </c>
      <c r="I172">
        <v>0.36025518612760904</v>
      </c>
      <c r="J172">
        <v>1.24</v>
      </c>
      <c r="K172" t="s">
        <v>45</v>
      </c>
      <c r="L172" t="s">
        <v>52</v>
      </c>
      <c r="M172" t="s">
        <v>68</v>
      </c>
      <c r="N172">
        <v>0</v>
      </c>
      <c r="O172">
        <v>1</v>
      </c>
      <c r="P172">
        <v>0</v>
      </c>
      <c r="Q172">
        <v>0</v>
      </c>
      <c r="R172">
        <v>0</v>
      </c>
      <c r="S172" t="s">
        <v>72</v>
      </c>
      <c r="T172">
        <v>0</v>
      </c>
      <c r="U172">
        <v>1</v>
      </c>
      <c r="V172">
        <v>0</v>
      </c>
      <c r="W172">
        <v>0</v>
      </c>
      <c r="X172">
        <v>0</v>
      </c>
      <c r="Y172">
        <v>0</v>
      </c>
      <c r="Z172" t="s">
        <v>71</v>
      </c>
      <c r="AA172">
        <v>1</v>
      </c>
      <c r="AB172">
        <v>1</v>
      </c>
      <c r="AC172">
        <v>1</v>
      </c>
      <c r="AD172">
        <v>0</v>
      </c>
      <c r="AE172">
        <v>1</v>
      </c>
      <c r="AF172">
        <v>1</v>
      </c>
      <c r="AG172">
        <v>1</v>
      </c>
      <c r="AH172">
        <v>1</v>
      </c>
      <c r="AI172">
        <v>0</v>
      </c>
      <c r="AJ172">
        <v>0</v>
      </c>
      <c r="AK172" t="s">
        <v>50</v>
      </c>
      <c r="AL172">
        <v>61.8</v>
      </c>
      <c r="AM172">
        <v>56</v>
      </c>
      <c r="AN172">
        <v>35</v>
      </c>
      <c r="AO172">
        <v>40.799999999999997</v>
      </c>
      <c r="AP172">
        <v>50</v>
      </c>
      <c r="AQ172">
        <v>75</v>
      </c>
      <c r="AR172">
        <v>1</v>
      </c>
    </row>
    <row r="173" spans="1:44" x14ac:dyDescent="0.3">
      <c r="A173" t="s">
        <v>64</v>
      </c>
      <c r="B173">
        <v>0</v>
      </c>
      <c r="C173">
        <v>0</v>
      </c>
      <c r="D173">
        <v>0</v>
      </c>
      <c r="E173">
        <v>0</v>
      </c>
      <c r="F173">
        <v>0</v>
      </c>
      <c r="G173">
        <v>1</v>
      </c>
      <c r="H173">
        <v>17824</v>
      </c>
      <c r="I173">
        <v>0.39695594582371402</v>
      </c>
      <c r="J173">
        <v>1.5449999999999999</v>
      </c>
      <c r="K173" t="s">
        <v>45</v>
      </c>
      <c r="L173" t="s">
        <v>65</v>
      </c>
      <c r="M173" t="s">
        <v>47</v>
      </c>
      <c r="N173">
        <v>0</v>
      </c>
      <c r="O173">
        <v>0</v>
      </c>
      <c r="P173">
        <v>0</v>
      </c>
      <c r="Q173">
        <v>1</v>
      </c>
      <c r="R173">
        <v>0</v>
      </c>
      <c r="S173" t="s">
        <v>57</v>
      </c>
      <c r="T173">
        <v>0</v>
      </c>
      <c r="U173">
        <v>0</v>
      </c>
      <c r="V173">
        <v>1</v>
      </c>
      <c r="W173">
        <v>0</v>
      </c>
      <c r="X173">
        <v>0</v>
      </c>
      <c r="Y173">
        <v>0</v>
      </c>
      <c r="Z173" t="s">
        <v>58</v>
      </c>
      <c r="AA173">
        <v>1</v>
      </c>
      <c r="AB173">
        <v>1</v>
      </c>
      <c r="AC173">
        <v>1</v>
      </c>
      <c r="AD173">
        <v>1</v>
      </c>
      <c r="AE173">
        <v>1</v>
      </c>
      <c r="AF173">
        <v>1</v>
      </c>
      <c r="AG173">
        <v>0</v>
      </c>
      <c r="AH173">
        <v>0</v>
      </c>
      <c r="AI173">
        <v>0</v>
      </c>
      <c r="AJ173">
        <v>1</v>
      </c>
      <c r="AK173" t="s">
        <v>59</v>
      </c>
      <c r="AL173">
        <v>60.9</v>
      </c>
      <c r="AM173">
        <v>57.6</v>
      </c>
      <c r="AN173">
        <v>34.799999999999997</v>
      </c>
      <c r="AO173">
        <v>40.700000000000003</v>
      </c>
      <c r="AP173">
        <v>55</v>
      </c>
      <c r="AQ173">
        <v>77</v>
      </c>
      <c r="AR173">
        <v>1</v>
      </c>
    </row>
    <row r="174" spans="1:44" x14ac:dyDescent="0.3">
      <c r="A174" t="s">
        <v>51</v>
      </c>
      <c r="B174">
        <v>1</v>
      </c>
      <c r="C174">
        <v>0</v>
      </c>
      <c r="D174">
        <v>0</v>
      </c>
      <c r="E174">
        <v>0</v>
      </c>
      <c r="F174">
        <v>0</v>
      </c>
      <c r="G174">
        <v>0</v>
      </c>
      <c r="H174">
        <v>9133.9050000000007</v>
      </c>
      <c r="I174">
        <v>-0.85594848870447493</v>
      </c>
      <c r="J174">
        <v>1.21</v>
      </c>
      <c r="K174" t="s">
        <v>45</v>
      </c>
      <c r="L174" t="s">
        <v>52</v>
      </c>
      <c r="M174" t="s">
        <v>53</v>
      </c>
      <c r="N174">
        <v>0</v>
      </c>
      <c r="O174">
        <v>0</v>
      </c>
      <c r="P174">
        <v>0</v>
      </c>
      <c r="Q174">
        <v>0</v>
      </c>
      <c r="R174">
        <v>1</v>
      </c>
      <c r="S174" t="s">
        <v>48</v>
      </c>
      <c r="T174">
        <v>0</v>
      </c>
      <c r="U174">
        <v>0</v>
      </c>
      <c r="V174">
        <v>0</v>
      </c>
      <c r="W174">
        <v>1</v>
      </c>
      <c r="X174">
        <v>0</v>
      </c>
      <c r="Y174">
        <v>0</v>
      </c>
      <c r="Z174" t="s">
        <v>58</v>
      </c>
      <c r="AA174">
        <v>0</v>
      </c>
      <c r="AB174">
        <v>0</v>
      </c>
      <c r="AC174">
        <v>1</v>
      </c>
      <c r="AD174">
        <v>0</v>
      </c>
      <c r="AE174">
        <v>0</v>
      </c>
      <c r="AF174">
        <v>1</v>
      </c>
      <c r="AG174">
        <v>1</v>
      </c>
      <c r="AH174">
        <v>0</v>
      </c>
      <c r="AI174">
        <v>0</v>
      </c>
      <c r="AJ174">
        <v>0</v>
      </c>
      <c r="AK174" t="s">
        <v>50</v>
      </c>
      <c r="AL174">
        <v>61.4</v>
      </c>
      <c r="AM174">
        <v>56</v>
      </c>
      <c r="AN174">
        <v>35</v>
      </c>
      <c r="AO174">
        <v>41</v>
      </c>
      <c r="AP174">
        <v>55</v>
      </c>
      <c r="AQ174">
        <v>80</v>
      </c>
      <c r="AR174">
        <v>1</v>
      </c>
    </row>
    <row r="175" spans="1:44" x14ac:dyDescent="0.3">
      <c r="A175" t="s">
        <v>64</v>
      </c>
      <c r="B175">
        <v>0</v>
      </c>
      <c r="C175">
        <v>0</v>
      </c>
      <c r="D175">
        <v>0</v>
      </c>
      <c r="E175">
        <v>0</v>
      </c>
      <c r="F175">
        <v>0</v>
      </c>
      <c r="G175">
        <v>1</v>
      </c>
      <c r="H175">
        <v>25196</v>
      </c>
      <c r="I175">
        <v>1.4598225187831362</v>
      </c>
      <c r="J175">
        <v>1.1000000000000001</v>
      </c>
      <c r="K175" t="s">
        <v>45</v>
      </c>
      <c r="L175" t="s">
        <v>65</v>
      </c>
      <c r="M175" t="s">
        <v>66</v>
      </c>
      <c r="N175">
        <v>1</v>
      </c>
      <c r="O175">
        <v>0</v>
      </c>
      <c r="P175">
        <v>0</v>
      </c>
      <c r="Q175">
        <v>0</v>
      </c>
      <c r="R175">
        <v>0</v>
      </c>
      <c r="S175" t="s">
        <v>72</v>
      </c>
      <c r="T175">
        <v>0</v>
      </c>
      <c r="U175">
        <v>1</v>
      </c>
      <c r="V175">
        <v>0</v>
      </c>
      <c r="W175">
        <v>0</v>
      </c>
      <c r="X175">
        <v>0</v>
      </c>
      <c r="Y175">
        <v>0</v>
      </c>
      <c r="Z175" t="s">
        <v>58</v>
      </c>
      <c r="AA175">
        <v>1</v>
      </c>
      <c r="AB175">
        <v>1</v>
      </c>
      <c r="AC175">
        <v>1</v>
      </c>
      <c r="AD175">
        <v>1</v>
      </c>
      <c r="AE175">
        <v>1</v>
      </c>
      <c r="AF175">
        <v>1</v>
      </c>
      <c r="AG175">
        <v>1</v>
      </c>
      <c r="AH175">
        <v>1</v>
      </c>
      <c r="AI175">
        <v>1</v>
      </c>
      <c r="AJ175">
        <v>1</v>
      </c>
      <c r="AK175" t="s">
        <v>59</v>
      </c>
      <c r="AL175">
        <v>61.7</v>
      </c>
      <c r="AM175">
        <v>55.3</v>
      </c>
      <c r="AN175">
        <v>34.4</v>
      </c>
      <c r="AO175">
        <v>40.9</v>
      </c>
      <c r="AP175">
        <v>49</v>
      </c>
      <c r="AQ175">
        <v>77</v>
      </c>
      <c r="AR175">
        <v>1</v>
      </c>
    </row>
    <row r="176" spans="1:44" x14ac:dyDescent="0.3">
      <c r="A176" t="s">
        <v>51</v>
      </c>
      <c r="B176">
        <v>1</v>
      </c>
      <c r="C176">
        <v>0</v>
      </c>
      <c r="D176">
        <v>0</v>
      </c>
      <c r="E176">
        <v>0</v>
      </c>
      <c r="F176">
        <v>0</v>
      </c>
      <c r="G176">
        <v>0</v>
      </c>
      <c r="H176">
        <v>9810.6</v>
      </c>
      <c r="I176">
        <v>-0.75838520932455411</v>
      </c>
      <c r="J176">
        <v>1.02</v>
      </c>
      <c r="K176" t="s">
        <v>45</v>
      </c>
      <c r="L176" t="s">
        <v>52</v>
      </c>
      <c r="M176" t="s">
        <v>66</v>
      </c>
      <c r="N176">
        <v>1</v>
      </c>
      <c r="O176">
        <v>0</v>
      </c>
      <c r="P176">
        <v>0</v>
      </c>
      <c r="Q176">
        <v>0</v>
      </c>
      <c r="R176">
        <v>0</v>
      </c>
      <c r="S176" t="s">
        <v>48</v>
      </c>
      <c r="T176">
        <v>0</v>
      </c>
      <c r="U176">
        <v>0</v>
      </c>
      <c r="V176">
        <v>0</v>
      </c>
      <c r="W176">
        <v>1</v>
      </c>
      <c r="X176">
        <v>0</v>
      </c>
      <c r="Y176">
        <v>0</v>
      </c>
      <c r="Z176" t="s">
        <v>63</v>
      </c>
      <c r="AA176">
        <v>1</v>
      </c>
      <c r="AB176">
        <v>1</v>
      </c>
      <c r="AC176">
        <v>0</v>
      </c>
      <c r="AD176">
        <v>1</v>
      </c>
      <c r="AE176">
        <v>1</v>
      </c>
      <c r="AF176">
        <v>1</v>
      </c>
      <c r="AG176">
        <v>1</v>
      </c>
      <c r="AH176">
        <v>0</v>
      </c>
      <c r="AI176">
        <v>1</v>
      </c>
      <c r="AJ176">
        <v>0</v>
      </c>
      <c r="AK176" t="s">
        <v>50</v>
      </c>
      <c r="AL176">
        <v>61.6</v>
      </c>
      <c r="AM176">
        <v>56</v>
      </c>
      <c r="AN176">
        <v>34.5</v>
      </c>
      <c r="AO176">
        <v>40.799999999999997</v>
      </c>
      <c r="AP176">
        <v>55</v>
      </c>
      <c r="AQ176">
        <v>80</v>
      </c>
      <c r="AR176">
        <v>1</v>
      </c>
    </row>
    <row r="177" spans="1:44" x14ac:dyDescent="0.3">
      <c r="A177" t="s">
        <v>64</v>
      </c>
      <c r="B177">
        <v>0</v>
      </c>
      <c r="C177">
        <v>0</v>
      </c>
      <c r="D177">
        <v>0</v>
      </c>
      <c r="E177">
        <v>0</v>
      </c>
      <c r="F177">
        <v>0</v>
      </c>
      <c r="G177">
        <v>1</v>
      </c>
      <c r="H177">
        <v>10029</v>
      </c>
      <c r="I177">
        <v>-0.72689713830795921</v>
      </c>
      <c r="J177">
        <v>1.1379999999999999</v>
      </c>
      <c r="K177" t="s">
        <v>45</v>
      </c>
      <c r="L177" t="s">
        <v>65</v>
      </c>
      <c r="M177" t="s">
        <v>47</v>
      </c>
      <c r="N177">
        <v>0</v>
      </c>
      <c r="O177">
        <v>0</v>
      </c>
      <c r="P177">
        <v>0</v>
      </c>
      <c r="Q177">
        <v>1</v>
      </c>
      <c r="R177">
        <v>0</v>
      </c>
      <c r="S177" t="s">
        <v>57</v>
      </c>
      <c r="T177">
        <v>0</v>
      </c>
      <c r="U177">
        <v>0</v>
      </c>
      <c r="V177">
        <v>1</v>
      </c>
      <c r="W177">
        <v>0</v>
      </c>
      <c r="X177">
        <v>0</v>
      </c>
      <c r="Y177">
        <v>0</v>
      </c>
      <c r="Z177" t="s">
        <v>58</v>
      </c>
      <c r="AA177">
        <v>1</v>
      </c>
      <c r="AB177">
        <v>1</v>
      </c>
      <c r="AC177">
        <v>1</v>
      </c>
      <c r="AD177">
        <v>1</v>
      </c>
      <c r="AE177">
        <v>1</v>
      </c>
      <c r="AF177">
        <v>1</v>
      </c>
      <c r="AG177">
        <v>1</v>
      </c>
      <c r="AH177">
        <v>0</v>
      </c>
      <c r="AI177">
        <v>1</v>
      </c>
      <c r="AJ177">
        <v>0</v>
      </c>
      <c r="AK177" t="s">
        <v>59</v>
      </c>
      <c r="AL177">
        <v>61.1</v>
      </c>
      <c r="AM177">
        <v>56</v>
      </c>
      <c r="AN177">
        <v>34.200000000000003</v>
      </c>
      <c r="AO177">
        <v>40.700000000000003</v>
      </c>
      <c r="AP177">
        <v>52</v>
      </c>
      <c r="AQ177">
        <v>76</v>
      </c>
      <c r="AR177">
        <v>1</v>
      </c>
    </row>
    <row r="178" spans="1:44" x14ac:dyDescent="0.3">
      <c r="A178" t="s">
        <v>69</v>
      </c>
      <c r="B178">
        <v>0</v>
      </c>
      <c r="C178">
        <v>0</v>
      </c>
      <c r="D178">
        <v>1</v>
      </c>
      <c r="E178">
        <v>0</v>
      </c>
      <c r="F178">
        <v>0</v>
      </c>
      <c r="G178">
        <v>0</v>
      </c>
      <c r="H178">
        <v>15413</v>
      </c>
      <c r="I178">
        <v>4.9347249756816737E-2</v>
      </c>
      <c r="J178">
        <v>1.26</v>
      </c>
      <c r="K178" t="s">
        <v>70</v>
      </c>
      <c r="L178" t="s">
        <v>65</v>
      </c>
      <c r="M178" t="s">
        <v>62</v>
      </c>
      <c r="N178">
        <v>0</v>
      </c>
      <c r="O178">
        <v>0</v>
      </c>
      <c r="P178">
        <v>1</v>
      </c>
      <c r="Q178">
        <v>0</v>
      </c>
      <c r="R178">
        <v>0</v>
      </c>
      <c r="S178" t="s">
        <v>57</v>
      </c>
      <c r="T178">
        <v>0</v>
      </c>
      <c r="U178">
        <v>0</v>
      </c>
      <c r="V178">
        <v>1</v>
      </c>
      <c r="W178">
        <v>0</v>
      </c>
      <c r="X178">
        <v>0</v>
      </c>
      <c r="Y178">
        <v>0</v>
      </c>
      <c r="Z178" t="s">
        <v>58</v>
      </c>
      <c r="AA178">
        <v>1</v>
      </c>
      <c r="AB178">
        <v>1</v>
      </c>
      <c r="AC178">
        <v>1</v>
      </c>
      <c r="AD178">
        <v>1</v>
      </c>
      <c r="AE178">
        <v>1</v>
      </c>
      <c r="AF178">
        <v>1</v>
      </c>
      <c r="AG178">
        <v>1</v>
      </c>
      <c r="AH178">
        <v>0</v>
      </c>
      <c r="AI178">
        <v>1</v>
      </c>
      <c r="AJ178">
        <v>0</v>
      </c>
      <c r="AK178" t="s">
        <v>59</v>
      </c>
      <c r="AL178">
        <v>61</v>
      </c>
      <c r="AM178">
        <v>56.4</v>
      </c>
      <c r="AN178">
        <v>34.1</v>
      </c>
      <c r="AO178">
        <v>40.700000000000003</v>
      </c>
      <c r="AP178">
        <v>52</v>
      </c>
      <c r="AQ178">
        <v>77</v>
      </c>
      <c r="AR178">
        <v>1</v>
      </c>
    </row>
    <row r="179" spans="1:44" x14ac:dyDescent="0.3">
      <c r="A179" t="s">
        <v>51</v>
      </c>
      <c r="B179">
        <v>1</v>
      </c>
      <c r="C179">
        <v>0</v>
      </c>
      <c r="D179">
        <v>0</v>
      </c>
      <c r="E179">
        <v>0</v>
      </c>
      <c r="F179">
        <v>0</v>
      </c>
      <c r="G179">
        <v>0</v>
      </c>
      <c r="H179">
        <v>8704.4449999999997</v>
      </c>
      <c r="I179">
        <v>-0.91786637780148439</v>
      </c>
      <c r="J179">
        <v>1.08</v>
      </c>
      <c r="K179" t="s">
        <v>45</v>
      </c>
      <c r="L179" t="s">
        <v>52</v>
      </c>
      <c r="M179" t="s">
        <v>53</v>
      </c>
      <c r="N179">
        <v>0</v>
      </c>
      <c r="O179">
        <v>0</v>
      </c>
      <c r="P179">
        <v>0</v>
      </c>
      <c r="Q179">
        <v>0</v>
      </c>
      <c r="R179">
        <v>1</v>
      </c>
      <c r="S179" t="s">
        <v>67</v>
      </c>
      <c r="T179">
        <v>0</v>
      </c>
      <c r="U179">
        <v>0</v>
      </c>
      <c r="V179">
        <v>0</v>
      </c>
      <c r="W179">
        <v>0</v>
      </c>
      <c r="X179">
        <v>1</v>
      </c>
      <c r="Y179">
        <v>0</v>
      </c>
      <c r="Z179" t="s">
        <v>63</v>
      </c>
      <c r="AA179">
        <v>1</v>
      </c>
      <c r="AB179">
        <v>1</v>
      </c>
      <c r="AC179">
        <v>1</v>
      </c>
      <c r="AD179">
        <v>0</v>
      </c>
      <c r="AE179">
        <v>1</v>
      </c>
      <c r="AF179">
        <v>1</v>
      </c>
      <c r="AG179">
        <v>1</v>
      </c>
      <c r="AH179">
        <v>1</v>
      </c>
      <c r="AI179">
        <v>0</v>
      </c>
      <c r="AJ179">
        <v>0</v>
      </c>
      <c r="AK179" t="s">
        <v>50</v>
      </c>
      <c r="AL179">
        <v>61.3</v>
      </c>
      <c r="AM179">
        <v>56</v>
      </c>
      <c r="AN179">
        <v>34</v>
      </c>
      <c r="AO179">
        <v>40.799999999999997</v>
      </c>
      <c r="AP179">
        <v>50</v>
      </c>
      <c r="AQ179">
        <v>80</v>
      </c>
      <c r="AR179">
        <v>1</v>
      </c>
    </row>
    <row r="180" spans="1:44" x14ac:dyDescent="0.3">
      <c r="A180" t="s">
        <v>51</v>
      </c>
      <c r="B180">
        <v>1</v>
      </c>
      <c r="C180">
        <v>0</v>
      </c>
      <c r="D180">
        <v>0</v>
      </c>
      <c r="E180">
        <v>0</v>
      </c>
      <c r="F180">
        <v>0</v>
      </c>
      <c r="G180">
        <v>0</v>
      </c>
      <c r="H180">
        <v>11443.73</v>
      </c>
      <c r="I180">
        <v>-0.52292681454739454</v>
      </c>
      <c r="J180">
        <v>1.06</v>
      </c>
      <c r="K180" t="s">
        <v>45</v>
      </c>
      <c r="L180" t="s">
        <v>52</v>
      </c>
      <c r="M180" t="s">
        <v>66</v>
      </c>
      <c r="N180">
        <v>1</v>
      </c>
      <c r="O180">
        <v>0</v>
      </c>
      <c r="P180">
        <v>0</v>
      </c>
      <c r="Q180">
        <v>0</v>
      </c>
      <c r="R180">
        <v>0</v>
      </c>
      <c r="S180" t="s">
        <v>48</v>
      </c>
      <c r="T180">
        <v>0</v>
      </c>
      <c r="U180">
        <v>0</v>
      </c>
      <c r="V180">
        <v>0</v>
      </c>
      <c r="W180">
        <v>1</v>
      </c>
      <c r="X180">
        <v>0</v>
      </c>
      <c r="Y180">
        <v>0</v>
      </c>
      <c r="Z180" t="s">
        <v>49</v>
      </c>
      <c r="AA180">
        <v>0</v>
      </c>
      <c r="AB180">
        <v>0</v>
      </c>
      <c r="AC180">
        <v>0</v>
      </c>
      <c r="AD180">
        <v>0</v>
      </c>
      <c r="AE180">
        <v>0</v>
      </c>
      <c r="AF180">
        <v>1</v>
      </c>
      <c r="AG180">
        <v>1</v>
      </c>
      <c r="AH180">
        <v>0</v>
      </c>
      <c r="AI180">
        <v>0</v>
      </c>
      <c r="AJ180">
        <v>0</v>
      </c>
      <c r="AK180" t="s">
        <v>50</v>
      </c>
      <c r="AL180">
        <v>61.9</v>
      </c>
      <c r="AM180">
        <v>57</v>
      </c>
      <c r="AN180">
        <v>35</v>
      </c>
      <c r="AO180">
        <v>41</v>
      </c>
      <c r="AP180">
        <v>55</v>
      </c>
      <c r="AQ180">
        <v>80</v>
      </c>
      <c r="AR180">
        <v>1</v>
      </c>
    </row>
    <row r="181" spans="1:44" x14ac:dyDescent="0.3">
      <c r="A181" t="s">
        <v>51</v>
      </c>
      <c r="B181">
        <v>1</v>
      </c>
      <c r="C181">
        <v>0</v>
      </c>
      <c r="D181">
        <v>0</v>
      </c>
      <c r="E181">
        <v>0</v>
      </c>
      <c r="F181">
        <v>0</v>
      </c>
      <c r="G181">
        <v>0</v>
      </c>
      <c r="H181">
        <v>10093.295</v>
      </c>
      <c r="I181">
        <v>-0.71762733278592639</v>
      </c>
      <c r="J181">
        <v>1.01</v>
      </c>
      <c r="K181" t="s">
        <v>45</v>
      </c>
      <c r="L181" t="s">
        <v>52</v>
      </c>
      <c r="M181" t="s">
        <v>68</v>
      </c>
      <c r="N181">
        <v>0</v>
      </c>
      <c r="O181">
        <v>1</v>
      </c>
      <c r="P181">
        <v>0</v>
      </c>
      <c r="Q181">
        <v>0</v>
      </c>
      <c r="R181">
        <v>0</v>
      </c>
      <c r="S181" t="s">
        <v>57</v>
      </c>
      <c r="T181">
        <v>0</v>
      </c>
      <c r="U181">
        <v>0</v>
      </c>
      <c r="V181">
        <v>1</v>
      </c>
      <c r="W181">
        <v>0</v>
      </c>
      <c r="X181">
        <v>0</v>
      </c>
      <c r="Y181">
        <v>0</v>
      </c>
      <c r="Z181" t="s">
        <v>49</v>
      </c>
      <c r="AA181">
        <v>1</v>
      </c>
      <c r="AB181">
        <v>1</v>
      </c>
      <c r="AC181">
        <v>1</v>
      </c>
      <c r="AD181">
        <v>0</v>
      </c>
      <c r="AE181">
        <v>1</v>
      </c>
      <c r="AF181">
        <v>1</v>
      </c>
      <c r="AG181">
        <v>1</v>
      </c>
      <c r="AH181">
        <v>1</v>
      </c>
      <c r="AI181">
        <v>0</v>
      </c>
      <c r="AJ181">
        <v>0</v>
      </c>
      <c r="AK181" t="s">
        <v>50</v>
      </c>
      <c r="AL181">
        <v>61.8</v>
      </c>
      <c r="AM181">
        <v>57</v>
      </c>
      <c r="AN181">
        <v>35.5</v>
      </c>
      <c r="AO181">
        <v>40.6</v>
      </c>
      <c r="AP181">
        <v>50</v>
      </c>
      <c r="AQ181">
        <v>80</v>
      </c>
      <c r="AR181">
        <v>1</v>
      </c>
    </row>
    <row r="182" spans="1:44" x14ac:dyDescent="0.3">
      <c r="A182" t="s">
        <v>64</v>
      </c>
      <c r="B182">
        <v>0</v>
      </c>
      <c r="C182">
        <v>0</v>
      </c>
      <c r="D182">
        <v>0</v>
      </c>
      <c r="E182">
        <v>0</v>
      </c>
      <c r="F182">
        <v>0</v>
      </c>
      <c r="G182">
        <v>1</v>
      </c>
      <c r="H182">
        <v>12676</v>
      </c>
      <c r="I182">
        <v>-0.34526287099602349</v>
      </c>
      <c r="J182">
        <v>1.407</v>
      </c>
      <c r="K182" t="s">
        <v>45</v>
      </c>
      <c r="L182" t="s">
        <v>65</v>
      </c>
      <c r="M182" t="s">
        <v>53</v>
      </c>
      <c r="N182">
        <v>0</v>
      </c>
      <c r="O182">
        <v>0</v>
      </c>
      <c r="P182">
        <v>0</v>
      </c>
      <c r="Q182">
        <v>0</v>
      </c>
      <c r="R182">
        <v>1</v>
      </c>
      <c r="S182" t="s">
        <v>57</v>
      </c>
      <c r="T182">
        <v>0</v>
      </c>
      <c r="U182">
        <v>0</v>
      </c>
      <c r="V182">
        <v>1</v>
      </c>
      <c r="W182">
        <v>0</v>
      </c>
      <c r="X182">
        <v>0</v>
      </c>
      <c r="Y182">
        <v>0</v>
      </c>
      <c r="Z182" t="s">
        <v>71</v>
      </c>
      <c r="AA182">
        <v>1</v>
      </c>
      <c r="AB182">
        <v>1</v>
      </c>
      <c r="AC182">
        <v>0</v>
      </c>
      <c r="AD182">
        <v>1</v>
      </c>
      <c r="AE182">
        <v>1</v>
      </c>
      <c r="AF182">
        <v>1</v>
      </c>
      <c r="AG182">
        <v>1</v>
      </c>
      <c r="AH182">
        <v>0</v>
      </c>
      <c r="AI182">
        <v>1</v>
      </c>
      <c r="AJ182">
        <v>0</v>
      </c>
      <c r="AK182" t="s">
        <v>59</v>
      </c>
      <c r="AL182">
        <v>61.6</v>
      </c>
      <c r="AM182">
        <v>56.8</v>
      </c>
      <c r="AN182">
        <v>34.4</v>
      </c>
      <c r="AO182">
        <v>40.9</v>
      </c>
      <c r="AP182">
        <v>51</v>
      </c>
      <c r="AQ182">
        <v>77</v>
      </c>
      <c r="AR182">
        <v>1</v>
      </c>
    </row>
    <row r="183" spans="1:44" x14ac:dyDescent="0.3">
      <c r="A183" t="s">
        <v>64</v>
      </c>
      <c r="B183">
        <v>0</v>
      </c>
      <c r="C183">
        <v>0</v>
      </c>
      <c r="D183">
        <v>0</v>
      </c>
      <c r="E183">
        <v>0</v>
      </c>
      <c r="F183">
        <v>0</v>
      </c>
      <c r="G183">
        <v>1</v>
      </c>
      <c r="H183">
        <v>8349</v>
      </c>
      <c r="I183">
        <v>-0.9691130692048433</v>
      </c>
      <c r="J183">
        <v>1.1180000000000001</v>
      </c>
      <c r="K183" t="s">
        <v>45</v>
      </c>
      <c r="L183" t="s">
        <v>65</v>
      </c>
      <c r="M183" t="s">
        <v>53</v>
      </c>
      <c r="N183">
        <v>0</v>
      </c>
      <c r="O183">
        <v>0</v>
      </c>
      <c r="P183">
        <v>0</v>
      </c>
      <c r="Q183">
        <v>0</v>
      </c>
      <c r="R183">
        <v>1</v>
      </c>
      <c r="S183" t="s">
        <v>48</v>
      </c>
      <c r="T183">
        <v>0</v>
      </c>
      <c r="U183">
        <v>0</v>
      </c>
      <c r="V183">
        <v>0</v>
      </c>
      <c r="W183">
        <v>1</v>
      </c>
      <c r="X183">
        <v>0</v>
      </c>
      <c r="Y183">
        <v>0</v>
      </c>
      <c r="Z183" t="s">
        <v>58</v>
      </c>
      <c r="AA183">
        <v>1</v>
      </c>
      <c r="AB183">
        <v>1</v>
      </c>
      <c r="AC183">
        <v>0</v>
      </c>
      <c r="AD183">
        <v>1</v>
      </c>
      <c r="AE183">
        <v>1</v>
      </c>
      <c r="AF183">
        <v>1</v>
      </c>
      <c r="AG183">
        <v>1</v>
      </c>
      <c r="AH183">
        <v>0</v>
      </c>
      <c r="AI183">
        <v>1</v>
      </c>
      <c r="AJ183">
        <v>0</v>
      </c>
      <c r="AK183" t="s">
        <v>59</v>
      </c>
      <c r="AL183">
        <v>61.8</v>
      </c>
      <c r="AM183">
        <v>56.5</v>
      </c>
      <c r="AN183">
        <v>34.799999999999997</v>
      </c>
      <c r="AO183">
        <v>40.799999999999997</v>
      </c>
      <c r="AP183">
        <v>51</v>
      </c>
      <c r="AQ183">
        <v>76</v>
      </c>
      <c r="AR183">
        <v>1</v>
      </c>
    </row>
    <row r="184" spans="1:44" x14ac:dyDescent="0.3">
      <c r="A184" t="s">
        <v>64</v>
      </c>
      <c r="B184">
        <v>0</v>
      </c>
      <c r="C184">
        <v>0</v>
      </c>
      <c r="D184">
        <v>0</v>
      </c>
      <c r="E184">
        <v>0</v>
      </c>
      <c r="F184">
        <v>0</v>
      </c>
      <c r="G184">
        <v>1</v>
      </c>
      <c r="H184">
        <v>26855</v>
      </c>
      <c r="I184">
        <v>1.699010750543809</v>
      </c>
      <c r="J184">
        <v>1.82</v>
      </c>
      <c r="K184" t="s">
        <v>45</v>
      </c>
      <c r="L184" t="s">
        <v>65</v>
      </c>
      <c r="M184" t="s">
        <v>68</v>
      </c>
      <c r="N184">
        <v>0</v>
      </c>
      <c r="O184">
        <v>1</v>
      </c>
      <c r="P184">
        <v>0</v>
      </c>
      <c r="Q184">
        <v>0</v>
      </c>
      <c r="R184">
        <v>0</v>
      </c>
      <c r="S184" t="s">
        <v>48</v>
      </c>
      <c r="T184">
        <v>0</v>
      </c>
      <c r="U184">
        <v>0</v>
      </c>
      <c r="V184">
        <v>0</v>
      </c>
      <c r="W184">
        <v>1</v>
      </c>
      <c r="X184">
        <v>0</v>
      </c>
      <c r="Y184">
        <v>0</v>
      </c>
      <c r="Z184" t="s">
        <v>71</v>
      </c>
      <c r="AA184">
        <v>1</v>
      </c>
      <c r="AB184">
        <v>1</v>
      </c>
      <c r="AC184">
        <v>0</v>
      </c>
      <c r="AD184">
        <v>1</v>
      </c>
      <c r="AE184">
        <v>1</v>
      </c>
      <c r="AF184">
        <v>1</v>
      </c>
      <c r="AG184">
        <v>1</v>
      </c>
      <c r="AH184">
        <v>0</v>
      </c>
      <c r="AI184">
        <v>1</v>
      </c>
      <c r="AJ184">
        <v>0</v>
      </c>
      <c r="AK184" t="s">
        <v>59</v>
      </c>
      <c r="AL184">
        <v>61.8</v>
      </c>
      <c r="AM184">
        <v>56.2</v>
      </c>
      <c r="AN184">
        <v>34.6</v>
      </c>
      <c r="AO184">
        <v>40.6</v>
      </c>
      <c r="AP184">
        <v>55</v>
      </c>
      <c r="AQ184">
        <v>77</v>
      </c>
      <c r="AR184">
        <v>1</v>
      </c>
    </row>
    <row r="185" spans="1:44" x14ac:dyDescent="0.3">
      <c r="A185" t="s">
        <v>51</v>
      </c>
      <c r="B185">
        <v>1</v>
      </c>
      <c r="C185">
        <v>0</v>
      </c>
      <c r="D185">
        <v>0</v>
      </c>
      <c r="E185">
        <v>0</v>
      </c>
      <c r="F185">
        <v>0</v>
      </c>
      <c r="G185">
        <v>0</v>
      </c>
      <c r="H185">
        <v>10500.1</v>
      </c>
      <c r="I185">
        <v>-0.65897575435229128</v>
      </c>
      <c r="J185">
        <v>1.1499999999999999</v>
      </c>
      <c r="K185" t="s">
        <v>45</v>
      </c>
      <c r="L185" t="s">
        <v>52</v>
      </c>
      <c r="M185" t="s">
        <v>53</v>
      </c>
      <c r="N185">
        <v>0</v>
      </c>
      <c r="O185">
        <v>0</v>
      </c>
      <c r="P185">
        <v>0</v>
      </c>
      <c r="Q185">
        <v>0</v>
      </c>
      <c r="R185">
        <v>1</v>
      </c>
      <c r="S185" t="s">
        <v>72</v>
      </c>
      <c r="T185">
        <v>0</v>
      </c>
      <c r="U185">
        <v>1</v>
      </c>
      <c r="V185">
        <v>0</v>
      </c>
      <c r="W185">
        <v>0</v>
      </c>
      <c r="X185">
        <v>0</v>
      </c>
      <c r="Y185">
        <v>0</v>
      </c>
      <c r="Z185" t="s">
        <v>58</v>
      </c>
      <c r="AA185">
        <v>0</v>
      </c>
      <c r="AB185">
        <v>0</v>
      </c>
      <c r="AC185">
        <v>1</v>
      </c>
      <c r="AD185">
        <v>0</v>
      </c>
      <c r="AE185">
        <v>0</v>
      </c>
      <c r="AF185">
        <v>1</v>
      </c>
      <c r="AG185">
        <v>1</v>
      </c>
      <c r="AH185">
        <v>0</v>
      </c>
      <c r="AI185">
        <v>0</v>
      </c>
      <c r="AJ185">
        <v>0</v>
      </c>
      <c r="AK185" t="s">
        <v>50</v>
      </c>
      <c r="AL185">
        <v>61.1</v>
      </c>
      <c r="AM185">
        <v>56</v>
      </c>
      <c r="AN185">
        <v>34</v>
      </c>
      <c r="AO185">
        <v>41</v>
      </c>
      <c r="AP185">
        <v>55</v>
      </c>
      <c r="AQ185">
        <v>80</v>
      </c>
      <c r="AR185">
        <v>1</v>
      </c>
    </row>
    <row r="186" spans="1:44" x14ac:dyDescent="0.3">
      <c r="A186" t="s">
        <v>55</v>
      </c>
      <c r="B186">
        <v>0</v>
      </c>
      <c r="C186">
        <v>1</v>
      </c>
      <c r="D186">
        <v>0</v>
      </c>
      <c r="E186">
        <v>0</v>
      </c>
      <c r="F186">
        <v>0</v>
      </c>
      <c r="G186">
        <v>0</v>
      </c>
      <c r="H186">
        <v>10400</v>
      </c>
      <c r="I186">
        <v>-0.673407786901564</v>
      </c>
      <c r="J186">
        <v>1.03</v>
      </c>
      <c r="K186" t="s">
        <v>45</v>
      </c>
      <c r="L186" t="s">
        <v>56</v>
      </c>
      <c r="M186" t="s">
        <v>68</v>
      </c>
      <c r="N186">
        <v>0</v>
      </c>
      <c r="O186">
        <v>1</v>
      </c>
      <c r="P186">
        <v>0</v>
      </c>
      <c r="Q186">
        <v>0</v>
      </c>
      <c r="R186">
        <v>0</v>
      </c>
      <c r="S186" t="s">
        <v>48</v>
      </c>
      <c r="T186">
        <v>0</v>
      </c>
      <c r="U186">
        <v>0</v>
      </c>
      <c r="V186">
        <v>0</v>
      </c>
      <c r="W186">
        <v>1</v>
      </c>
      <c r="X186">
        <v>0</v>
      </c>
      <c r="Y186">
        <v>0</v>
      </c>
      <c r="Z186" t="s">
        <v>58</v>
      </c>
      <c r="AA186">
        <v>1</v>
      </c>
      <c r="AB186">
        <v>1</v>
      </c>
      <c r="AC186">
        <v>0</v>
      </c>
      <c r="AD186">
        <v>1</v>
      </c>
      <c r="AE186">
        <v>1</v>
      </c>
      <c r="AF186">
        <v>1</v>
      </c>
      <c r="AG186">
        <v>1</v>
      </c>
      <c r="AH186">
        <v>0</v>
      </c>
      <c r="AI186">
        <v>1</v>
      </c>
      <c r="AJ186">
        <v>1</v>
      </c>
      <c r="AK186" t="s">
        <v>59</v>
      </c>
      <c r="AL186">
        <v>61.9</v>
      </c>
      <c r="AM186">
        <v>55.6</v>
      </c>
      <c r="AN186">
        <v>34.799999999999997</v>
      </c>
      <c r="AO186">
        <v>40.9</v>
      </c>
      <c r="AP186">
        <v>54</v>
      </c>
      <c r="AQ186">
        <v>77</v>
      </c>
      <c r="AR186">
        <v>1</v>
      </c>
    </row>
    <row r="187" spans="1:44" x14ac:dyDescent="0.3">
      <c r="A187" t="s">
        <v>51</v>
      </c>
      <c r="B187">
        <v>1</v>
      </c>
      <c r="C187">
        <v>0</v>
      </c>
      <c r="D187">
        <v>0</v>
      </c>
      <c r="E187">
        <v>0</v>
      </c>
      <c r="F187">
        <v>0</v>
      </c>
      <c r="G187">
        <v>0</v>
      </c>
      <c r="H187">
        <v>10490.25</v>
      </c>
      <c r="I187">
        <v>-0.66039588942332372</v>
      </c>
      <c r="J187">
        <v>1.06</v>
      </c>
      <c r="K187" t="s">
        <v>45</v>
      </c>
      <c r="L187" t="s">
        <v>52</v>
      </c>
      <c r="M187" t="s">
        <v>62</v>
      </c>
      <c r="N187">
        <v>0</v>
      </c>
      <c r="O187">
        <v>0</v>
      </c>
      <c r="P187">
        <v>1</v>
      </c>
      <c r="Q187">
        <v>0</v>
      </c>
      <c r="R187">
        <v>0</v>
      </c>
      <c r="S187" t="s">
        <v>54</v>
      </c>
      <c r="T187">
        <v>0</v>
      </c>
      <c r="U187">
        <v>0</v>
      </c>
      <c r="V187">
        <v>0</v>
      </c>
      <c r="W187">
        <v>0</v>
      </c>
      <c r="X187">
        <v>0</v>
      </c>
      <c r="Y187">
        <v>1</v>
      </c>
      <c r="Z187" t="s">
        <v>49</v>
      </c>
      <c r="AA187">
        <v>1</v>
      </c>
      <c r="AB187">
        <v>1</v>
      </c>
      <c r="AC187">
        <v>0</v>
      </c>
      <c r="AD187">
        <v>0</v>
      </c>
      <c r="AE187">
        <v>1</v>
      </c>
      <c r="AF187">
        <v>1</v>
      </c>
      <c r="AG187">
        <v>1</v>
      </c>
      <c r="AH187">
        <v>0</v>
      </c>
      <c r="AI187">
        <v>0</v>
      </c>
      <c r="AJ187">
        <v>0</v>
      </c>
      <c r="AK187" t="s">
        <v>50</v>
      </c>
      <c r="AL187">
        <v>61.9</v>
      </c>
      <c r="AM187">
        <v>55</v>
      </c>
      <c r="AN187">
        <v>34</v>
      </c>
      <c r="AO187">
        <v>40.6</v>
      </c>
      <c r="AP187">
        <v>55</v>
      </c>
      <c r="AQ187">
        <v>80</v>
      </c>
      <c r="AR187">
        <v>1</v>
      </c>
    </row>
    <row r="188" spans="1:44" x14ac:dyDescent="0.3">
      <c r="A188" t="s">
        <v>51</v>
      </c>
      <c r="B188">
        <v>1</v>
      </c>
      <c r="C188">
        <v>0</v>
      </c>
      <c r="D188">
        <v>0</v>
      </c>
      <c r="E188">
        <v>0</v>
      </c>
      <c r="F188">
        <v>0</v>
      </c>
      <c r="G188">
        <v>0</v>
      </c>
      <c r="H188">
        <v>27486.424999999999</v>
      </c>
      <c r="I188">
        <v>1.7900471756429548</v>
      </c>
      <c r="J188">
        <v>1.72</v>
      </c>
      <c r="K188" t="s">
        <v>45</v>
      </c>
      <c r="L188" t="s">
        <v>52</v>
      </c>
      <c r="M188" t="s">
        <v>68</v>
      </c>
      <c r="N188">
        <v>0</v>
      </c>
      <c r="O188">
        <v>1</v>
      </c>
      <c r="P188">
        <v>0</v>
      </c>
      <c r="Q188">
        <v>0</v>
      </c>
      <c r="R188">
        <v>0</v>
      </c>
      <c r="S188" t="s">
        <v>57</v>
      </c>
      <c r="T188">
        <v>0</v>
      </c>
      <c r="U188">
        <v>0</v>
      </c>
      <c r="V188">
        <v>1</v>
      </c>
      <c r="W188">
        <v>0</v>
      </c>
      <c r="X188">
        <v>0</v>
      </c>
      <c r="Y188">
        <v>0</v>
      </c>
      <c r="Z188" t="s">
        <v>49</v>
      </c>
      <c r="AA188">
        <v>0</v>
      </c>
      <c r="AB188">
        <v>1</v>
      </c>
      <c r="AC188">
        <v>1</v>
      </c>
      <c r="AD188">
        <v>0</v>
      </c>
      <c r="AE188">
        <v>1</v>
      </c>
      <c r="AF188">
        <v>1</v>
      </c>
      <c r="AG188">
        <v>1</v>
      </c>
      <c r="AH188">
        <v>1</v>
      </c>
      <c r="AI188">
        <v>0</v>
      </c>
      <c r="AJ188">
        <v>0</v>
      </c>
      <c r="AK188" t="s">
        <v>50</v>
      </c>
      <c r="AL188">
        <v>61.9</v>
      </c>
      <c r="AM188">
        <v>57</v>
      </c>
      <c r="AN188">
        <v>35.5</v>
      </c>
      <c r="AO188">
        <v>40.6</v>
      </c>
      <c r="AP188">
        <v>50</v>
      </c>
      <c r="AQ188">
        <v>80</v>
      </c>
      <c r="AR188">
        <v>1</v>
      </c>
    </row>
    <row r="189" spans="1:44" x14ac:dyDescent="0.3">
      <c r="A189" t="s">
        <v>69</v>
      </c>
      <c r="B189">
        <v>0</v>
      </c>
      <c r="C189">
        <v>0</v>
      </c>
      <c r="D189">
        <v>1</v>
      </c>
      <c r="E189">
        <v>0</v>
      </c>
      <c r="F189">
        <v>0</v>
      </c>
      <c r="G189">
        <v>0</v>
      </c>
      <c r="H189">
        <v>10454</v>
      </c>
      <c r="I189">
        <v>-0.6656222748370213</v>
      </c>
      <c r="J189">
        <v>1.2</v>
      </c>
      <c r="K189" t="s">
        <v>70</v>
      </c>
      <c r="L189" t="s">
        <v>65</v>
      </c>
      <c r="M189" t="s">
        <v>53</v>
      </c>
      <c r="N189">
        <v>0</v>
      </c>
      <c r="O189">
        <v>0</v>
      </c>
      <c r="P189">
        <v>0</v>
      </c>
      <c r="Q189">
        <v>0</v>
      </c>
      <c r="R189">
        <v>1</v>
      </c>
      <c r="S189" t="s">
        <v>57</v>
      </c>
      <c r="T189">
        <v>0</v>
      </c>
      <c r="U189">
        <v>0</v>
      </c>
      <c r="V189">
        <v>1</v>
      </c>
      <c r="W189">
        <v>0</v>
      </c>
      <c r="X189">
        <v>0</v>
      </c>
      <c r="Y189">
        <v>0</v>
      </c>
      <c r="Z189" t="s">
        <v>58</v>
      </c>
      <c r="AA189">
        <v>1</v>
      </c>
      <c r="AB189">
        <v>1</v>
      </c>
      <c r="AC189">
        <v>0</v>
      </c>
      <c r="AD189">
        <v>1</v>
      </c>
      <c r="AE189">
        <v>1</v>
      </c>
      <c r="AF189">
        <v>1</v>
      </c>
      <c r="AG189">
        <v>1</v>
      </c>
      <c r="AH189">
        <v>0</v>
      </c>
      <c r="AI189">
        <v>1</v>
      </c>
      <c r="AJ189">
        <v>0</v>
      </c>
      <c r="AK189" t="s">
        <v>59</v>
      </c>
      <c r="AL189">
        <v>61.4</v>
      </c>
      <c r="AM189">
        <v>55.9</v>
      </c>
      <c r="AN189">
        <v>34.299999999999997</v>
      </c>
      <c r="AO189">
        <v>40.6</v>
      </c>
      <c r="AP189">
        <v>52</v>
      </c>
      <c r="AQ189">
        <v>75</v>
      </c>
      <c r="AR189">
        <v>1</v>
      </c>
    </row>
    <row r="190" spans="1:44" x14ac:dyDescent="0.3">
      <c r="A190" t="s">
        <v>51</v>
      </c>
      <c r="B190">
        <v>1</v>
      </c>
      <c r="C190">
        <v>0</v>
      </c>
      <c r="D190">
        <v>0</v>
      </c>
      <c r="E190">
        <v>0</v>
      </c>
      <c r="F190">
        <v>0</v>
      </c>
      <c r="G190">
        <v>0</v>
      </c>
      <c r="H190">
        <v>6954.0999999999995</v>
      </c>
      <c r="I190">
        <v>-1.1702243799239289</v>
      </c>
      <c r="J190">
        <v>1.04</v>
      </c>
      <c r="K190" t="s">
        <v>45</v>
      </c>
      <c r="L190" t="s">
        <v>52</v>
      </c>
      <c r="M190" t="s">
        <v>53</v>
      </c>
      <c r="N190">
        <v>0</v>
      </c>
      <c r="O190">
        <v>0</v>
      </c>
      <c r="P190">
        <v>0</v>
      </c>
      <c r="Q190">
        <v>0</v>
      </c>
      <c r="R190">
        <v>1</v>
      </c>
      <c r="S190" t="s">
        <v>48</v>
      </c>
      <c r="T190">
        <v>0</v>
      </c>
      <c r="U190">
        <v>0</v>
      </c>
      <c r="V190">
        <v>0</v>
      </c>
      <c r="W190">
        <v>1</v>
      </c>
      <c r="X190">
        <v>0</v>
      </c>
      <c r="Y190">
        <v>0</v>
      </c>
      <c r="Z190" t="s">
        <v>63</v>
      </c>
      <c r="AA190">
        <v>1</v>
      </c>
      <c r="AB190">
        <v>1</v>
      </c>
      <c r="AC190">
        <v>0</v>
      </c>
      <c r="AD190">
        <v>0</v>
      </c>
      <c r="AE190">
        <v>0</v>
      </c>
      <c r="AF190">
        <v>1</v>
      </c>
      <c r="AG190">
        <v>1</v>
      </c>
      <c r="AH190">
        <v>0</v>
      </c>
      <c r="AI190">
        <v>0</v>
      </c>
      <c r="AJ190">
        <v>0</v>
      </c>
      <c r="AK190" t="s">
        <v>50</v>
      </c>
      <c r="AL190">
        <v>61.9</v>
      </c>
      <c r="AM190">
        <v>57</v>
      </c>
      <c r="AN190">
        <v>35</v>
      </c>
      <c r="AO190">
        <v>41</v>
      </c>
      <c r="AP190">
        <v>55</v>
      </c>
      <c r="AQ190">
        <v>80</v>
      </c>
      <c r="AR190">
        <v>1</v>
      </c>
    </row>
    <row r="191" spans="1:44" x14ac:dyDescent="0.3">
      <c r="A191" t="s">
        <v>51</v>
      </c>
      <c r="B191">
        <v>1</v>
      </c>
      <c r="C191">
        <v>0</v>
      </c>
      <c r="D191">
        <v>0</v>
      </c>
      <c r="E191">
        <v>0</v>
      </c>
      <c r="F191">
        <v>0</v>
      </c>
      <c r="G191">
        <v>0</v>
      </c>
      <c r="H191">
        <v>16088.004999999999</v>
      </c>
      <c r="I191">
        <v>0.14666687144434709</v>
      </c>
      <c r="J191">
        <v>1.03</v>
      </c>
      <c r="K191" t="s">
        <v>45</v>
      </c>
      <c r="L191" t="s">
        <v>52</v>
      </c>
      <c r="M191" t="s">
        <v>66</v>
      </c>
      <c r="N191">
        <v>1</v>
      </c>
      <c r="O191">
        <v>0</v>
      </c>
      <c r="P191">
        <v>0</v>
      </c>
      <c r="Q191">
        <v>0</v>
      </c>
      <c r="R191">
        <v>0</v>
      </c>
      <c r="S191" t="s">
        <v>67</v>
      </c>
      <c r="T191">
        <v>0</v>
      </c>
      <c r="U191">
        <v>0</v>
      </c>
      <c r="V191">
        <v>0</v>
      </c>
      <c r="W191">
        <v>0</v>
      </c>
      <c r="X191">
        <v>1</v>
      </c>
      <c r="Y191">
        <v>0</v>
      </c>
      <c r="Z191" t="s">
        <v>63</v>
      </c>
      <c r="AA191">
        <v>1</v>
      </c>
      <c r="AB191">
        <v>1</v>
      </c>
      <c r="AC191">
        <v>1</v>
      </c>
      <c r="AD191">
        <v>0</v>
      </c>
      <c r="AE191">
        <v>0</v>
      </c>
      <c r="AF191">
        <v>1</v>
      </c>
      <c r="AG191">
        <v>1</v>
      </c>
      <c r="AH191">
        <v>1</v>
      </c>
      <c r="AI191">
        <v>0</v>
      </c>
      <c r="AJ191">
        <v>0</v>
      </c>
      <c r="AK191" t="s">
        <v>50</v>
      </c>
      <c r="AL191">
        <v>60.6</v>
      </c>
      <c r="AM191">
        <v>57</v>
      </c>
      <c r="AN191">
        <v>33.5</v>
      </c>
      <c r="AO191">
        <v>41</v>
      </c>
      <c r="AP191">
        <v>50</v>
      </c>
      <c r="AQ191">
        <v>80</v>
      </c>
      <c r="AR191">
        <v>1</v>
      </c>
    </row>
    <row r="192" spans="1:44" x14ac:dyDescent="0.3">
      <c r="A192" t="s">
        <v>69</v>
      </c>
      <c r="B192">
        <v>0</v>
      </c>
      <c r="C192">
        <v>0</v>
      </c>
      <c r="D192">
        <v>1</v>
      </c>
      <c r="E192">
        <v>0</v>
      </c>
      <c r="F192">
        <v>0</v>
      </c>
      <c r="G192">
        <v>0</v>
      </c>
      <c r="H192">
        <v>35555</v>
      </c>
      <c r="I192">
        <v>2.9533432498312444</v>
      </c>
      <c r="J192">
        <v>2.11</v>
      </c>
      <c r="K192" t="s">
        <v>70</v>
      </c>
      <c r="L192" t="s">
        <v>65</v>
      </c>
      <c r="M192" t="s">
        <v>47</v>
      </c>
      <c r="N192">
        <v>0</v>
      </c>
      <c r="O192">
        <v>0</v>
      </c>
      <c r="P192">
        <v>0</v>
      </c>
      <c r="Q192">
        <v>1</v>
      </c>
      <c r="R192">
        <v>0</v>
      </c>
      <c r="S192" t="s">
        <v>48</v>
      </c>
      <c r="T192">
        <v>0</v>
      </c>
      <c r="U192">
        <v>0</v>
      </c>
      <c r="V192">
        <v>0</v>
      </c>
      <c r="W192">
        <v>1</v>
      </c>
      <c r="X192">
        <v>0</v>
      </c>
      <c r="Y192">
        <v>0</v>
      </c>
      <c r="Z192" t="s">
        <v>58</v>
      </c>
      <c r="AA192">
        <v>1</v>
      </c>
      <c r="AB192">
        <v>1</v>
      </c>
      <c r="AC192">
        <v>0</v>
      </c>
      <c r="AD192">
        <v>1</v>
      </c>
      <c r="AE192">
        <v>1</v>
      </c>
      <c r="AF192">
        <v>1</v>
      </c>
      <c r="AG192">
        <v>1</v>
      </c>
      <c r="AH192">
        <v>1</v>
      </c>
      <c r="AI192">
        <v>1</v>
      </c>
      <c r="AJ192">
        <v>0</v>
      </c>
      <c r="AK192" t="s">
        <v>59</v>
      </c>
      <c r="AL192">
        <v>61.5</v>
      </c>
      <c r="AM192">
        <v>56.7</v>
      </c>
      <c r="AN192">
        <v>34.6</v>
      </c>
      <c r="AO192">
        <v>40.799999999999997</v>
      </c>
      <c r="AP192">
        <v>50</v>
      </c>
      <c r="AQ192">
        <v>76</v>
      </c>
      <c r="AR192">
        <v>1</v>
      </c>
    </row>
    <row r="193" spans="1:44" x14ac:dyDescent="0.3">
      <c r="A193" t="s">
        <v>51</v>
      </c>
      <c r="B193">
        <v>1</v>
      </c>
      <c r="C193">
        <v>0</v>
      </c>
      <c r="D193">
        <v>0</v>
      </c>
      <c r="E193">
        <v>0</v>
      </c>
      <c r="F193">
        <v>0</v>
      </c>
      <c r="G193">
        <v>0</v>
      </c>
      <c r="H193">
        <v>9947.5149999999994</v>
      </c>
      <c r="I193">
        <v>-0.73864533183720493</v>
      </c>
      <c r="J193">
        <v>1.21</v>
      </c>
      <c r="K193" t="s">
        <v>45</v>
      </c>
      <c r="L193" t="s">
        <v>52</v>
      </c>
      <c r="M193" t="s">
        <v>47</v>
      </c>
      <c r="N193">
        <v>0</v>
      </c>
      <c r="O193">
        <v>0</v>
      </c>
      <c r="P193">
        <v>0</v>
      </c>
      <c r="Q193">
        <v>1</v>
      </c>
      <c r="R193">
        <v>0</v>
      </c>
      <c r="S193" t="s">
        <v>48</v>
      </c>
      <c r="T193">
        <v>0</v>
      </c>
      <c r="U193">
        <v>0</v>
      </c>
      <c r="V193">
        <v>0</v>
      </c>
      <c r="W193">
        <v>1</v>
      </c>
      <c r="X193">
        <v>0</v>
      </c>
      <c r="Y193">
        <v>0</v>
      </c>
      <c r="Z193" t="s">
        <v>49</v>
      </c>
      <c r="AA193">
        <v>1</v>
      </c>
      <c r="AB193">
        <v>1</v>
      </c>
      <c r="AC193">
        <v>0</v>
      </c>
      <c r="AD193">
        <v>0</v>
      </c>
      <c r="AE193">
        <v>1</v>
      </c>
      <c r="AF193">
        <v>1</v>
      </c>
      <c r="AG193">
        <v>1</v>
      </c>
      <c r="AH193">
        <v>1</v>
      </c>
      <c r="AI193">
        <v>0</v>
      </c>
      <c r="AJ193">
        <v>0</v>
      </c>
      <c r="AK193" t="s">
        <v>50</v>
      </c>
      <c r="AL193">
        <v>61.2</v>
      </c>
      <c r="AM193">
        <v>56</v>
      </c>
      <c r="AN193">
        <v>33.5</v>
      </c>
      <c r="AO193">
        <v>40.799999999999997</v>
      </c>
      <c r="AP193">
        <v>50</v>
      </c>
      <c r="AQ193">
        <v>80</v>
      </c>
      <c r="AR193">
        <v>1</v>
      </c>
    </row>
    <row r="194" spans="1:44" x14ac:dyDescent="0.3">
      <c r="A194" t="s">
        <v>69</v>
      </c>
      <c r="B194">
        <v>0</v>
      </c>
      <c r="C194">
        <v>0</v>
      </c>
      <c r="D194">
        <v>1</v>
      </c>
      <c r="E194">
        <v>0</v>
      </c>
      <c r="F194">
        <v>0</v>
      </c>
      <c r="G194">
        <v>0</v>
      </c>
      <c r="H194">
        <v>34097</v>
      </c>
      <c r="I194">
        <v>2.7431344240885918</v>
      </c>
      <c r="J194">
        <v>2.08</v>
      </c>
      <c r="K194" t="s">
        <v>70</v>
      </c>
      <c r="L194" t="s">
        <v>65</v>
      </c>
      <c r="M194" t="s">
        <v>53</v>
      </c>
      <c r="N194">
        <v>0</v>
      </c>
      <c r="O194">
        <v>0</v>
      </c>
      <c r="P194">
        <v>0</v>
      </c>
      <c r="Q194">
        <v>0</v>
      </c>
      <c r="R194">
        <v>1</v>
      </c>
      <c r="S194" t="s">
        <v>57</v>
      </c>
      <c r="T194">
        <v>0</v>
      </c>
      <c r="U194">
        <v>0</v>
      </c>
      <c r="V194">
        <v>1</v>
      </c>
      <c r="W194">
        <v>0</v>
      </c>
      <c r="X194">
        <v>0</v>
      </c>
      <c r="Y194">
        <v>0</v>
      </c>
      <c r="Z194" t="s">
        <v>71</v>
      </c>
      <c r="AA194">
        <v>1</v>
      </c>
      <c r="AB194">
        <v>1</v>
      </c>
      <c r="AC194">
        <v>1</v>
      </c>
      <c r="AD194">
        <v>1</v>
      </c>
      <c r="AE194">
        <v>1</v>
      </c>
      <c r="AF194">
        <v>1</v>
      </c>
      <c r="AG194">
        <v>1</v>
      </c>
      <c r="AH194">
        <v>1</v>
      </c>
      <c r="AI194">
        <v>1</v>
      </c>
      <c r="AJ194">
        <v>0</v>
      </c>
      <c r="AK194" t="s">
        <v>59</v>
      </c>
      <c r="AL194">
        <v>61.3</v>
      </c>
      <c r="AM194">
        <v>56</v>
      </c>
      <c r="AN194">
        <v>34.299999999999997</v>
      </c>
      <c r="AO194">
        <v>40.700000000000003</v>
      </c>
      <c r="AP194">
        <v>50</v>
      </c>
      <c r="AQ194">
        <v>77</v>
      </c>
      <c r="AR194">
        <v>1</v>
      </c>
    </row>
    <row r="195" spans="1:44" x14ac:dyDescent="0.3">
      <c r="A195" t="s">
        <v>51</v>
      </c>
      <c r="B195">
        <v>1</v>
      </c>
      <c r="C195">
        <v>0</v>
      </c>
      <c r="D195">
        <v>0</v>
      </c>
      <c r="E195">
        <v>0</v>
      </c>
      <c r="F195">
        <v>0</v>
      </c>
      <c r="G195">
        <v>0</v>
      </c>
      <c r="H195">
        <v>8518.2800000000007</v>
      </c>
      <c r="I195">
        <v>-0.94470693064399525</v>
      </c>
      <c r="J195">
        <v>1.08</v>
      </c>
      <c r="K195" t="s">
        <v>45</v>
      </c>
      <c r="L195" t="s">
        <v>52</v>
      </c>
      <c r="M195" t="s">
        <v>47</v>
      </c>
      <c r="N195">
        <v>0</v>
      </c>
      <c r="O195">
        <v>0</v>
      </c>
      <c r="P195">
        <v>0</v>
      </c>
      <c r="Q195">
        <v>1</v>
      </c>
      <c r="R195">
        <v>0</v>
      </c>
      <c r="S195" t="s">
        <v>57</v>
      </c>
      <c r="T195">
        <v>0</v>
      </c>
      <c r="U195">
        <v>0</v>
      </c>
      <c r="V195">
        <v>1</v>
      </c>
      <c r="W195">
        <v>0</v>
      </c>
      <c r="X195">
        <v>0</v>
      </c>
      <c r="Y195">
        <v>0</v>
      </c>
      <c r="Z195" t="s">
        <v>49</v>
      </c>
      <c r="AA195">
        <v>1</v>
      </c>
      <c r="AB195">
        <v>1</v>
      </c>
      <c r="AC195">
        <v>0</v>
      </c>
      <c r="AD195">
        <v>0</v>
      </c>
      <c r="AE195">
        <v>0</v>
      </c>
      <c r="AF195">
        <v>1</v>
      </c>
      <c r="AG195">
        <v>1</v>
      </c>
      <c r="AH195">
        <v>1</v>
      </c>
      <c r="AI195">
        <v>0</v>
      </c>
      <c r="AJ195">
        <v>0</v>
      </c>
      <c r="AK195" t="s">
        <v>50</v>
      </c>
      <c r="AL195">
        <v>61.6</v>
      </c>
      <c r="AM195">
        <v>55</v>
      </c>
      <c r="AN195">
        <v>33.5</v>
      </c>
      <c r="AO195">
        <v>41</v>
      </c>
      <c r="AP195">
        <v>50</v>
      </c>
      <c r="AQ195">
        <v>80</v>
      </c>
      <c r="AR195">
        <v>1</v>
      </c>
    </row>
    <row r="196" spans="1:44" x14ac:dyDescent="0.3">
      <c r="A196" t="s">
        <v>69</v>
      </c>
      <c r="B196">
        <v>0</v>
      </c>
      <c r="C196">
        <v>0</v>
      </c>
      <c r="D196">
        <v>1</v>
      </c>
      <c r="E196">
        <v>0</v>
      </c>
      <c r="F196">
        <v>0</v>
      </c>
      <c r="G196">
        <v>0</v>
      </c>
      <c r="H196">
        <v>11621</v>
      </c>
      <c r="I196">
        <v>-0.49736870855329296</v>
      </c>
      <c r="J196">
        <v>1.32</v>
      </c>
      <c r="K196" t="s">
        <v>70</v>
      </c>
      <c r="L196" t="s">
        <v>65</v>
      </c>
      <c r="M196" t="s">
        <v>53</v>
      </c>
      <c r="N196">
        <v>0</v>
      </c>
      <c r="O196">
        <v>0</v>
      </c>
      <c r="P196">
        <v>0</v>
      </c>
      <c r="Q196">
        <v>0</v>
      </c>
      <c r="R196">
        <v>1</v>
      </c>
      <c r="S196" t="s">
        <v>48</v>
      </c>
      <c r="T196">
        <v>0</v>
      </c>
      <c r="U196">
        <v>0</v>
      </c>
      <c r="V196">
        <v>0</v>
      </c>
      <c r="W196">
        <v>1</v>
      </c>
      <c r="X196">
        <v>0</v>
      </c>
      <c r="Y196">
        <v>0</v>
      </c>
      <c r="Z196" t="s">
        <v>58</v>
      </c>
      <c r="AA196">
        <v>1</v>
      </c>
      <c r="AB196">
        <v>1</v>
      </c>
      <c r="AC196">
        <v>0</v>
      </c>
      <c r="AD196">
        <v>1</v>
      </c>
      <c r="AE196">
        <v>1</v>
      </c>
      <c r="AF196">
        <v>1</v>
      </c>
      <c r="AG196">
        <v>1</v>
      </c>
      <c r="AH196">
        <v>1</v>
      </c>
      <c r="AI196">
        <v>1</v>
      </c>
      <c r="AJ196">
        <v>1</v>
      </c>
      <c r="AK196" t="s">
        <v>59</v>
      </c>
      <c r="AL196">
        <v>61.9</v>
      </c>
      <c r="AM196">
        <v>55</v>
      </c>
      <c r="AN196">
        <v>34.299999999999997</v>
      </c>
      <c r="AO196">
        <v>40.700000000000003</v>
      </c>
      <c r="AP196">
        <v>49</v>
      </c>
      <c r="AQ196">
        <v>77</v>
      </c>
      <c r="AR196">
        <v>1</v>
      </c>
    </row>
    <row r="197" spans="1:44" x14ac:dyDescent="0.3">
      <c r="A197" t="s">
        <v>64</v>
      </c>
      <c r="B197">
        <v>0</v>
      </c>
      <c r="C197">
        <v>0</v>
      </c>
      <c r="D197">
        <v>0</v>
      </c>
      <c r="E197">
        <v>0</v>
      </c>
      <c r="F197">
        <v>0</v>
      </c>
      <c r="G197">
        <v>1</v>
      </c>
      <c r="H197">
        <v>24226</v>
      </c>
      <c r="I197">
        <v>1.3199716539200543</v>
      </c>
      <c r="J197">
        <v>1.8120000000000001</v>
      </c>
      <c r="K197" t="s">
        <v>45</v>
      </c>
      <c r="L197" t="s">
        <v>65</v>
      </c>
      <c r="M197" t="s">
        <v>47</v>
      </c>
      <c r="N197">
        <v>0</v>
      </c>
      <c r="O197">
        <v>0</v>
      </c>
      <c r="P197">
        <v>0</v>
      </c>
      <c r="Q197">
        <v>1</v>
      </c>
      <c r="R197">
        <v>0</v>
      </c>
      <c r="S197" t="s">
        <v>54</v>
      </c>
      <c r="T197">
        <v>0</v>
      </c>
      <c r="U197">
        <v>0</v>
      </c>
      <c r="V197">
        <v>0</v>
      </c>
      <c r="W197">
        <v>0</v>
      </c>
      <c r="X197">
        <v>0</v>
      </c>
      <c r="Y197">
        <v>1</v>
      </c>
      <c r="Z197" t="s">
        <v>71</v>
      </c>
      <c r="AA197">
        <v>1</v>
      </c>
      <c r="AB197">
        <v>1</v>
      </c>
      <c r="AC197">
        <v>1</v>
      </c>
      <c r="AD197">
        <v>1</v>
      </c>
      <c r="AE197">
        <v>1</v>
      </c>
      <c r="AF197">
        <v>1</v>
      </c>
      <c r="AG197">
        <v>1</v>
      </c>
      <c r="AH197">
        <v>0</v>
      </c>
      <c r="AI197">
        <v>1</v>
      </c>
      <c r="AJ197">
        <v>0</v>
      </c>
      <c r="AK197" t="s">
        <v>59</v>
      </c>
      <c r="AL197">
        <v>61.7</v>
      </c>
      <c r="AM197">
        <v>56.6</v>
      </c>
      <c r="AN197">
        <v>34.6</v>
      </c>
      <c r="AO197">
        <v>40.6</v>
      </c>
      <c r="AP197">
        <v>54</v>
      </c>
      <c r="AQ197">
        <v>78</v>
      </c>
      <c r="AR197">
        <v>1</v>
      </c>
    </row>
    <row r="198" spans="1:44" x14ac:dyDescent="0.3">
      <c r="A198" t="s">
        <v>51</v>
      </c>
      <c r="B198">
        <v>1</v>
      </c>
      <c r="C198">
        <v>0</v>
      </c>
      <c r="D198">
        <v>0</v>
      </c>
      <c r="E198">
        <v>0</v>
      </c>
      <c r="F198">
        <v>0</v>
      </c>
      <c r="G198">
        <v>0</v>
      </c>
      <c r="H198">
        <v>13406.834999999999</v>
      </c>
      <c r="I198">
        <v>-0.23989389489065205</v>
      </c>
      <c r="J198">
        <v>1.01</v>
      </c>
      <c r="K198" t="s">
        <v>45</v>
      </c>
      <c r="L198" t="s">
        <v>52</v>
      </c>
      <c r="M198" t="s">
        <v>68</v>
      </c>
      <c r="N198">
        <v>0</v>
      </c>
      <c r="O198">
        <v>1</v>
      </c>
      <c r="P198">
        <v>0</v>
      </c>
      <c r="Q198">
        <v>0</v>
      </c>
      <c r="R198">
        <v>0</v>
      </c>
      <c r="S198" t="s">
        <v>67</v>
      </c>
      <c r="T198">
        <v>0</v>
      </c>
      <c r="U198">
        <v>0</v>
      </c>
      <c r="V198">
        <v>0</v>
      </c>
      <c r="W198">
        <v>0</v>
      </c>
      <c r="X198">
        <v>1</v>
      </c>
      <c r="Y198">
        <v>0</v>
      </c>
      <c r="Z198" t="s">
        <v>49</v>
      </c>
      <c r="AA198">
        <v>1</v>
      </c>
      <c r="AB198">
        <v>1</v>
      </c>
      <c r="AC198">
        <v>1</v>
      </c>
      <c r="AD198">
        <v>0</v>
      </c>
      <c r="AE198">
        <v>1</v>
      </c>
      <c r="AF198">
        <v>1</v>
      </c>
      <c r="AG198">
        <v>1</v>
      </c>
      <c r="AH198">
        <v>1</v>
      </c>
      <c r="AI198">
        <v>0</v>
      </c>
      <c r="AJ198">
        <v>0</v>
      </c>
      <c r="AK198" t="s">
        <v>50</v>
      </c>
      <c r="AL198">
        <v>61.8</v>
      </c>
      <c r="AM198">
        <v>55</v>
      </c>
      <c r="AN198">
        <v>34</v>
      </c>
      <c r="AO198">
        <v>40.799999999999997</v>
      </c>
      <c r="AP198">
        <v>50</v>
      </c>
      <c r="AQ198">
        <v>80</v>
      </c>
      <c r="AR198">
        <v>1</v>
      </c>
    </row>
    <row r="199" spans="1:44" x14ac:dyDescent="0.3">
      <c r="A199" t="s">
        <v>51</v>
      </c>
      <c r="B199">
        <v>1</v>
      </c>
      <c r="C199">
        <v>0</v>
      </c>
      <c r="D199">
        <v>0</v>
      </c>
      <c r="E199">
        <v>0</v>
      </c>
      <c r="F199">
        <v>0</v>
      </c>
      <c r="G199">
        <v>0</v>
      </c>
      <c r="H199">
        <v>17982.16</v>
      </c>
      <c r="I199">
        <v>0.41975884560386351</v>
      </c>
      <c r="J199">
        <v>1.61</v>
      </c>
      <c r="K199" t="s">
        <v>45</v>
      </c>
      <c r="L199" t="s">
        <v>52</v>
      </c>
      <c r="M199" t="s">
        <v>62</v>
      </c>
      <c r="N199">
        <v>0</v>
      </c>
      <c r="O199">
        <v>0</v>
      </c>
      <c r="P199">
        <v>1</v>
      </c>
      <c r="Q199">
        <v>0</v>
      </c>
      <c r="R199">
        <v>0</v>
      </c>
      <c r="S199" t="s">
        <v>48</v>
      </c>
      <c r="T199">
        <v>0</v>
      </c>
      <c r="U199">
        <v>0</v>
      </c>
      <c r="V199">
        <v>0</v>
      </c>
      <c r="W199">
        <v>1</v>
      </c>
      <c r="X199">
        <v>0</v>
      </c>
      <c r="Y199">
        <v>0</v>
      </c>
      <c r="Z199" t="s">
        <v>58</v>
      </c>
      <c r="AA199">
        <v>1</v>
      </c>
      <c r="AB199">
        <v>1</v>
      </c>
      <c r="AC199">
        <v>0</v>
      </c>
      <c r="AD199">
        <v>0</v>
      </c>
      <c r="AE199">
        <v>1</v>
      </c>
      <c r="AF199">
        <v>1</v>
      </c>
      <c r="AG199">
        <v>1</v>
      </c>
      <c r="AH199">
        <v>0</v>
      </c>
      <c r="AI199">
        <v>0</v>
      </c>
      <c r="AJ199">
        <v>0</v>
      </c>
      <c r="AK199" t="s">
        <v>50</v>
      </c>
      <c r="AL199">
        <v>61.9</v>
      </c>
      <c r="AM199">
        <v>55</v>
      </c>
      <c r="AN199">
        <v>35.5</v>
      </c>
      <c r="AO199">
        <v>40.6</v>
      </c>
      <c r="AP199">
        <v>55</v>
      </c>
      <c r="AQ199">
        <v>80</v>
      </c>
      <c r="AR199">
        <v>1</v>
      </c>
    </row>
    <row r="200" spans="1:44" x14ac:dyDescent="0.3">
      <c r="A200" t="s">
        <v>51</v>
      </c>
      <c r="B200">
        <v>1</v>
      </c>
      <c r="C200">
        <v>0</v>
      </c>
      <c r="D200">
        <v>0</v>
      </c>
      <c r="E200">
        <v>0</v>
      </c>
      <c r="F200">
        <v>0</v>
      </c>
      <c r="G200">
        <v>0</v>
      </c>
      <c r="H200">
        <v>12909.41</v>
      </c>
      <c r="I200">
        <v>-0.31161071597778445</v>
      </c>
      <c r="J200">
        <v>1.27</v>
      </c>
      <c r="K200" t="s">
        <v>45</v>
      </c>
      <c r="L200" t="s">
        <v>52</v>
      </c>
      <c r="M200" t="s">
        <v>47</v>
      </c>
      <c r="N200">
        <v>0</v>
      </c>
      <c r="O200">
        <v>0</v>
      </c>
      <c r="P200">
        <v>0</v>
      </c>
      <c r="Q200">
        <v>1</v>
      </c>
      <c r="R200">
        <v>0</v>
      </c>
      <c r="S200" t="s">
        <v>54</v>
      </c>
      <c r="T200">
        <v>0</v>
      </c>
      <c r="U200">
        <v>0</v>
      </c>
      <c r="V200">
        <v>0</v>
      </c>
      <c r="W200">
        <v>0</v>
      </c>
      <c r="X200">
        <v>0</v>
      </c>
      <c r="Y200">
        <v>1</v>
      </c>
      <c r="Z200" t="s">
        <v>49</v>
      </c>
      <c r="AA200">
        <v>0</v>
      </c>
      <c r="AB200">
        <v>1</v>
      </c>
      <c r="AC200">
        <v>0</v>
      </c>
      <c r="AD200">
        <v>0</v>
      </c>
      <c r="AE200">
        <v>1</v>
      </c>
      <c r="AF200">
        <v>1</v>
      </c>
      <c r="AG200">
        <v>1</v>
      </c>
      <c r="AH200">
        <v>1</v>
      </c>
      <c r="AI200">
        <v>0</v>
      </c>
      <c r="AJ200">
        <v>0</v>
      </c>
      <c r="AK200" t="s">
        <v>50</v>
      </c>
      <c r="AL200">
        <v>61.7</v>
      </c>
      <c r="AM200">
        <v>57</v>
      </c>
      <c r="AN200">
        <v>35.5</v>
      </c>
      <c r="AO200">
        <v>40.799999999999997</v>
      </c>
      <c r="AP200">
        <v>50</v>
      </c>
      <c r="AQ200">
        <v>80</v>
      </c>
      <c r="AR200">
        <v>1</v>
      </c>
    </row>
    <row r="201" spans="1:44" x14ac:dyDescent="0.3">
      <c r="A201" t="s">
        <v>64</v>
      </c>
      <c r="B201">
        <v>0</v>
      </c>
      <c r="C201">
        <v>0</v>
      </c>
      <c r="D201">
        <v>0</v>
      </c>
      <c r="E201">
        <v>0</v>
      </c>
      <c r="F201">
        <v>0</v>
      </c>
      <c r="G201">
        <v>1</v>
      </c>
      <c r="H201">
        <v>10646</v>
      </c>
      <c r="I201">
        <v>-0.63794045416309175</v>
      </c>
      <c r="J201">
        <v>1.282</v>
      </c>
      <c r="K201" t="s">
        <v>45</v>
      </c>
      <c r="L201" t="s">
        <v>65</v>
      </c>
      <c r="M201" t="s">
        <v>47</v>
      </c>
      <c r="N201">
        <v>0</v>
      </c>
      <c r="O201">
        <v>0</v>
      </c>
      <c r="P201">
        <v>0</v>
      </c>
      <c r="Q201">
        <v>1</v>
      </c>
      <c r="R201">
        <v>0</v>
      </c>
      <c r="S201" t="s">
        <v>48</v>
      </c>
      <c r="T201">
        <v>0</v>
      </c>
      <c r="U201">
        <v>0</v>
      </c>
      <c r="V201">
        <v>0</v>
      </c>
      <c r="W201">
        <v>1</v>
      </c>
      <c r="X201">
        <v>0</v>
      </c>
      <c r="Y201">
        <v>0</v>
      </c>
      <c r="Z201" t="s">
        <v>58</v>
      </c>
      <c r="AA201">
        <v>1</v>
      </c>
      <c r="AB201">
        <v>1</v>
      </c>
      <c r="AC201">
        <v>0</v>
      </c>
      <c r="AD201">
        <v>1</v>
      </c>
      <c r="AE201">
        <v>1</v>
      </c>
      <c r="AF201">
        <v>1</v>
      </c>
      <c r="AG201">
        <v>1</v>
      </c>
      <c r="AH201">
        <v>1</v>
      </c>
      <c r="AI201">
        <v>1</v>
      </c>
      <c r="AJ201">
        <v>0</v>
      </c>
      <c r="AK201" t="s">
        <v>59</v>
      </c>
      <c r="AL201">
        <v>61.9</v>
      </c>
      <c r="AM201">
        <v>55.9</v>
      </c>
      <c r="AN201">
        <v>34.799999999999997</v>
      </c>
      <c r="AO201">
        <v>40.799999999999997</v>
      </c>
      <c r="AP201">
        <v>50</v>
      </c>
      <c r="AQ201">
        <v>76</v>
      </c>
      <c r="AR201">
        <v>1</v>
      </c>
    </row>
    <row r="202" spans="1:44" x14ac:dyDescent="0.3">
      <c r="A202" t="s">
        <v>51</v>
      </c>
      <c r="B202">
        <v>1</v>
      </c>
      <c r="C202">
        <v>0</v>
      </c>
      <c r="D202">
        <v>0</v>
      </c>
      <c r="E202">
        <v>0</v>
      </c>
      <c r="F202">
        <v>0</v>
      </c>
      <c r="G202">
        <v>0</v>
      </c>
      <c r="H202">
        <v>17395.099999999999</v>
      </c>
      <c r="I202">
        <v>0.33511879537033668</v>
      </c>
      <c r="J202">
        <v>1.51</v>
      </c>
      <c r="K202" t="s">
        <v>45</v>
      </c>
      <c r="L202" t="s">
        <v>52</v>
      </c>
      <c r="M202" t="s">
        <v>53</v>
      </c>
      <c r="N202">
        <v>0</v>
      </c>
      <c r="O202">
        <v>0</v>
      </c>
      <c r="P202">
        <v>0</v>
      </c>
      <c r="Q202">
        <v>0</v>
      </c>
      <c r="R202">
        <v>1</v>
      </c>
      <c r="S202" t="s">
        <v>72</v>
      </c>
      <c r="T202">
        <v>0</v>
      </c>
      <c r="U202">
        <v>1</v>
      </c>
      <c r="V202">
        <v>0</v>
      </c>
      <c r="W202">
        <v>0</v>
      </c>
      <c r="X202">
        <v>0</v>
      </c>
      <c r="Y202">
        <v>0</v>
      </c>
      <c r="Z202" t="s">
        <v>49</v>
      </c>
      <c r="AA202">
        <v>0</v>
      </c>
      <c r="AB202">
        <v>1</v>
      </c>
      <c r="AC202">
        <v>1</v>
      </c>
      <c r="AD202">
        <v>0</v>
      </c>
      <c r="AE202">
        <v>1</v>
      </c>
      <c r="AF202">
        <v>1</v>
      </c>
      <c r="AG202">
        <v>1</v>
      </c>
      <c r="AH202">
        <v>0</v>
      </c>
      <c r="AI202">
        <v>0</v>
      </c>
      <c r="AJ202">
        <v>0</v>
      </c>
      <c r="AK202" t="s">
        <v>50</v>
      </c>
      <c r="AL202">
        <v>61.2</v>
      </c>
      <c r="AM202">
        <v>57</v>
      </c>
      <c r="AN202">
        <v>34</v>
      </c>
      <c r="AO202">
        <v>40.799999999999997</v>
      </c>
      <c r="AP202">
        <v>55</v>
      </c>
      <c r="AQ202">
        <v>80</v>
      </c>
      <c r="AR202">
        <v>1</v>
      </c>
    </row>
    <row r="203" spans="1:44" x14ac:dyDescent="0.3">
      <c r="A203" t="s">
        <v>64</v>
      </c>
      <c r="B203">
        <v>0</v>
      </c>
      <c r="C203">
        <v>0</v>
      </c>
      <c r="D203">
        <v>0</v>
      </c>
      <c r="E203">
        <v>0</v>
      </c>
      <c r="F203">
        <v>0</v>
      </c>
      <c r="G203">
        <v>1</v>
      </c>
      <c r="H203">
        <v>8279</v>
      </c>
      <c r="I203">
        <v>-0.97920539965888009</v>
      </c>
      <c r="J203">
        <v>1.1359999999999999</v>
      </c>
      <c r="K203" t="s">
        <v>45</v>
      </c>
      <c r="L203" t="s">
        <v>65</v>
      </c>
      <c r="M203" t="s">
        <v>53</v>
      </c>
      <c r="N203">
        <v>0</v>
      </c>
      <c r="O203">
        <v>0</v>
      </c>
      <c r="P203">
        <v>0</v>
      </c>
      <c r="Q203">
        <v>0</v>
      </c>
      <c r="R203">
        <v>1</v>
      </c>
      <c r="S203" t="s">
        <v>48</v>
      </c>
      <c r="T203">
        <v>0</v>
      </c>
      <c r="U203">
        <v>0</v>
      </c>
      <c r="V203">
        <v>0</v>
      </c>
      <c r="W203">
        <v>1</v>
      </c>
      <c r="X203">
        <v>0</v>
      </c>
      <c r="Y203">
        <v>0</v>
      </c>
      <c r="Z203" t="s">
        <v>58</v>
      </c>
      <c r="AA203">
        <v>1</v>
      </c>
      <c r="AB203">
        <v>1</v>
      </c>
      <c r="AC203">
        <v>0</v>
      </c>
      <c r="AD203">
        <v>1</v>
      </c>
      <c r="AE203">
        <v>1</v>
      </c>
      <c r="AF203">
        <v>1</v>
      </c>
      <c r="AG203">
        <v>1</v>
      </c>
      <c r="AH203">
        <v>0</v>
      </c>
      <c r="AI203">
        <v>1</v>
      </c>
      <c r="AJ203">
        <v>1</v>
      </c>
      <c r="AK203" t="s">
        <v>59</v>
      </c>
      <c r="AL203">
        <v>61.2</v>
      </c>
      <c r="AM203">
        <v>57</v>
      </c>
      <c r="AN203">
        <v>34.299999999999997</v>
      </c>
      <c r="AO203">
        <v>40.6</v>
      </c>
      <c r="AP203">
        <v>54</v>
      </c>
      <c r="AQ203">
        <v>77</v>
      </c>
      <c r="AR203">
        <v>1</v>
      </c>
    </row>
    <row r="204" spans="1:44" x14ac:dyDescent="0.3">
      <c r="A204" t="s">
        <v>60</v>
      </c>
      <c r="B204">
        <v>0</v>
      </c>
      <c r="C204">
        <v>0</v>
      </c>
      <c r="D204">
        <v>0</v>
      </c>
      <c r="E204">
        <v>0</v>
      </c>
      <c r="F204">
        <v>1</v>
      </c>
      <c r="G204">
        <v>0</v>
      </c>
      <c r="H204">
        <v>8440</v>
      </c>
      <c r="I204">
        <v>-0.95599303961459536</v>
      </c>
      <c r="J204">
        <v>1.1399999999999999</v>
      </c>
      <c r="K204" t="s">
        <v>45</v>
      </c>
      <c r="L204" t="s">
        <v>61</v>
      </c>
      <c r="M204" t="s">
        <v>47</v>
      </c>
      <c r="N204">
        <v>0</v>
      </c>
      <c r="O204">
        <v>0</v>
      </c>
      <c r="P204">
        <v>0</v>
      </c>
      <c r="Q204">
        <v>1</v>
      </c>
      <c r="R204">
        <v>0</v>
      </c>
      <c r="S204" t="s">
        <v>48</v>
      </c>
      <c r="T204">
        <v>0</v>
      </c>
      <c r="U204">
        <v>0</v>
      </c>
      <c r="V204">
        <v>0</v>
      </c>
      <c r="W204">
        <v>1</v>
      </c>
      <c r="X204">
        <v>0</v>
      </c>
      <c r="Y204">
        <v>0</v>
      </c>
      <c r="Z204" t="s">
        <v>63</v>
      </c>
      <c r="AA204">
        <v>1</v>
      </c>
      <c r="AB204">
        <v>1</v>
      </c>
      <c r="AC204">
        <v>0</v>
      </c>
      <c r="AD204">
        <v>1</v>
      </c>
      <c r="AE204">
        <v>1</v>
      </c>
      <c r="AF204">
        <v>1</v>
      </c>
      <c r="AG204">
        <v>1</v>
      </c>
      <c r="AH204">
        <v>0</v>
      </c>
      <c r="AI204">
        <v>1</v>
      </c>
      <c r="AJ204">
        <v>0</v>
      </c>
      <c r="AK204" t="s">
        <v>59</v>
      </c>
      <c r="AL204">
        <v>61.5</v>
      </c>
      <c r="AM204">
        <v>55.2</v>
      </c>
      <c r="AN204">
        <v>34.299999999999997</v>
      </c>
      <c r="AO204">
        <v>40.6</v>
      </c>
      <c r="AP204">
        <v>54</v>
      </c>
      <c r="AQ204">
        <v>78</v>
      </c>
      <c r="AR204">
        <v>1</v>
      </c>
    </row>
    <row r="205" spans="1:44" x14ac:dyDescent="0.3">
      <c r="A205" t="s">
        <v>51</v>
      </c>
      <c r="B205">
        <v>1</v>
      </c>
      <c r="C205">
        <v>0</v>
      </c>
      <c r="D205">
        <v>0</v>
      </c>
      <c r="E205">
        <v>0</v>
      </c>
      <c r="F205">
        <v>0</v>
      </c>
      <c r="G205">
        <v>0</v>
      </c>
      <c r="H205">
        <v>9795.8250000000007</v>
      </c>
      <c r="I205">
        <v>-0.76051541193110261</v>
      </c>
      <c r="J205">
        <v>1.1499999999999999</v>
      </c>
      <c r="K205" t="s">
        <v>45</v>
      </c>
      <c r="L205" t="s">
        <v>52</v>
      </c>
      <c r="M205" t="s">
        <v>62</v>
      </c>
      <c r="N205">
        <v>0</v>
      </c>
      <c r="O205">
        <v>0</v>
      </c>
      <c r="P205">
        <v>1</v>
      </c>
      <c r="Q205">
        <v>0</v>
      </c>
      <c r="R205">
        <v>0</v>
      </c>
      <c r="S205" t="s">
        <v>48</v>
      </c>
      <c r="T205">
        <v>0</v>
      </c>
      <c r="U205">
        <v>0</v>
      </c>
      <c r="V205">
        <v>0</v>
      </c>
      <c r="W205">
        <v>1</v>
      </c>
      <c r="X205">
        <v>0</v>
      </c>
      <c r="Y205">
        <v>0</v>
      </c>
      <c r="Z205" t="s">
        <v>63</v>
      </c>
      <c r="AA205">
        <v>1</v>
      </c>
      <c r="AB205">
        <v>1</v>
      </c>
      <c r="AC205">
        <v>0</v>
      </c>
      <c r="AD205">
        <v>0</v>
      </c>
      <c r="AE205">
        <v>1</v>
      </c>
      <c r="AF205">
        <v>1</v>
      </c>
      <c r="AG205">
        <v>1</v>
      </c>
      <c r="AH205">
        <v>0</v>
      </c>
      <c r="AI205">
        <v>0</v>
      </c>
      <c r="AJ205">
        <v>0</v>
      </c>
      <c r="AK205" t="s">
        <v>50</v>
      </c>
      <c r="AL205">
        <v>61.8</v>
      </c>
      <c r="AM205">
        <v>57</v>
      </c>
      <c r="AN205">
        <v>35.5</v>
      </c>
      <c r="AO205">
        <v>40.6</v>
      </c>
      <c r="AP205">
        <v>55</v>
      </c>
      <c r="AQ205">
        <v>80</v>
      </c>
      <c r="AR205">
        <v>1</v>
      </c>
    </row>
    <row r="206" spans="1:44" x14ac:dyDescent="0.3">
      <c r="A206" t="s">
        <v>60</v>
      </c>
      <c r="B206">
        <v>0</v>
      </c>
      <c r="C206">
        <v>0</v>
      </c>
      <c r="D206">
        <v>0</v>
      </c>
      <c r="E206">
        <v>0</v>
      </c>
      <c r="F206">
        <v>1</v>
      </c>
      <c r="G206">
        <v>0</v>
      </c>
      <c r="H206">
        <v>13770</v>
      </c>
      <c r="I206">
        <v>-0.18753416361436212</v>
      </c>
      <c r="J206">
        <v>1.22</v>
      </c>
      <c r="K206" t="s">
        <v>45</v>
      </c>
      <c r="L206" t="s">
        <v>61</v>
      </c>
      <c r="M206" t="s">
        <v>66</v>
      </c>
      <c r="N206">
        <v>1</v>
      </c>
      <c r="O206">
        <v>0</v>
      </c>
      <c r="P206">
        <v>0</v>
      </c>
      <c r="Q206">
        <v>0</v>
      </c>
      <c r="R206">
        <v>0</v>
      </c>
      <c r="S206" t="s">
        <v>57</v>
      </c>
      <c r="T206">
        <v>0</v>
      </c>
      <c r="U206">
        <v>0</v>
      </c>
      <c r="V206">
        <v>1</v>
      </c>
      <c r="W206">
        <v>0</v>
      </c>
      <c r="X206">
        <v>0</v>
      </c>
      <c r="Y206">
        <v>0</v>
      </c>
      <c r="Z206" t="s">
        <v>63</v>
      </c>
      <c r="AA206">
        <v>1</v>
      </c>
      <c r="AB206">
        <v>1</v>
      </c>
      <c r="AC206">
        <v>1</v>
      </c>
      <c r="AD206">
        <v>1</v>
      </c>
      <c r="AE206">
        <v>1</v>
      </c>
      <c r="AF206">
        <v>1</v>
      </c>
      <c r="AG206">
        <v>1</v>
      </c>
      <c r="AH206">
        <v>0</v>
      </c>
      <c r="AI206">
        <v>1</v>
      </c>
      <c r="AJ206">
        <v>0</v>
      </c>
      <c r="AK206" t="s">
        <v>59</v>
      </c>
      <c r="AL206">
        <v>61.9</v>
      </c>
      <c r="AM206">
        <v>54.5</v>
      </c>
      <c r="AN206">
        <v>34.299999999999997</v>
      </c>
      <c r="AO206">
        <v>40.6</v>
      </c>
      <c r="AP206">
        <v>54</v>
      </c>
      <c r="AQ206">
        <v>78</v>
      </c>
      <c r="AR206">
        <v>1</v>
      </c>
    </row>
    <row r="207" spans="1:44" x14ac:dyDescent="0.3">
      <c r="A207" t="s">
        <v>44</v>
      </c>
      <c r="B207">
        <v>0</v>
      </c>
      <c r="C207">
        <v>0</v>
      </c>
      <c r="D207">
        <v>0</v>
      </c>
      <c r="E207">
        <v>1</v>
      </c>
      <c r="F207">
        <v>0</v>
      </c>
      <c r="G207">
        <v>0</v>
      </c>
      <c r="H207">
        <v>18590</v>
      </c>
      <c r="I207">
        <v>0.50739487622074564</v>
      </c>
      <c r="J207">
        <v>1.51</v>
      </c>
      <c r="K207" t="s">
        <v>45</v>
      </c>
      <c r="L207" t="s">
        <v>46</v>
      </c>
      <c r="M207" t="s">
        <v>66</v>
      </c>
      <c r="N207">
        <v>1</v>
      </c>
      <c r="O207">
        <v>0</v>
      </c>
      <c r="P207">
        <v>0</v>
      </c>
      <c r="Q207">
        <v>0</v>
      </c>
      <c r="R207">
        <v>0</v>
      </c>
      <c r="S207" t="s">
        <v>57</v>
      </c>
      <c r="T207">
        <v>0</v>
      </c>
      <c r="U207">
        <v>0</v>
      </c>
      <c r="V207">
        <v>1</v>
      </c>
      <c r="W207">
        <v>0</v>
      </c>
      <c r="X207">
        <v>0</v>
      </c>
      <c r="Y207">
        <v>0</v>
      </c>
      <c r="Z207" t="s">
        <v>73</v>
      </c>
      <c r="AA207">
        <v>1</v>
      </c>
      <c r="AB207">
        <v>0</v>
      </c>
      <c r="AC207">
        <v>1</v>
      </c>
      <c r="AD207">
        <v>0</v>
      </c>
      <c r="AE207">
        <v>1</v>
      </c>
      <c r="AF207">
        <v>1</v>
      </c>
      <c r="AG207">
        <v>0</v>
      </c>
      <c r="AH207">
        <v>1</v>
      </c>
      <c r="AI207">
        <v>0</v>
      </c>
      <c r="AJ207">
        <v>0</v>
      </c>
      <c r="AK207" t="s">
        <v>50</v>
      </c>
      <c r="AL207">
        <v>61.4</v>
      </c>
      <c r="AM207">
        <v>58</v>
      </c>
      <c r="AN207">
        <v>35</v>
      </c>
      <c r="AO207">
        <v>40.6</v>
      </c>
      <c r="AP207">
        <v>45</v>
      </c>
      <c r="AQ207">
        <v>80</v>
      </c>
      <c r="AR207">
        <v>1</v>
      </c>
    </row>
    <row r="208" spans="1:44" x14ac:dyDescent="0.3">
      <c r="A208" t="s">
        <v>51</v>
      </c>
      <c r="B208">
        <v>1</v>
      </c>
      <c r="C208">
        <v>0</v>
      </c>
      <c r="D208">
        <v>0</v>
      </c>
      <c r="E208">
        <v>0</v>
      </c>
      <c r="F208">
        <v>0</v>
      </c>
      <c r="G208">
        <v>0</v>
      </c>
      <c r="H208">
        <v>8743.8449999999993</v>
      </c>
      <c r="I208">
        <v>-0.91218583751735516</v>
      </c>
      <c r="J208">
        <v>1.04</v>
      </c>
      <c r="K208" t="s">
        <v>45</v>
      </c>
      <c r="L208" t="s">
        <v>52</v>
      </c>
      <c r="M208" t="s">
        <v>53</v>
      </c>
      <c r="N208">
        <v>0</v>
      </c>
      <c r="O208">
        <v>0</v>
      </c>
      <c r="P208">
        <v>0</v>
      </c>
      <c r="Q208">
        <v>0</v>
      </c>
      <c r="R208">
        <v>1</v>
      </c>
      <c r="S208" t="s">
        <v>67</v>
      </c>
      <c r="T208">
        <v>0</v>
      </c>
      <c r="U208">
        <v>0</v>
      </c>
      <c r="V208">
        <v>0</v>
      </c>
      <c r="W208">
        <v>0</v>
      </c>
      <c r="X208">
        <v>1</v>
      </c>
      <c r="Y208">
        <v>0</v>
      </c>
      <c r="Z208" t="s">
        <v>63</v>
      </c>
      <c r="AA208">
        <v>1</v>
      </c>
      <c r="AB208">
        <v>0</v>
      </c>
      <c r="AC208">
        <v>1</v>
      </c>
      <c r="AD208">
        <v>0</v>
      </c>
      <c r="AE208">
        <v>1</v>
      </c>
      <c r="AF208">
        <v>1</v>
      </c>
      <c r="AG208">
        <v>1</v>
      </c>
      <c r="AH208">
        <v>1</v>
      </c>
      <c r="AI208">
        <v>0</v>
      </c>
      <c r="AJ208">
        <v>0</v>
      </c>
      <c r="AK208" t="s">
        <v>50</v>
      </c>
      <c r="AL208">
        <v>61.8</v>
      </c>
      <c r="AM208">
        <v>56</v>
      </c>
      <c r="AN208">
        <v>35</v>
      </c>
      <c r="AO208">
        <v>40.799999999999997</v>
      </c>
      <c r="AP208">
        <v>50</v>
      </c>
      <c r="AQ208">
        <v>80</v>
      </c>
      <c r="AR208">
        <v>1</v>
      </c>
    </row>
    <row r="209" spans="1:44" x14ac:dyDescent="0.3">
      <c r="A209" t="s">
        <v>55</v>
      </c>
      <c r="B209">
        <v>0</v>
      </c>
      <c r="C209">
        <v>1</v>
      </c>
      <c r="D209">
        <v>0</v>
      </c>
      <c r="E209">
        <v>0</v>
      </c>
      <c r="F209">
        <v>0</v>
      </c>
      <c r="G209">
        <v>0</v>
      </c>
      <c r="H209">
        <v>15742</v>
      </c>
      <c r="I209">
        <v>9.6781202890789855E-2</v>
      </c>
      <c r="J209">
        <v>1.508</v>
      </c>
      <c r="K209" t="s">
        <v>45</v>
      </c>
      <c r="L209" t="s">
        <v>56</v>
      </c>
      <c r="M209" t="s">
        <v>53</v>
      </c>
      <c r="N209">
        <v>0</v>
      </c>
      <c r="O209">
        <v>0</v>
      </c>
      <c r="P209">
        <v>0</v>
      </c>
      <c r="Q209">
        <v>0</v>
      </c>
      <c r="R209">
        <v>1</v>
      </c>
      <c r="S209" t="s">
        <v>57</v>
      </c>
      <c r="T209">
        <v>0</v>
      </c>
      <c r="U209">
        <v>0</v>
      </c>
      <c r="V209">
        <v>1</v>
      </c>
      <c r="W209">
        <v>0</v>
      </c>
      <c r="X209">
        <v>0</v>
      </c>
      <c r="Y209">
        <v>0</v>
      </c>
      <c r="Z209" t="s">
        <v>58</v>
      </c>
      <c r="AA209">
        <v>1</v>
      </c>
      <c r="AB209">
        <v>1</v>
      </c>
      <c r="AC209">
        <v>0</v>
      </c>
      <c r="AD209">
        <v>1</v>
      </c>
      <c r="AE209">
        <v>1</v>
      </c>
      <c r="AF209">
        <v>1</v>
      </c>
      <c r="AG209">
        <v>1</v>
      </c>
      <c r="AH209">
        <v>1</v>
      </c>
      <c r="AI209">
        <v>1</v>
      </c>
      <c r="AJ209">
        <v>1</v>
      </c>
      <c r="AK209" t="s">
        <v>59</v>
      </c>
      <c r="AL209">
        <v>61.4</v>
      </c>
      <c r="AM209">
        <v>56</v>
      </c>
      <c r="AN209">
        <v>34.700000000000003</v>
      </c>
      <c r="AO209">
        <v>40.700000000000003</v>
      </c>
      <c r="AP209">
        <v>50</v>
      </c>
      <c r="AQ209">
        <v>77</v>
      </c>
      <c r="AR209">
        <v>1</v>
      </c>
    </row>
    <row r="210" spans="1:44" x14ac:dyDescent="0.3">
      <c r="A210" t="s">
        <v>51</v>
      </c>
      <c r="B210">
        <v>1</v>
      </c>
      <c r="C210">
        <v>0</v>
      </c>
      <c r="D210">
        <v>0</v>
      </c>
      <c r="E210">
        <v>0</v>
      </c>
      <c r="F210">
        <v>0</v>
      </c>
      <c r="G210">
        <v>0</v>
      </c>
      <c r="H210">
        <v>9421.5249999999996</v>
      </c>
      <c r="I210">
        <v>-0.81448054463033115</v>
      </c>
      <c r="J210">
        <v>1.03</v>
      </c>
      <c r="K210" t="s">
        <v>45</v>
      </c>
      <c r="L210" t="s">
        <v>52</v>
      </c>
      <c r="M210" t="s">
        <v>68</v>
      </c>
      <c r="N210">
        <v>0</v>
      </c>
      <c r="O210">
        <v>1</v>
      </c>
      <c r="P210">
        <v>0</v>
      </c>
      <c r="Q210">
        <v>0</v>
      </c>
      <c r="R210">
        <v>0</v>
      </c>
      <c r="S210" t="s">
        <v>48</v>
      </c>
      <c r="T210">
        <v>0</v>
      </c>
      <c r="U210">
        <v>0</v>
      </c>
      <c r="V210">
        <v>0</v>
      </c>
      <c r="W210">
        <v>1</v>
      </c>
      <c r="X210">
        <v>0</v>
      </c>
      <c r="Y210">
        <v>0</v>
      </c>
      <c r="Z210" t="s">
        <v>49</v>
      </c>
      <c r="AA210">
        <v>1</v>
      </c>
      <c r="AB210">
        <v>1</v>
      </c>
      <c r="AC210">
        <v>0</v>
      </c>
      <c r="AD210">
        <v>0</v>
      </c>
      <c r="AE210">
        <v>1</v>
      </c>
      <c r="AF210">
        <v>1</v>
      </c>
      <c r="AG210">
        <v>1</v>
      </c>
      <c r="AH210">
        <v>1</v>
      </c>
      <c r="AI210">
        <v>0</v>
      </c>
      <c r="AJ210">
        <v>0</v>
      </c>
      <c r="AK210" t="s">
        <v>50</v>
      </c>
      <c r="AL210">
        <v>61.8</v>
      </c>
      <c r="AM210">
        <v>57</v>
      </c>
      <c r="AN210">
        <v>35.5</v>
      </c>
      <c r="AO210">
        <v>40.6</v>
      </c>
      <c r="AP210">
        <v>50</v>
      </c>
      <c r="AQ210">
        <v>80</v>
      </c>
      <c r="AR210">
        <v>1</v>
      </c>
    </row>
    <row r="211" spans="1:44" x14ac:dyDescent="0.3">
      <c r="A211" t="s">
        <v>60</v>
      </c>
      <c r="B211">
        <v>0</v>
      </c>
      <c r="C211">
        <v>0</v>
      </c>
      <c r="D211">
        <v>0</v>
      </c>
      <c r="E211">
        <v>0</v>
      </c>
      <c r="F211">
        <v>1</v>
      </c>
      <c r="G211">
        <v>0</v>
      </c>
      <c r="H211">
        <v>13330</v>
      </c>
      <c r="I211">
        <v>-0.25097166932545079</v>
      </c>
      <c r="J211">
        <v>1.4</v>
      </c>
      <c r="K211" t="s">
        <v>45</v>
      </c>
      <c r="L211" t="s">
        <v>61</v>
      </c>
      <c r="M211" t="s">
        <v>62</v>
      </c>
      <c r="N211">
        <v>0</v>
      </c>
      <c r="O211">
        <v>0</v>
      </c>
      <c r="P211">
        <v>1</v>
      </c>
      <c r="Q211">
        <v>0</v>
      </c>
      <c r="R211">
        <v>0</v>
      </c>
      <c r="S211" t="s">
        <v>48</v>
      </c>
      <c r="T211">
        <v>0</v>
      </c>
      <c r="U211">
        <v>0</v>
      </c>
      <c r="V211">
        <v>0</v>
      </c>
      <c r="W211">
        <v>1</v>
      </c>
      <c r="X211">
        <v>0</v>
      </c>
      <c r="Y211">
        <v>0</v>
      </c>
      <c r="Z211" t="s">
        <v>63</v>
      </c>
      <c r="AA211">
        <v>0</v>
      </c>
      <c r="AB211">
        <v>1</v>
      </c>
      <c r="AC211">
        <v>0</v>
      </c>
      <c r="AD211">
        <v>1</v>
      </c>
      <c r="AE211">
        <v>1</v>
      </c>
      <c r="AF211">
        <v>1</v>
      </c>
      <c r="AG211">
        <v>1</v>
      </c>
      <c r="AH211">
        <v>0</v>
      </c>
      <c r="AI211">
        <v>1</v>
      </c>
      <c r="AJ211">
        <v>0</v>
      </c>
      <c r="AK211" t="s">
        <v>59</v>
      </c>
      <c r="AL211">
        <v>61.5</v>
      </c>
      <c r="AM211">
        <v>56.8</v>
      </c>
      <c r="AN211">
        <v>34.299999999999997</v>
      </c>
      <c r="AO211">
        <v>40.700000000000003</v>
      </c>
      <c r="AP211">
        <v>52</v>
      </c>
      <c r="AQ211">
        <v>78</v>
      </c>
      <c r="AR211">
        <v>1</v>
      </c>
    </row>
    <row r="212" spans="1:44" x14ac:dyDescent="0.3">
      <c r="A212" t="s">
        <v>55</v>
      </c>
      <c r="B212">
        <v>0</v>
      </c>
      <c r="C212">
        <v>1</v>
      </c>
      <c r="D212">
        <v>0</v>
      </c>
      <c r="E212">
        <v>0</v>
      </c>
      <c r="F212">
        <v>0</v>
      </c>
      <c r="G212">
        <v>0</v>
      </c>
      <c r="H212">
        <v>12286</v>
      </c>
      <c r="I212">
        <v>-0.401491569239943</v>
      </c>
      <c r="J212">
        <v>1.0069999999999999</v>
      </c>
      <c r="K212" t="s">
        <v>45</v>
      </c>
      <c r="L212" t="s">
        <v>56</v>
      </c>
      <c r="M212" t="s">
        <v>68</v>
      </c>
      <c r="N212">
        <v>0</v>
      </c>
      <c r="O212">
        <v>1</v>
      </c>
      <c r="P212">
        <v>0</v>
      </c>
      <c r="Q212">
        <v>0</v>
      </c>
      <c r="R212">
        <v>0</v>
      </c>
      <c r="S212" t="s">
        <v>54</v>
      </c>
      <c r="T212">
        <v>0</v>
      </c>
      <c r="U212">
        <v>0</v>
      </c>
      <c r="V212">
        <v>0</v>
      </c>
      <c r="W212">
        <v>0</v>
      </c>
      <c r="X212">
        <v>0</v>
      </c>
      <c r="Y212">
        <v>1</v>
      </c>
      <c r="Z212" t="s">
        <v>58</v>
      </c>
      <c r="AA212">
        <v>1</v>
      </c>
      <c r="AB212">
        <v>1</v>
      </c>
      <c r="AC212">
        <v>1</v>
      </c>
      <c r="AD212">
        <v>1</v>
      </c>
      <c r="AE212">
        <v>1</v>
      </c>
      <c r="AF212">
        <v>1</v>
      </c>
      <c r="AG212">
        <v>0</v>
      </c>
      <c r="AH212">
        <v>0</v>
      </c>
      <c r="AI212">
        <v>0</v>
      </c>
      <c r="AJ212">
        <v>0</v>
      </c>
      <c r="AK212" t="s">
        <v>59</v>
      </c>
      <c r="AL212">
        <v>60.8</v>
      </c>
      <c r="AM212">
        <v>57.4</v>
      </c>
      <c r="AN212">
        <v>34.799999999999997</v>
      </c>
      <c r="AO212">
        <v>40.700000000000003</v>
      </c>
      <c r="AP212">
        <v>52</v>
      </c>
      <c r="AQ212">
        <v>76</v>
      </c>
      <c r="AR212">
        <v>1</v>
      </c>
    </row>
    <row r="213" spans="1:44" x14ac:dyDescent="0.3">
      <c r="A213" t="s">
        <v>44</v>
      </c>
      <c r="B213">
        <v>0</v>
      </c>
      <c r="C213">
        <v>0</v>
      </c>
      <c r="D213">
        <v>0</v>
      </c>
      <c r="E213">
        <v>1</v>
      </c>
      <c r="F213">
        <v>0</v>
      </c>
      <c r="G213">
        <v>0</v>
      </c>
      <c r="H213">
        <v>18890</v>
      </c>
      <c r="I213">
        <v>0.55064772102376069</v>
      </c>
      <c r="J213">
        <v>1.21</v>
      </c>
      <c r="K213" t="s">
        <v>45</v>
      </c>
      <c r="L213" t="s">
        <v>46</v>
      </c>
      <c r="M213" t="s">
        <v>66</v>
      </c>
      <c r="N213">
        <v>1</v>
      </c>
      <c r="O213">
        <v>0</v>
      </c>
      <c r="P213">
        <v>0</v>
      </c>
      <c r="Q213">
        <v>0</v>
      </c>
      <c r="R213">
        <v>0</v>
      </c>
      <c r="S213" t="s">
        <v>72</v>
      </c>
      <c r="T213">
        <v>0</v>
      </c>
      <c r="U213">
        <v>1</v>
      </c>
      <c r="V213">
        <v>0</v>
      </c>
      <c r="W213">
        <v>0</v>
      </c>
      <c r="X213">
        <v>0</v>
      </c>
      <c r="Y213">
        <v>0</v>
      </c>
      <c r="Z213" t="s">
        <v>49</v>
      </c>
      <c r="AA213">
        <v>0</v>
      </c>
      <c r="AB213">
        <v>0</v>
      </c>
      <c r="AC213">
        <v>1</v>
      </c>
      <c r="AD213">
        <v>0</v>
      </c>
      <c r="AE213">
        <v>0</v>
      </c>
      <c r="AF213">
        <v>1</v>
      </c>
      <c r="AG213">
        <v>0</v>
      </c>
      <c r="AH213">
        <v>1</v>
      </c>
      <c r="AI213">
        <v>0</v>
      </c>
      <c r="AJ213">
        <v>0</v>
      </c>
      <c r="AK213" t="s">
        <v>50</v>
      </c>
      <c r="AL213">
        <v>61.3</v>
      </c>
      <c r="AM213">
        <v>59</v>
      </c>
      <c r="AN213">
        <v>34</v>
      </c>
      <c r="AO213">
        <v>41.2</v>
      </c>
      <c r="AP213">
        <v>50</v>
      </c>
      <c r="AQ213">
        <v>80</v>
      </c>
      <c r="AR213">
        <v>1</v>
      </c>
    </row>
    <row r="214" spans="1:44" x14ac:dyDescent="0.3">
      <c r="A214" t="s">
        <v>55</v>
      </c>
      <c r="B214">
        <v>0</v>
      </c>
      <c r="C214">
        <v>1</v>
      </c>
      <c r="D214">
        <v>0</v>
      </c>
      <c r="E214">
        <v>0</v>
      </c>
      <c r="F214">
        <v>0</v>
      </c>
      <c r="G214">
        <v>0</v>
      </c>
      <c r="H214">
        <v>21743</v>
      </c>
      <c r="I214">
        <v>0.96198227510043344</v>
      </c>
      <c r="J214">
        <v>1.554</v>
      </c>
      <c r="K214" t="s">
        <v>45</v>
      </c>
      <c r="L214" t="s">
        <v>56</v>
      </c>
      <c r="M214" t="s">
        <v>62</v>
      </c>
      <c r="N214">
        <v>0</v>
      </c>
      <c r="O214">
        <v>0</v>
      </c>
      <c r="P214">
        <v>1</v>
      </c>
      <c r="Q214">
        <v>0</v>
      </c>
      <c r="R214">
        <v>0</v>
      </c>
      <c r="S214" t="s">
        <v>57</v>
      </c>
      <c r="T214">
        <v>0</v>
      </c>
      <c r="U214">
        <v>0</v>
      </c>
      <c r="V214">
        <v>1</v>
      </c>
      <c r="W214">
        <v>0</v>
      </c>
      <c r="X214">
        <v>0</v>
      </c>
      <c r="Y214">
        <v>0</v>
      </c>
      <c r="Z214" t="s">
        <v>58</v>
      </c>
      <c r="AA214">
        <v>1</v>
      </c>
      <c r="AB214">
        <v>1</v>
      </c>
      <c r="AC214">
        <v>0</v>
      </c>
      <c r="AD214">
        <v>1</v>
      </c>
      <c r="AE214">
        <v>1</v>
      </c>
      <c r="AF214">
        <v>1</v>
      </c>
      <c r="AG214">
        <v>1</v>
      </c>
      <c r="AH214">
        <v>0</v>
      </c>
      <c r="AI214">
        <v>1</v>
      </c>
      <c r="AJ214">
        <v>1</v>
      </c>
      <c r="AK214" t="s">
        <v>59</v>
      </c>
      <c r="AL214">
        <v>61.7</v>
      </c>
      <c r="AM214">
        <v>55.5</v>
      </c>
      <c r="AN214">
        <v>34.700000000000003</v>
      </c>
      <c r="AO214">
        <v>40.799999999999997</v>
      </c>
      <c r="AP214">
        <v>53</v>
      </c>
      <c r="AQ214">
        <v>77</v>
      </c>
      <c r="AR214">
        <v>1</v>
      </c>
    </row>
    <row r="215" spans="1:44" x14ac:dyDescent="0.3">
      <c r="A215" t="s">
        <v>51</v>
      </c>
      <c r="B215">
        <v>1</v>
      </c>
      <c r="C215">
        <v>0</v>
      </c>
      <c r="D215">
        <v>0</v>
      </c>
      <c r="E215">
        <v>0</v>
      </c>
      <c r="F215">
        <v>0</v>
      </c>
      <c r="G215">
        <v>0</v>
      </c>
      <c r="H215">
        <v>8558.6649999999991</v>
      </c>
      <c r="I215">
        <v>-0.93888437685276294</v>
      </c>
      <c r="J215">
        <v>1.01</v>
      </c>
      <c r="K215" t="s">
        <v>45</v>
      </c>
      <c r="L215" t="s">
        <v>52</v>
      </c>
      <c r="M215" t="s">
        <v>47</v>
      </c>
      <c r="N215">
        <v>0</v>
      </c>
      <c r="O215">
        <v>0</v>
      </c>
      <c r="P215">
        <v>0</v>
      </c>
      <c r="Q215">
        <v>1</v>
      </c>
      <c r="R215">
        <v>0</v>
      </c>
      <c r="S215" t="s">
        <v>54</v>
      </c>
      <c r="T215">
        <v>0</v>
      </c>
      <c r="U215">
        <v>0</v>
      </c>
      <c r="V215">
        <v>0</v>
      </c>
      <c r="W215">
        <v>0</v>
      </c>
      <c r="X215">
        <v>0</v>
      </c>
      <c r="Y215">
        <v>1</v>
      </c>
      <c r="Z215" t="s">
        <v>49</v>
      </c>
      <c r="AA215">
        <v>1</v>
      </c>
      <c r="AB215">
        <v>1</v>
      </c>
      <c r="AC215">
        <v>1</v>
      </c>
      <c r="AD215">
        <v>1</v>
      </c>
      <c r="AE215">
        <v>1</v>
      </c>
      <c r="AF215">
        <v>1</v>
      </c>
      <c r="AG215">
        <v>1</v>
      </c>
      <c r="AH215">
        <v>1</v>
      </c>
      <c r="AI215">
        <v>1</v>
      </c>
      <c r="AJ215">
        <v>0</v>
      </c>
      <c r="AK215" t="s">
        <v>50</v>
      </c>
      <c r="AL215">
        <v>61.9</v>
      </c>
      <c r="AM215">
        <v>55</v>
      </c>
      <c r="AN215">
        <v>34.5</v>
      </c>
      <c r="AO215">
        <v>40.6</v>
      </c>
      <c r="AP215">
        <v>50</v>
      </c>
      <c r="AQ215">
        <v>75</v>
      </c>
      <c r="AR215">
        <v>1</v>
      </c>
    </row>
    <row r="216" spans="1:44" x14ac:dyDescent="0.3">
      <c r="A216" t="s">
        <v>64</v>
      </c>
      <c r="B216">
        <v>0</v>
      </c>
      <c r="C216">
        <v>0</v>
      </c>
      <c r="D216">
        <v>0</v>
      </c>
      <c r="E216">
        <v>0</v>
      </c>
      <c r="F216">
        <v>0</v>
      </c>
      <c r="G216">
        <v>1</v>
      </c>
      <c r="H216">
        <v>15035</v>
      </c>
      <c r="I216">
        <v>-5.1513346949821712E-3</v>
      </c>
      <c r="J216">
        <v>1.411</v>
      </c>
      <c r="K216" t="s">
        <v>45</v>
      </c>
      <c r="L216" t="s">
        <v>65</v>
      </c>
      <c r="M216" t="s">
        <v>68</v>
      </c>
      <c r="N216">
        <v>0</v>
      </c>
      <c r="O216">
        <v>1</v>
      </c>
      <c r="P216">
        <v>0</v>
      </c>
      <c r="Q216">
        <v>0</v>
      </c>
      <c r="R216">
        <v>0</v>
      </c>
      <c r="S216" t="s">
        <v>48</v>
      </c>
      <c r="T216">
        <v>0</v>
      </c>
      <c r="U216">
        <v>0</v>
      </c>
      <c r="V216">
        <v>0</v>
      </c>
      <c r="W216">
        <v>1</v>
      </c>
      <c r="X216">
        <v>0</v>
      </c>
      <c r="Y216">
        <v>0</v>
      </c>
      <c r="Z216" t="s">
        <v>71</v>
      </c>
      <c r="AA216">
        <v>1</v>
      </c>
      <c r="AB216">
        <v>1</v>
      </c>
      <c r="AC216">
        <v>1</v>
      </c>
      <c r="AD216">
        <v>1</v>
      </c>
      <c r="AE216">
        <v>1</v>
      </c>
      <c r="AF216">
        <v>1</v>
      </c>
      <c r="AG216">
        <v>1</v>
      </c>
      <c r="AH216">
        <v>0</v>
      </c>
      <c r="AI216">
        <v>1</v>
      </c>
      <c r="AJ216">
        <v>0</v>
      </c>
      <c r="AK216" t="s">
        <v>59</v>
      </c>
      <c r="AL216">
        <v>61.5</v>
      </c>
      <c r="AM216">
        <v>56.6</v>
      </c>
      <c r="AN216">
        <v>34.200000000000003</v>
      </c>
      <c r="AO216">
        <v>40.6</v>
      </c>
      <c r="AP216">
        <v>53</v>
      </c>
      <c r="AQ216">
        <v>76</v>
      </c>
      <c r="AR216">
        <v>1</v>
      </c>
    </row>
    <row r="217" spans="1:44" x14ac:dyDescent="0.3">
      <c r="A217" t="s">
        <v>64</v>
      </c>
      <c r="B217">
        <v>0</v>
      </c>
      <c r="C217">
        <v>0</v>
      </c>
      <c r="D217">
        <v>0</v>
      </c>
      <c r="E217">
        <v>0</v>
      </c>
      <c r="F217">
        <v>0</v>
      </c>
      <c r="G217">
        <v>1</v>
      </c>
      <c r="H217">
        <v>22915</v>
      </c>
      <c r="I217">
        <v>1.1309567221308787</v>
      </c>
      <c r="J217">
        <v>1.718</v>
      </c>
      <c r="K217" t="s">
        <v>45</v>
      </c>
      <c r="L217" t="s">
        <v>65</v>
      </c>
      <c r="M217" t="s">
        <v>62</v>
      </c>
      <c r="N217">
        <v>0</v>
      </c>
      <c r="O217">
        <v>0</v>
      </c>
      <c r="P217">
        <v>1</v>
      </c>
      <c r="Q217">
        <v>0</v>
      </c>
      <c r="R217">
        <v>0</v>
      </c>
      <c r="S217" t="s">
        <v>48</v>
      </c>
      <c r="T217">
        <v>0</v>
      </c>
      <c r="U217">
        <v>0</v>
      </c>
      <c r="V217">
        <v>0</v>
      </c>
      <c r="W217">
        <v>1</v>
      </c>
      <c r="X217">
        <v>0</v>
      </c>
      <c r="Y217">
        <v>0</v>
      </c>
      <c r="Z217" t="s">
        <v>58</v>
      </c>
      <c r="AA217">
        <v>1</v>
      </c>
      <c r="AB217">
        <v>1</v>
      </c>
      <c r="AC217">
        <v>0</v>
      </c>
      <c r="AD217">
        <v>1</v>
      </c>
      <c r="AE217">
        <v>1</v>
      </c>
      <c r="AF217">
        <v>1</v>
      </c>
      <c r="AG217">
        <v>1</v>
      </c>
      <c r="AH217">
        <v>0</v>
      </c>
      <c r="AI217">
        <v>1</v>
      </c>
      <c r="AJ217">
        <v>1</v>
      </c>
      <c r="AK217" t="s">
        <v>59</v>
      </c>
      <c r="AL217">
        <v>61.4</v>
      </c>
      <c r="AM217">
        <v>56.6</v>
      </c>
      <c r="AN217">
        <v>34.799999999999997</v>
      </c>
      <c r="AO217">
        <v>40.799999999999997</v>
      </c>
      <c r="AP217">
        <v>53</v>
      </c>
      <c r="AQ217">
        <v>77</v>
      </c>
      <c r="AR217">
        <v>1</v>
      </c>
    </row>
    <row r="218" spans="1:44" x14ac:dyDescent="0.3">
      <c r="A218" t="s">
        <v>51</v>
      </c>
      <c r="B218">
        <v>1</v>
      </c>
      <c r="C218">
        <v>0</v>
      </c>
      <c r="D218">
        <v>0</v>
      </c>
      <c r="E218">
        <v>0</v>
      </c>
      <c r="F218">
        <v>0</v>
      </c>
      <c r="G218">
        <v>0</v>
      </c>
      <c r="H218">
        <v>9763.32</v>
      </c>
      <c r="I218">
        <v>-0.76520185766550941</v>
      </c>
      <c r="J218">
        <v>1.03</v>
      </c>
      <c r="K218" t="s">
        <v>45</v>
      </c>
      <c r="L218" t="s">
        <v>52</v>
      </c>
      <c r="M218" t="s">
        <v>47</v>
      </c>
      <c r="N218">
        <v>0</v>
      </c>
      <c r="O218">
        <v>0</v>
      </c>
      <c r="P218">
        <v>0</v>
      </c>
      <c r="Q218">
        <v>1</v>
      </c>
      <c r="R218">
        <v>0</v>
      </c>
      <c r="S218" t="s">
        <v>54</v>
      </c>
      <c r="T218">
        <v>0</v>
      </c>
      <c r="U218">
        <v>0</v>
      </c>
      <c r="V218">
        <v>0</v>
      </c>
      <c r="W218">
        <v>0</v>
      </c>
      <c r="X218">
        <v>0</v>
      </c>
      <c r="Y218">
        <v>1</v>
      </c>
      <c r="Z218" t="s">
        <v>49</v>
      </c>
      <c r="AA218">
        <v>1</v>
      </c>
      <c r="AB218">
        <v>0</v>
      </c>
      <c r="AC218">
        <v>1</v>
      </c>
      <c r="AD218">
        <v>0</v>
      </c>
      <c r="AE218">
        <v>1</v>
      </c>
      <c r="AF218">
        <v>1</v>
      </c>
      <c r="AG218">
        <v>1</v>
      </c>
      <c r="AH218">
        <v>0</v>
      </c>
      <c r="AI218">
        <v>0</v>
      </c>
      <c r="AJ218">
        <v>0</v>
      </c>
      <c r="AK218" t="s">
        <v>50</v>
      </c>
      <c r="AL218">
        <v>61.9</v>
      </c>
      <c r="AM218">
        <v>57</v>
      </c>
      <c r="AN218">
        <v>35.5</v>
      </c>
      <c r="AO218">
        <v>40.6</v>
      </c>
      <c r="AP218">
        <v>55</v>
      </c>
      <c r="AQ218">
        <v>80</v>
      </c>
      <c r="AR218">
        <v>1</v>
      </c>
    </row>
    <row r="219" spans="1:44" x14ac:dyDescent="0.3">
      <c r="A219" t="s">
        <v>64</v>
      </c>
      <c r="B219">
        <v>0</v>
      </c>
      <c r="C219">
        <v>0</v>
      </c>
      <c r="D219">
        <v>0</v>
      </c>
      <c r="E219">
        <v>0</v>
      </c>
      <c r="F219">
        <v>0</v>
      </c>
      <c r="G219">
        <v>1</v>
      </c>
      <c r="H219">
        <v>21431</v>
      </c>
      <c r="I219">
        <v>0.91699931650529776</v>
      </c>
      <c r="J219">
        <v>1.792</v>
      </c>
      <c r="K219" t="s">
        <v>45</v>
      </c>
      <c r="L219" t="s">
        <v>65</v>
      </c>
      <c r="M219" t="s">
        <v>47</v>
      </c>
      <c r="N219">
        <v>0</v>
      </c>
      <c r="O219">
        <v>0</v>
      </c>
      <c r="P219">
        <v>0</v>
      </c>
      <c r="Q219">
        <v>1</v>
      </c>
      <c r="R219">
        <v>0</v>
      </c>
      <c r="S219" t="s">
        <v>48</v>
      </c>
      <c r="T219">
        <v>0</v>
      </c>
      <c r="U219">
        <v>0</v>
      </c>
      <c r="V219">
        <v>0</v>
      </c>
      <c r="W219">
        <v>1</v>
      </c>
      <c r="X219">
        <v>0</v>
      </c>
      <c r="Y219">
        <v>0</v>
      </c>
      <c r="Z219" t="s">
        <v>58</v>
      </c>
      <c r="AA219">
        <v>1</v>
      </c>
      <c r="AB219">
        <v>1</v>
      </c>
      <c r="AC219">
        <v>0</v>
      </c>
      <c r="AD219">
        <v>1</v>
      </c>
      <c r="AE219">
        <v>1</v>
      </c>
      <c r="AF219">
        <v>1</v>
      </c>
      <c r="AG219">
        <v>1</v>
      </c>
      <c r="AH219">
        <v>0</v>
      </c>
      <c r="AI219">
        <v>1</v>
      </c>
      <c r="AJ219">
        <v>1</v>
      </c>
      <c r="AK219" t="s">
        <v>59</v>
      </c>
      <c r="AL219">
        <v>61.7</v>
      </c>
      <c r="AM219">
        <v>56.4</v>
      </c>
      <c r="AN219">
        <v>34.799999999999997</v>
      </c>
      <c r="AO219">
        <v>40.9</v>
      </c>
      <c r="AP219">
        <v>53</v>
      </c>
      <c r="AQ219">
        <v>77</v>
      </c>
      <c r="AR219">
        <v>1</v>
      </c>
    </row>
    <row r="220" spans="1:44" x14ac:dyDescent="0.3">
      <c r="A220" t="s">
        <v>51</v>
      </c>
      <c r="B220">
        <v>1</v>
      </c>
      <c r="C220">
        <v>0</v>
      </c>
      <c r="D220">
        <v>0</v>
      </c>
      <c r="E220">
        <v>0</v>
      </c>
      <c r="F220">
        <v>0</v>
      </c>
      <c r="G220">
        <v>0</v>
      </c>
      <c r="H220">
        <v>9297.4149999999991</v>
      </c>
      <c r="I220">
        <v>-0.83237424652533853</v>
      </c>
      <c r="J220">
        <v>1.05</v>
      </c>
      <c r="K220" t="s">
        <v>45</v>
      </c>
      <c r="L220" t="s">
        <v>52</v>
      </c>
      <c r="M220" t="s">
        <v>53</v>
      </c>
      <c r="N220">
        <v>0</v>
      </c>
      <c r="O220">
        <v>0</v>
      </c>
      <c r="P220">
        <v>0</v>
      </c>
      <c r="Q220">
        <v>0</v>
      </c>
      <c r="R220">
        <v>1</v>
      </c>
      <c r="S220" t="s">
        <v>72</v>
      </c>
      <c r="T220">
        <v>0</v>
      </c>
      <c r="U220">
        <v>1</v>
      </c>
      <c r="V220">
        <v>0</v>
      </c>
      <c r="W220">
        <v>0</v>
      </c>
      <c r="X220">
        <v>0</v>
      </c>
      <c r="Y220">
        <v>0</v>
      </c>
      <c r="Z220" t="s">
        <v>49</v>
      </c>
      <c r="AA220">
        <v>1</v>
      </c>
      <c r="AB220">
        <v>0</v>
      </c>
      <c r="AC220">
        <v>1</v>
      </c>
      <c r="AD220">
        <v>1</v>
      </c>
      <c r="AE220">
        <v>1</v>
      </c>
      <c r="AF220">
        <v>1</v>
      </c>
      <c r="AG220">
        <v>1</v>
      </c>
      <c r="AH220">
        <v>1</v>
      </c>
      <c r="AI220">
        <v>1</v>
      </c>
      <c r="AJ220">
        <v>0</v>
      </c>
      <c r="AK220" t="s">
        <v>50</v>
      </c>
      <c r="AL220">
        <v>61.8</v>
      </c>
      <c r="AM220">
        <v>56</v>
      </c>
      <c r="AN220">
        <v>34.5</v>
      </c>
      <c r="AO220">
        <v>40.799999999999997</v>
      </c>
      <c r="AP220">
        <v>50</v>
      </c>
      <c r="AQ220">
        <v>80</v>
      </c>
      <c r="AR220">
        <v>1</v>
      </c>
    </row>
    <row r="221" spans="1:44" x14ac:dyDescent="0.3">
      <c r="A221" t="s">
        <v>69</v>
      </c>
      <c r="B221">
        <v>0</v>
      </c>
      <c r="C221">
        <v>0</v>
      </c>
      <c r="D221">
        <v>1</v>
      </c>
      <c r="E221">
        <v>0</v>
      </c>
      <c r="F221">
        <v>0</v>
      </c>
      <c r="G221">
        <v>0</v>
      </c>
      <c r="H221">
        <v>13483</v>
      </c>
      <c r="I221">
        <v>-0.22891271847591313</v>
      </c>
      <c r="J221">
        <v>1.34</v>
      </c>
      <c r="K221" t="s">
        <v>70</v>
      </c>
      <c r="L221" t="s">
        <v>65</v>
      </c>
      <c r="M221" t="s">
        <v>47</v>
      </c>
      <c r="N221">
        <v>0</v>
      </c>
      <c r="O221">
        <v>0</v>
      </c>
      <c r="P221">
        <v>0</v>
      </c>
      <c r="Q221">
        <v>1</v>
      </c>
      <c r="R221">
        <v>0</v>
      </c>
      <c r="S221" t="s">
        <v>48</v>
      </c>
      <c r="T221">
        <v>0</v>
      </c>
      <c r="U221">
        <v>0</v>
      </c>
      <c r="V221">
        <v>0</v>
      </c>
      <c r="W221">
        <v>1</v>
      </c>
      <c r="X221">
        <v>0</v>
      </c>
      <c r="Y221">
        <v>0</v>
      </c>
      <c r="Z221" t="s">
        <v>58</v>
      </c>
      <c r="AA221">
        <v>1</v>
      </c>
      <c r="AB221">
        <v>1</v>
      </c>
      <c r="AC221">
        <v>0</v>
      </c>
      <c r="AD221">
        <v>1</v>
      </c>
      <c r="AE221">
        <v>1</v>
      </c>
      <c r="AF221">
        <v>1</v>
      </c>
      <c r="AG221">
        <v>1</v>
      </c>
      <c r="AH221">
        <v>1</v>
      </c>
      <c r="AI221">
        <v>1</v>
      </c>
      <c r="AJ221">
        <v>1</v>
      </c>
      <c r="AK221" t="s">
        <v>59</v>
      </c>
      <c r="AL221">
        <v>61.6</v>
      </c>
      <c r="AM221">
        <v>54.9</v>
      </c>
      <c r="AN221">
        <v>34.200000000000003</v>
      </c>
      <c r="AO221">
        <v>40.700000000000003</v>
      </c>
      <c r="AP221">
        <v>49</v>
      </c>
      <c r="AQ221">
        <v>77</v>
      </c>
      <c r="AR221">
        <v>1</v>
      </c>
    </row>
    <row r="222" spans="1:44" x14ac:dyDescent="0.3">
      <c r="A222" t="s">
        <v>69</v>
      </c>
      <c r="B222">
        <v>0</v>
      </c>
      <c r="C222">
        <v>0</v>
      </c>
      <c r="D222">
        <v>1</v>
      </c>
      <c r="E222">
        <v>0</v>
      </c>
      <c r="F222">
        <v>0</v>
      </c>
      <c r="G222">
        <v>0</v>
      </c>
      <c r="H222">
        <v>10056</v>
      </c>
      <c r="I222">
        <v>-0.72300438227568786</v>
      </c>
      <c r="J222">
        <v>1.02</v>
      </c>
      <c r="K222" t="s">
        <v>70</v>
      </c>
      <c r="L222" t="s">
        <v>65</v>
      </c>
      <c r="M222" t="s">
        <v>47</v>
      </c>
      <c r="N222">
        <v>0</v>
      </c>
      <c r="O222">
        <v>0</v>
      </c>
      <c r="P222">
        <v>0</v>
      </c>
      <c r="Q222">
        <v>1</v>
      </c>
      <c r="R222">
        <v>0</v>
      </c>
      <c r="S222" t="s">
        <v>57</v>
      </c>
      <c r="T222">
        <v>0</v>
      </c>
      <c r="U222">
        <v>0</v>
      </c>
      <c r="V222">
        <v>1</v>
      </c>
      <c r="W222">
        <v>0</v>
      </c>
      <c r="X222">
        <v>0</v>
      </c>
      <c r="Y222">
        <v>0</v>
      </c>
      <c r="Z222" t="s">
        <v>58</v>
      </c>
      <c r="AA222">
        <v>1</v>
      </c>
      <c r="AB222">
        <v>1</v>
      </c>
      <c r="AC222">
        <v>1</v>
      </c>
      <c r="AD222">
        <v>1</v>
      </c>
      <c r="AE222">
        <v>1</v>
      </c>
      <c r="AF222">
        <v>1</v>
      </c>
      <c r="AG222">
        <v>1</v>
      </c>
      <c r="AH222">
        <v>1</v>
      </c>
      <c r="AI222">
        <v>1</v>
      </c>
      <c r="AJ222">
        <v>0</v>
      </c>
      <c r="AK222" t="s">
        <v>59</v>
      </c>
      <c r="AL222">
        <v>61.5</v>
      </c>
      <c r="AM222">
        <v>55.2</v>
      </c>
      <c r="AN222">
        <v>34.200000000000003</v>
      </c>
      <c r="AO222">
        <v>40.700000000000003</v>
      </c>
      <c r="AP222">
        <v>50</v>
      </c>
      <c r="AQ222">
        <v>76</v>
      </c>
      <c r="AR222">
        <v>1</v>
      </c>
    </row>
    <row r="223" spans="1:44" x14ac:dyDescent="0.3">
      <c r="A223" t="s">
        <v>51</v>
      </c>
      <c r="B223">
        <v>1</v>
      </c>
      <c r="C223">
        <v>0</v>
      </c>
      <c r="D223">
        <v>0</v>
      </c>
      <c r="E223">
        <v>0</v>
      </c>
      <c r="F223">
        <v>0</v>
      </c>
      <c r="G223">
        <v>0</v>
      </c>
      <c r="H223">
        <v>9535.7849999999999</v>
      </c>
      <c r="I223">
        <v>-0.7980069778063561</v>
      </c>
      <c r="J223">
        <v>1.1000000000000001</v>
      </c>
      <c r="K223" t="s">
        <v>45</v>
      </c>
      <c r="L223" t="s">
        <v>52</v>
      </c>
      <c r="M223" t="s">
        <v>47</v>
      </c>
      <c r="N223">
        <v>0</v>
      </c>
      <c r="O223">
        <v>0</v>
      </c>
      <c r="P223">
        <v>0</v>
      </c>
      <c r="Q223">
        <v>1</v>
      </c>
      <c r="R223">
        <v>0</v>
      </c>
      <c r="S223" t="s">
        <v>67</v>
      </c>
      <c r="T223">
        <v>0</v>
      </c>
      <c r="U223">
        <v>0</v>
      </c>
      <c r="V223">
        <v>0</v>
      </c>
      <c r="W223">
        <v>0</v>
      </c>
      <c r="X223">
        <v>1</v>
      </c>
      <c r="Y223">
        <v>0</v>
      </c>
      <c r="Z223" t="s">
        <v>49</v>
      </c>
      <c r="AA223">
        <v>1</v>
      </c>
      <c r="AB223">
        <v>1</v>
      </c>
      <c r="AC223">
        <v>1</v>
      </c>
      <c r="AD223">
        <v>0</v>
      </c>
      <c r="AE223">
        <v>1</v>
      </c>
      <c r="AF223">
        <v>1</v>
      </c>
      <c r="AG223">
        <v>1</v>
      </c>
      <c r="AH223">
        <v>1</v>
      </c>
      <c r="AI223">
        <v>0</v>
      </c>
      <c r="AJ223">
        <v>0</v>
      </c>
      <c r="AK223" t="s">
        <v>50</v>
      </c>
      <c r="AL223">
        <v>61.8</v>
      </c>
      <c r="AM223">
        <v>57</v>
      </c>
      <c r="AN223">
        <v>35.5</v>
      </c>
      <c r="AO223">
        <v>40.6</v>
      </c>
      <c r="AP223">
        <v>50</v>
      </c>
      <c r="AQ223">
        <v>75</v>
      </c>
      <c r="AR223">
        <v>1</v>
      </c>
    </row>
    <row r="224" spans="1:44" x14ac:dyDescent="0.3">
      <c r="A224" t="s">
        <v>51</v>
      </c>
      <c r="B224">
        <v>1</v>
      </c>
      <c r="C224">
        <v>0</v>
      </c>
      <c r="D224">
        <v>0</v>
      </c>
      <c r="E224">
        <v>0</v>
      </c>
      <c r="F224">
        <v>0</v>
      </c>
      <c r="G224">
        <v>0</v>
      </c>
      <c r="H224">
        <v>13733.855</v>
      </c>
      <c r="I224">
        <v>-0.19274541053237876</v>
      </c>
      <c r="J224">
        <v>1.05</v>
      </c>
      <c r="K224" t="s">
        <v>45</v>
      </c>
      <c r="L224" t="s">
        <v>52</v>
      </c>
      <c r="M224" t="s">
        <v>66</v>
      </c>
      <c r="N224">
        <v>1</v>
      </c>
      <c r="O224">
        <v>0</v>
      </c>
      <c r="P224">
        <v>0</v>
      </c>
      <c r="Q224">
        <v>0</v>
      </c>
      <c r="R224">
        <v>0</v>
      </c>
      <c r="S224" t="s">
        <v>54</v>
      </c>
      <c r="T224">
        <v>0</v>
      </c>
      <c r="U224">
        <v>0</v>
      </c>
      <c r="V224">
        <v>0</v>
      </c>
      <c r="W224">
        <v>0</v>
      </c>
      <c r="X224">
        <v>0</v>
      </c>
      <c r="Y224">
        <v>1</v>
      </c>
      <c r="Z224" t="s">
        <v>58</v>
      </c>
      <c r="AA224">
        <v>1</v>
      </c>
      <c r="AB224">
        <v>1</v>
      </c>
      <c r="AC224">
        <v>0</v>
      </c>
      <c r="AD224">
        <v>1</v>
      </c>
      <c r="AE224">
        <v>0</v>
      </c>
      <c r="AF224">
        <v>1</v>
      </c>
      <c r="AG224">
        <v>1</v>
      </c>
      <c r="AH224">
        <v>0</v>
      </c>
      <c r="AI224">
        <v>0</v>
      </c>
      <c r="AJ224">
        <v>0</v>
      </c>
      <c r="AK224" t="s">
        <v>50</v>
      </c>
      <c r="AL224">
        <v>61.1</v>
      </c>
      <c r="AM224">
        <v>57</v>
      </c>
      <c r="AN224">
        <v>34.5</v>
      </c>
      <c r="AO224">
        <v>41</v>
      </c>
      <c r="AP224">
        <v>55</v>
      </c>
      <c r="AQ224">
        <v>80</v>
      </c>
      <c r="AR224">
        <v>1</v>
      </c>
    </row>
    <row r="225" spans="1:44" x14ac:dyDescent="0.3">
      <c r="A225" t="s">
        <v>64</v>
      </c>
      <c r="B225">
        <v>0</v>
      </c>
      <c r="C225">
        <v>0</v>
      </c>
      <c r="D225">
        <v>0</v>
      </c>
      <c r="E225">
        <v>0</v>
      </c>
      <c r="F225">
        <v>0</v>
      </c>
      <c r="G225">
        <v>1</v>
      </c>
      <c r="H225">
        <v>11906</v>
      </c>
      <c r="I225">
        <v>-0.45627850599042868</v>
      </c>
      <c r="J225">
        <v>1.2030000000000001</v>
      </c>
      <c r="K225" t="s">
        <v>45</v>
      </c>
      <c r="L225" t="s">
        <v>65</v>
      </c>
      <c r="M225" t="s">
        <v>47</v>
      </c>
      <c r="N225">
        <v>0</v>
      </c>
      <c r="O225">
        <v>0</v>
      </c>
      <c r="P225">
        <v>0</v>
      </c>
      <c r="Q225">
        <v>1</v>
      </c>
      <c r="R225">
        <v>0</v>
      </c>
      <c r="S225" t="s">
        <v>54</v>
      </c>
      <c r="T225">
        <v>0</v>
      </c>
      <c r="U225">
        <v>0</v>
      </c>
      <c r="V225">
        <v>0</v>
      </c>
      <c r="W225">
        <v>0</v>
      </c>
      <c r="X225">
        <v>0</v>
      </c>
      <c r="Y225">
        <v>1</v>
      </c>
      <c r="Z225" t="s">
        <v>71</v>
      </c>
      <c r="AA225">
        <v>1</v>
      </c>
      <c r="AB225">
        <v>1</v>
      </c>
      <c r="AC225">
        <v>1</v>
      </c>
      <c r="AD225">
        <v>1</v>
      </c>
      <c r="AE225">
        <v>1</v>
      </c>
      <c r="AF225">
        <v>1</v>
      </c>
      <c r="AG225">
        <v>1</v>
      </c>
      <c r="AH225">
        <v>0</v>
      </c>
      <c r="AI225">
        <v>1</v>
      </c>
      <c r="AJ225">
        <v>0</v>
      </c>
      <c r="AK225" t="s">
        <v>59</v>
      </c>
      <c r="AL225">
        <v>61.7</v>
      </c>
      <c r="AM225">
        <v>55.6</v>
      </c>
      <c r="AN225">
        <v>34.6</v>
      </c>
      <c r="AO225">
        <v>40.6</v>
      </c>
      <c r="AP225">
        <v>51</v>
      </c>
      <c r="AQ225">
        <v>77</v>
      </c>
      <c r="AR225">
        <v>1</v>
      </c>
    </row>
    <row r="226" spans="1:44" x14ac:dyDescent="0.3">
      <c r="A226" t="s">
        <v>69</v>
      </c>
      <c r="B226">
        <v>0</v>
      </c>
      <c r="C226">
        <v>0</v>
      </c>
      <c r="D226">
        <v>1</v>
      </c>
      <c r="E226">
        <v>0</v>
      </c>
      <c r="F226">
        <v>0</v>
      </c>
      <c r="G226">
        <v>0</v>
      </c>
      <c r="H226">
        <v>15126</v>
      </c>
      <c r="I226">
        <v>7.9686948952657141E-3</v>
      </c>
      <c r="J226">
        <v>1.3</v>
      </c>
      <c r="K226" t="s">
        <v>70</v>
      </c>
      <c r="L226" t="s">
        <v>65</v>
      </c>
      <c r="M226" t="s">
        <v>47</v>
      </c>
      <c r="N226">
        <v>0</v>
      </c>
      <c r="O226">
        <v>0</v>
      </c>
      <c r="P226">
        <v>0</v>
      </c>
      <c r="Q226">
        <v>1</v>
      </c>
      <c r="R226">
        <v>0</v>
      </c>
      <c r="S226" t="s">
        <v>67</v>
      </c>
      <c r="T226">
        <v>0</v>
      </c>
      <c r="U226">
        <v>0</v>
      </c>
      <c r="V226">
        <v>0</v>
      </c>
      <c r="W226">
        <v>0</v>
      </c>
      <c r="X226">
        <v>1</v>
      </c>
      <c r="Y226">
        <v>0</v>
      </c>
      <c r="Z226" t="s">
        <v>58</v>
      </c>
      <c r="AA226">
        <v>1</v>
      </c>
      <c r="AB226">
        <v>1</v>
      </c>
      <c r="AC226">
        <v>1</v>
      </c>
      <c r="AD226">
        <v>1</v>
      </c>
      <c r="AE226">
        <v>1</v>
      </c>
      <c r="AF226">
        <v>1</v>
      </c>
      <c r="AG226">
        <v>1</v>
      </c>
      <c r="AH226">
        <v>1</v>
      </c>
      <c r="AI226">
        <v>1</v>
      </c>
      <c r="AJ226">
        <v>0</v>
      </c>
      <c r="AK226" t="s">
        <v>59</v>
      </c>
      <c r="AL226">
        <v>61.4</v>
      </c>
      <c r="AM226">
        <v>56.5</v>
      </c>
      <c r="AN226">
        <v>34.5</v>
      </c>
      <c r="AO226">
        <v>40.799999999999997</v>
      </c>
      <c r="AP226">
        <v>46</v>
      </c>
      <c r="AQ226">
        <v>76</v>
      </c>
      <c r="AR226">
        <v>1</v>
      </c>
    </row>
    <row r="227" spans="1:44" x14ac:dyDescent="0.3">
      <c r="A227" t="s">
        <v>64</v>
      </c>
      <c r="B227">
        <v>0</v>
      </c>
      <c r="C227">
        <v>0</v>
      </c>
      <c r="D227">
        <v>0</v>
      </c>
      <c r="E227">
        <v>0</v>
      </c>
      <c r="F227">
        <v>0</v>
      </c>
      <c r="G227">
        <v>1</v>
      </c>
      <c r="H227">
        <v>10836</v>
      </c>
      <c r="I227">
        <v>-0.61054698578784894</v>
      </c>
      <c r="J227">
        <v>1.0129999999999999</v>
      </c>
      <c r="K227" t="s">
        <v>45</v>
      </c>
      <c r="L227" t="s">
        <v>65</v>
      </c>
      <c r="M227" t="s">
        <v>62</v>
      </c>
      <c r="N227">
        <v>0</v>
      </c>
      <c r="O227">
        <v>0</v>
      </c>
      <c r="P227">
        <v>1</v>
      </c>
      <c r="Q227">
        <v>0</v>
      </c>
      <c r="R227">
        <v>0</v>
      </c>
      <c r="S227" t="s">
        <v>54</v>
      </c>
      <c r="T227">
        <v>0</v>
      </c>
      <c r="U227">
        <v>0</v>
      </c>
      <c r="V227">
        <v>0</v>
      </c>
      <c r="W227">
        <v>0</v>
      </c>
      <c r="X227">
        <v>0</v>
      </c>
      <c r="Y227">
        <v>1</v>
      </c>
      <c r="Z227" t="s">
        <v>71</v>
      </c>
      <c r="AA227">
        <v>1</v>
      </c>
      <c r="AB227">
        <v>1</v>
      </c>
      <c r="AC227">
        <v>1</v>
      </c>
      <c r="AD227">
        <v>1</v>
      </c>
      <c r="AE227">
        <v>1</v>
      </c>
      <c r="AF227">
        <v>1</v>
      </c>
      <c r="AG227">
        <v>1</v>
      </c>
      <c r="AH227">
        <v>0</v>
      </c>
      <c r="AI227">
        <v>1</v>
      </c>
      <c r="AJ227">
        <v>0</v>
      </c>
      <c r="AK227" t="s">
        <v>59</v>
      </c>
      <c r="AL227">
        <v>61.8</v>
      </c>
      <c r="AM227">
        <v>56.9</v>
      </c>
      <c r="AN227">
        <v>34.799999999999997</v>
      </c>
      <c r="AO227">
        <v>40.799999999999997</v>
      </c>
      <c r="AP227">
        <v>55</v>
      </c>
      <c r="AQ227">
        <v>76</v>
      </c>
      <c r="AR227">
        <v>1</v>
      </c>
    </row>
    <row r="228" spans="1:44" x14ac:dyDescent="0.3">
      <c r="A228" t="s">
        <v>51</v>
      </c>
      <c r="B228">
        <v>1</v>
      </c>
      <c r="C228">
        <v>0</v>
      </c>
      <c r="D228">
        <v>0</v>
      </c>
      <c r="E228">
        <v>0</v>
      </c>
      <c r="F228">
        <v>0</v>
      </c>
      <c r="G228">
        <v>0</v>
      </c>
      <c r="H228">
        <v>11391.525</v>
      </c>
      <c r="I228">
        <v>-0.53045353042386589</v>
      </c>
      <c r="J228">
        <v>1.03</v>
      </c>
      <c r="K228" t="s">
        <v>45</v>
      </c>
      <c r="L228" t="s">
        <v>52</v>
      </c>
      <c r="M228" t="s">
        <v>66</v>
      </c>
      <c r="N228">
        <v>1</v>
      </c>
      <c r="O228">
        <v>0</v>
      </c>
      <c r="P228">
        <v>0</v>
      </c>
      <c r="Q228">
        <v>0</v>
      </c>
      <c r="R228">
        <v>0</v>
      </c>
      <c r="S228" t="s">
        <v>57</v>
      </c>
      <c r="T228">
        <v>0</v>
      </c>
      <c r="U228">
        <v>0</v>
      </c>
      <c r="V228">
        <v>1</v>
      </c>
      <c r="W228">
        <v>0</v>
      </c>
      <c r="X228">
        <v>0</v>
      </c>
      <c r="Y228">
        <v>0</v>
      </c>
      <c r="Z228" t="s">
        <v>58</v>
      </c>
      <c r="AA228">
        <v>1</v>
      </c>
      <c r="AB228">
        <v>1</v>
      </c>
      <c r="AC228">
        <v>0</v>
      </c>
      <c r="AD228">
        <v>0</v>
      </c>
      <c r="AE228">
        <v>0</v>
      </c>
      <c r="AF228">
        <v>1</v>
      </c>
      <c r="AG228">
        <v>1</v>
      </c>
      <c r="AH228">
        <v>1</v>
      </c>
      <c r="AI228">
        <v>0</v>
      </c>
      <c r="AJ228">
        <v>0</v>
      </c>
      <c r="AK228" t="s">
        <v>50</v>
      </c>
      <c r="AL228">
        <v>61</v>
      </c>
      <c r="AM228">
        <v>57</v>
      </c>
      <c r="AN228">
        <v>34</v>
      </c>
      <c r="AO228">
        <v>41</v>
      </c>
      <c r="AP228">
        <v>50</v>
      </c>
      <c r="AQ228">
        <v>80</v>
      </c>
      <c r="AR228">
        <v>1</v>
      </c>
    </row>
    <row r="229" spans="1:44" x14ac:dyDescent="0.3">
      <c r="A229" t="s">
        <v>51</v>
      </c>
      <c r="B229">
        <v>1</v>
      </c>
      <c r="C229">
        <v>0</v>
      </c>
      <c r="D229">
        <v>0</v>
      </c>
      <c r="E229">
        <v>0</v>
      </c>
      <c r="F229">
        <v>0</v>
      </c>
      <c r="G229">
        <v>0</v>
      </c>
      <c r="H229">
        <v>53881.47</v>
      </c>
      <c r="I229">
        <v>5.5955831254882797</v>
      </c>
      <c r="J229">
        <v>1.74</v>
      </c>
      <c r="K229" t="s">
        <v>45</v>
      </c>
      <c r="L229" t="s">
        <v>52</v>
      </c>
      <c r="M229" t="s">
        <v>66</v>
      </c>
      <c r="N229">
        <v>1</v>
      </c>
      <c r="O229">
        <v>0</v>
      </c>
      <c r="P229">
        <v>0</v>
      </c>
      <c r="Q229">
        <v>0</v>
      </c>
      <c r="R229">
        <v>0</v>
      </c>
      <c r="S229" t="s">
        <v>72</v>
      </c>
      <c r="T229">
        <v>0</v>
      </c>
      <c r="U229">
        <v>1</v>
      </c>
      <c r="V229">
        <v>0</v>
      </c>
      <c r="W229">
        <v>0</v>
      </c>
      <c r="X229">
        <v>0</v>
      </c>
      <c r="Y229">
        <v>0</v>
      </c>
      <c r="Z229" t="s">
        <v>63</v>
      </c>
      <c r="AA229">
        <v>1</v>
      </c>
      <c r="AB229">
        <v>1</v>
      </c>
      <c r="AC229">
        <v>1</v>
      </c>
      <c r="AD229">
        <v>0</v>
      </c>
      <c r="AE229">
        <v>0</v>
      </c>
      <c r="AF229">
        <v>1</v>
      </c>
      <c r="AG229">
        <v>1</v>
      </c>
      <c r="AH229">
        <v>1</v>
      </c>
      <c r="AI229">
        <v>0</v>
      </c>
      <c r="AJ229">
        <v>0</v>
      </c>
      <c r="AK229" t="s">
        <v>50</v>
      </c>
      <c r="AL229">
        <v>61.4</v>
      </c>
      <c r="AM229">
        <v>57</v>
      </c>
      <c r="AN229">
        <v>34</v>
      </c>
      <c r="AO229">
        <v>41</v>
      </c>
      <c r="AP229">
        <v>50</v>
      </c>
      <c r="AQ229">
        <v>80</v>
      </c>
      <c r="AR229">
        <v>1</v>
      </c>
    </row>
    <row r="230" spans="1:44" x14ac:dyDescent="0.3">
      <c r="A230" t="s">
        <v>64</v>
      </c>
      <c r="B230">
        <v>0</v>
      </c>
      <c r="C230">
        <v>0</v>
      </c>
      <c r="D230">
        <v>0</v>
      </c>
      <c r="E230">
        <v>0</v>
      </c>
      <c r="F230">
        <v>0</v>
      </c>
      <c r="G230">
        <v>1</v>
      </c>
      <c r="H230">
        <v>15218</v>
      </c>
      <c r="I230">
        <v>2.1232900634856982E-2</v>
      </c>
      <c r="J230">
        <v>1.59</v>
      </c>
      <c r="K230" t="s">
        <v>45</v>
      </c>
      <c r="L230" t="s">
        <v>65</v>
      </c>
      <c r="M230" t="s">
        <v>53</v>
      </c>
      <c r="N230">
        <v>0</v>
      </c>
      <c r="O230">
        <v>0</v>
      </c>
      <c r="P230">
        <v>0</v>
      </c>
      <c r="Q230">
        <v>0</v>
      </c>
      <c r="R230">
        <v>1</v>
      </c>
      <c r="S230" t="s">
        <v>48</v>
      </c>
      <c r="T230">
        <v>0</v>
      </c>
      <c r="U230">
        <v>0</v>
      </c>
      <c r="V230">
        <v>0</v>
      </c>
      <c r="W230">
        <v>1</v>
      </c>
      <c r="X230">
        <v>0</v>
      </c>
      <c r="Y230">
        <v>0</v>
      </c>
      <c r="Z230" t="s">
        <v>58</v>
      </c>
      <c r="AA230">
        <v>1</v>
      </c>
      <c r="AB230">
        <v>1</v>
      </c>
      <c r="AC230">
        <v>0</v>
      </c>
      <c r="AD230">
        <v>1</v>
      </c>
      <c r="AE230">
        <v>1</v>
      </c>
      <c r="AF230">
        <v>1</v>
      </c>
      <c r="AG230">
        <v>1</v>
      </c>
      <c r="AH230">
        <v>1</v>
      </c>
      <c r="AI230">
        <v>1</v>
      </c>
      <c r="AJ230">
        <v>0</v>
      </c>
      <c r="AK230" t="s">
        <v>59</v>
      </c>
      <c r="AL230">
        <v>61.8</v>
      </c>
      <c r="AM230">
        <v>55.9</v>
      </c>
      <c r="AN230">
        <v>34.9</v>
      </c>
      <c r="AO230">
        <v>40.799999999999997</v>
      </c>
      <c r="AP230">
        <v>50</v>
      </c>
      <c r="AQ230">
        <v>76</v>
      </c>
      <c r="AR230">
        <v>1</v>
      </c>
    </row>
    <row r="231" spans="1:44" x14ac:dyDescent="0.3">
      <c r="A231" t="s">
        <v>69</v>
      </c>
      <c r="B231">
        <v>0</v>
      </c>
      <c r="C231">
        <v>0</v>
      </c>
      <c r="D231">
        <v>1</v>
      </c>
      <c r="E231">
        <v>0</v>
      </c>
      <c r="F231">
        <v>0</v>
      </c>
      <c r="G231">
        <v>0</v>
      </c>
      <c r="H231">
        <v>27841</v>
      </c>
      <c r="I231">
        <v>1.8411684337963852</v>
      </c>
      <c r="J231">
        <v>1.84</v>
      </c>
      <c r="K231" t="s">
        <v>70</v>
      </c>
      <c r="L231" t="s">
        <v>65</v>
      </c>
      <c r="M231" t="s">
        <v>47</v>
      </c>
      <c r="N231">
        <v>0</v>
      </c>
      <c r="O231">
        <v>0</v>
      </c>
      <c r="P231">
        <v>0</v>
      </c>
      <c r="Q231">
        <v>1</v>
      </c>
      <c r="R231">
        <v>0</v>
      </c>
      <c r="S231" t="s">
        <v>48</v>
      </c>
      <c r="T231">
        <v>0</v>
      </c>
      <c r="U231">
        <v>0</v>
      </c>
      <c r="V231">
        <v>0</v>
      </c>
      <c r="W231">
        <v>1</v>
      </c>
      <c r="X231">
        <v>0</v>
      </c>
      <c r="Y231">
        <v>0</v>
      </c>
      <c r="Z231" t="s">
        <v>58</v>
      </c>
      <c r="AA231">
        <v>1</v>
      </c>
      <c r="AB231">
        <v>1</v>
      </c>
      <c r="AC231">
        <v>1</v>
      </c>
      <c r="AD231">
        <v>1</v>
      </c>
      <c r="AE231">
        <v>1</v>
      </c>
      <c r="AF231">
        <v>1</v>
      </c>
      <c r="AG231">
        <v>1</v>
      </c>
      <c r="AH231">
        <v>0</v>
      </c>
      <c r="AI231">
        <v>1</v>
      </c>
      <c r="AJ231">
        <v>1</v>
      </c>
      <c r="AK231" t="s">
        <v>59</v>
      </c>
      <c r="AL231">
        <v>61.6</v>
      </c>
      <c r="AM231">
        <v>56.9</v>
      </c>
      <c r="AN231">
        <v>34.5</v>
      </c>
      <c r="AO231">
        <v>40.9</v>
      </c>
      <c r="AP231">
        <v>52</v>
      </c>
      <c r="AQ231">
        <v>77</v>
      </c>
      <c r="AR231">
        <v>1</v>
      </c>
    </row>
    <row r="232" spans="1:44" x14ac:dyDescent="0.3">
      <c r="A232" t="s">
        <v>60</v>
      </c>
      <c r="B232">
        <v>0</v>
      </c>
      <c r="C232">
        <v>0</v>
      </c>
      <c r="D232">
        <v>0</v>
      </c>
      <c r="E232">
        <v>0</v>
      </c>
      <c r="F232">
        <v>1</v>
      </c>
      <c r="G232">
        <v>0</v>
      </c>
      <c r="H232">
        <v>19920</v>
      </c>
      <c r="I232">
        <v>0.69914915484744555</v>
      </c>
      <c r="J232">
        <v>1.9</v>
      </c>
      <c r="K232" t="s">
        <v>45</v>
      </c>
      <c r="L232" t="s">
        <v>61</v>
      </c>
      <c r="M232" t="s">
        <v>53</v>
      </c>
      <c r="N232">
        <v>0</v>
      </c>
      <c r="O232">
        <v>0</v>
      </c>
      <c r="P232">
        <v>0</v>
      </c>
      <c r="Q232">
        <v>0</v>
      </c>
      <c r="R232">
        <v>1</v>
      </c>
      <c r="S232" t="s">
        <v>48</v>
      </c>
      <c r="T232">
        <v>0</v>
      </c>
      <c r="U232">
        <v>0</v>
      </c>
      <c r="V232">
        <v>0</v>
      </c>
      <c r="W232">
        <v>1</v>
      </c>
      <c r="X232">
        <v>0</v>
      </c>
      <c r="Y232">
        <v>0</v>
      </c>
      <c r="Z232" t="s">
        <v>63</v>
      </c>
      <c r="AA232">
        <v>1</v>
      </c>
      <c r="AB232">
        <v>1</v>
      </c>
      <c r="AC232">
        <v>0</v>
      </c>
      <c r="AD232">
        <v>1</v>
      </c>
      <c r="AE232">
        <v>1</v>
      </c>
      <c r="AF232">
        <v>1</v>
      </c>
      <c r="AG232">
        <v>1</v>
      </c>
      <c r="AH232">
        <v>0</v>
      </c>
      <c r="AI232">
        <v>1</v>
      </c>
      <c r="AJ232">
        <v>0</v>
      </c>
      <c r="AK232" t="s">
        <v>59</v>
      </c>
      <c r="AL232">
        <v>61.2</v>
      </c>
      <c r="AM232">
        <v>55.6</v>
      </c>
      <c r="AN232">
        <v>34.200000000000003</v>
      </c>
      <c r="AO232">
        <v>40.799999999999997</v>
      </c>
      <c r="AP232">
        <v>51</v>
      </c>
      <c r="AQ232">
        <v>76</v>
      </c>
      <c r="AR232">
        <v>1</v>
      </c>
    </row>
    <row r="233" spans="1:44" x14ac:dyDescent="0.3">
      <c r="A233" t="s">
        <v>51</v>
      </c>
      <c r="B233">
        <v>1</v>
      </c>
      <c r="C233">
        <v>0</v>
      </c>
      <c r="D233">
        <v>0</v>
      </c>
      <c r="E233">
        <v>0</v>
      </c>
      <c r="F233">
        <v>0</v>
      </c>
      <c r="G233">
        <v>0</v>
      </c>
      <c r="H233">
        <v>9150.65</v>
      </c>
      <c r="I233">
        <v>-0.85353425908372005</v>
      </c>
      <c r="J233">
        <v>1.03</v>
      </c>
      <c r="K233" t="s">
        <v>45</v>
      </c>
      <c r="L233" t="s">
        <v>52</v>
      </c>
      <c r="M233" t="s">
        <v>47</v>
      </c>
      <c r="N233">
        <v>0</v>
      </c>
      <c r="O233">
        <v>0</v>
      </c>
      <c r="P233">
        <v>0</v>
      </c>
      <c r="Q233">
        <v>1</v>
      </c>
      <c r="R233">
        <v>0</v>
      </c>
      <c r="S233" t="s">
        <v>67</v>
      </c>
      <c r="T233">
        <v>0</v>
      </c>
      <c r="U233">
        <v>0</v>
      </c>
      <c r="V233">
        <v>0</v>
      </c>
      <c r="W233">
        <v>0</v>
      </c>
      <c r="X233">
        <v>1</v>
      </c>
      <c r="Y233">
        <v>0</v>
      </c>
      <c r="Z233" t="s">
        <v>63</v>
      </c>
      <c r="AA233">
        <v>1</v>
      </c>
      <c r="AB233">
        <v>1</v>
      </c>
      <c r="AC233">
        <v>1</v>
      </c>
      <c r="AD233">
        <v>0</v>
      </c>
      <c r="AE233">
        <v>1</v>
      </c>
      <c r="AF233">
        <v>1</v>
      </c>
      <c r="AG233">
        <v>1</v>
      </c>
      <c r="AH233">
        <v>1</v>
      </c>
      <c r="AI233">
        <v>0</v>
      </c>
      <c r="AJ233">
        <v>0</v>
      </c>
      <c r="AK233" t="s">
        <v>50</v>
      </c>
      <c r="AL233">
        <v>61.6</v>
      </c>
      <c r="AM233">
        <v>56</v>
      </c>
      <c r="AN233">
        <v>35.5</v>
      </c>
      <c r="AO233">
        <v>40.799999999999997</v>
      </c>
      <c r="AP233">
        <v>50</v>
      </c>
      <c r="AQ233">
        <v>80</v>
      </c>
      <c r="AR233">
        <v>1</v>
      </c>
    </row>
    <row r="234" spans="1:44" x14ac:dyDescent="0.3">
      <c r="A234" t="s">
        <v>44</v>
      </c>
      <c r="B234">
        <v>0</v>
      </c>
      <c r="C234">
        <v>0</v>
      </c>
      <c r="D234">
        <v>0</v>
      </c>
      <c r="E234">
        <v>1</v>
      </c>
      <c r="F234">
        <v>0</v>
      </c>
      <c r="G234">
        <v>0</v>
      </c>
      <c r="H234">
        <v>8600</v>
      </c>
      <c r="I234">
        <v>-0.93292485571965411</v>
      </c>
      <c r="J234">
        <v>1.1599999999999999</v>
      </c>
      <c r="K234" t="s">
        <v>45</v>
      </c>
      <c r="L234" t="s">
        <v>46</v>
      </c>
      <c r="M234" t="s">
        <v>62</v>
      </c>
      <c r="N234">
        <v>0</v>
      </c>
      <c r="O234">
        <v>0</v>
      </c>
      <c r="P234">
        <v>1</v>
      </c>
      <c r="Q234">
        <v>0</v>
      </c>
      <c r="R234">
        <v>0</v>
      </c>
      <c r="S234" t="s">
        <v>48</v>
      </c>
      <c r="T234">
        <v>0</v>
      </c>
      <c r="U234">
        <v>0</v>
      </c>
      <c r="V234">
        <v>0</v>
      </c>
      <c r="W234">
        <v>1</v>
      </c>
      <c r="X234">
        <v>0</v>
      </c>
      <c r="Y234">
        <v>0</v>
      </c>
      <c r="Z234" t="s">
        <v>49</v>
      </c>
      <c r="AA234">
        <v>0</v>
      </c>
      <c r="AB234">
        <v>0</v>
      </c>
      <c r="AC234">
        <v>0</v>
      </c>
      <c r="AD234">
        <v>0</v>
      </c>
      <c r="AE234">
        <v>1</v>
      </c>
      <c r="AF234">
        <v>1</v>
      </c>
      <c r="AG234">
        <v>0</v>
      </c>
      <c r="AH234">
        <v>1</v>
      </c>
      <c r="AI234">
        <v>0</v>
      </c>
      <c r="AJ234">
        <v>0</v>
      </c>
      <c r="AK234" t="s">
        <v>50</v>
      </c>
      <c r="AL234">
        <v>61.5</v>
      </c>
      <c r="AM234">
        <v>59</v>
      </c>
      <c r="AN234">
        <v>35</v>
      </c>
      <c r="AO234">
        <v>40.799999999999997</v>
      </c>
      <c r="AP234">
        <v>45</v>
      </c>
      <c r="AQ234">
        <v>80</v>
      </c>
      <c r="AR234">
        <v>1</v>
      </c>
    </row>
    <row r="235" spans="1:44" x14ac:dyDescent="0.3">
      <c r="A235" t="s">
        <v>51</v>
      </c>
      <c r="B235">
        <v>1</v>
      </c>
      <c r="C235">
        <v>0</v>
      </c>
      <c r="D235">
        <v>0</v>
      </c>
      <c r="E235">
        <v>0</v>
      </c>
      <c r="F235">
        <v>0</v>
      </c>
      <c r="G235">
        <v>0</v>
      </c>
      <c r="H235">
        <v>7987.3649999999998</v>
      </c>
      <c r="I235">
        <v>-1.0212522109726379</v>
      </c>
      <c r="J235">
        <v>1</v>
      </c>
      <c r="K235" t="s">
        <v>45</v>
      </c>
      <c r="L235" t="s">
        <v>52</v>
      </c>
      <c r="M235" t="s">
        <v>47</v>
      </c>
      <c r="N235">
        <v>0</v>
      </c>
      <c r="O235">
        <v>0</v>
      </c>
      <c r="P235">
        <v>0</v>
      </c>
      <c r="Q235">
        <v>1</v>
      </c>
      <c r="R235">
        <v>0</v>
      </c>
      <c r="S235" t="s">
        <v>57</v>
      </c>
      <c r="T235">
        <v>0</v>
      </c>
      <c r="U235">
        <v>0</v>
      </c>
      <c r="V235">
        <v>1</v>
      </c>
      <c r="W235">
        <v>0</v>
      </c>
      <c r="X235">
        <v>0</v>
      </c>
      <c r="Y235">
        <v>0</v>
      </c>
      <c r="Z235" t="s">
        <v>49</v>
      </c>
      <c r="AA235">
        <v>1</v>
      </c>
      <c r="AB235">
        <v>1</v>
      </c>
      <c r="AC235">
        <v>0</v>
      </c>
      <c r="AD235">
        <v>0</v>
      </c>
      <c r="AE235">
        <v>0</v>
      </c>
      <c r="AF235">
        <v>1</v>
      </c>
      <c r="AG235">
        <v>1</v>
      </c>
      <c r="AH235">
        <v>1</v>
      </c>
      <c r="AI235">
        <v>0</v>
      </c>
      <c r="AJ235">
        <v>0</v>
      </c>
      <c r="AK235" t="s">
        <v>50</v>
      </c>
      <c r="AL235">
        <v>61.9</v>
      </c>
      <c r="AM235">
        <v>57</v>
      </c>
      <c r="AN235">
        <v>34</v>
      </c>
      <c r="AO235">
        <v>41.2</v>
      </c>
      <c r="AP235">
        <v>50</v>
      </c>
      <c r="AQ235">
        <v>80</v>
      </c>
      <c r="AR235">
        <v>1</v>
      </c>
    </row>
    <row r="236" spans="1:44" x14ac:dyDescent="0.3">
      <c r="A236" t="s">
        <v>51</v>
      </c>
      <c r="B236">
        <v>1</v>
      </c>
      <c r="C236">
        <v>0</v>
      </c>
      <c r="D236">
        <v>0</v>
      </c>
      <c r="E236">
        <v>0</v>
      </c>
      <c r="F236">
        <v>0</v>
      </c>
      <c r="G236">
        <v>0</v>
      </c>
      <c r="H236">
        <v>12149.975</v>
      </c>
      <c r="I236">
        <v>-0.42110312995437671</v>
      </c>
      <c r="J236">
        <v>1.0900000000000001</v>
      </c>
      <c r="K236" t="s">
        <v>45</v>
      </c>
      <c r="L236" t="s">
        <v>52</v>
      </c>
      <c r="M236" t="s">
        <v>62</v>
      </c>
      <c r="N236">
        <v>0</v>
      </c>
      <c r="O236">
        <v>0</v>
      </c>
      <c r="P236">
        <v>1</v>
      </c>
      <c r="Q236">
        <v>0</v>
      </c>
      <c r="R236">
        <v>0</v>
      </c>
      <c r="S236" t="s">
        <v>67</v>
      </c>
      <c r="T236">
        <v>0</v>
      </c>
      <c r="U236">
        <v>0</v>
      </c>
      <c r="V236">
        <v>0</v>
      </c>
      <c r="W236">
        <v>0</v>
      </c>
      <c r="X236">
        <v>1</v>
      </c>
      <c r="Y236">
        <v>0</v>
      </c>
      <c r="Z236" t="s">
        <v>49</v>
      </c>
      <c r="AA236">
        <v>1</v>
      </c>
      <c r="AB236">
        <v>1</v>
      </c>
      <c r="AC236">
        <v>1</v>
      </c>
      <c r="AD236">
        <v>0</v>
      </c>
      <c r="AE236">
        <v>1</v>
      </c>
      <c r="AF236">
        <v>1</v>
      </c>
      <c r="AG236">
        <v>1</v>
      </c>
      <c r="AH236">
        <v>1</v>
      </c>
      <c r="AI236">
        <v>0</v>
      </c>
      <c r="AJ236">
        <v>0</v>
      </c>
      <c r="AK236" t="s">
        <v>50</v>
      </c>
      <c r="AL236">
        <v>61.7</v>
      </c>
      <c r="AM236">
        <v>56</v>
      </c>
      <c r="AN236">
        <v>35</v>
      </c>
      <c r="AO236">
        <v>40.6</v>
      </c>
      <c r="AP236">
        <v>50</v>
      </c>
      <c r="AQ236">
        <v>75</v>
      </c>
      <c r="AR236">
        <v>1</v>
      </c>
    </row>
    <row r="237" spans="1:44" x14ac:dyDescent="0.3">
      <c r="A237" t="s">
        <v>69</v>
      </c>
      <c r="B237">
        <v>0</v>
      </c>
      <c r="C237">
        <v>0</v>
      </c>
      <c r="D237">
        <v>1</v>
      </c>
      <c r="E237">
        <v>0</v>
      </c>
      <c r="F237">
        <v>0</v>
      </c>
      <c r="G237">
        <v>0</v>
      </c>
      <c r="H237">
        <v>17300</v>
      </c>
      <c r="I237">
        <v>0.32140764356778112</v>
      </c>
      <c r="J237">
        <v>1.54</v>
      </c>
      <c r="K237" t="s">
        <v>70</v>
      </c>
      <c r="L237" t="s">
        <v>65</v>
      </c>
      <c r="M237" t="s">
        <v>53</v>
      </c>
      <c r="N237">
        <v>0</v>
      </c>
      <c r="O237">
        <v>0</v>
      </c>
      <c r="P237">
        <v>0</v>
      </c>
      <c r="Q237">
        <v>0</v>
      </c>
      <c r="R237">
        <v>1</v>
      </c>
      <c r="S237" t="s">
        <v>57</v>
      </c>
      <c r="T237">
        <v>0</v>
      </c>
      <c r="U237">
        <v>0</v>
      </c>
      <c r="V237">
        <v>1</v>
      </c>
      <c r="W237">
        <v>0</v>
      </c>
      <c r="X237">
        <v>0</v>
      </c>
      <c r="Y237">
        <v>0</v>
      </c>
      <c r="Z237" t="s">
        <v>58</v>
      </c>
      <c r="AA237">
        <v>1</v>
      </c>
      <c r="AB237">
        <v>1</v>
      </c>
      <c r="AC237">
        <v>1</v>
      </c>
      <c r="AD237">
        <v>1</v>
      </c>
      <c r="AE237">
        <v>1</v>
      </c>
      <c r="AF237">
        <v>1</v>
      </c>
      <c r="AG237">
        <v>1</v>
      </c>
      <c r="AH237">
        <v>1</v>
      </c>
      <c r="AI237">
        <v>1</v>
      </c>
      <c r="AJ237">
        <v>1</v>
      </c>
      <c r="AK237" t="s">
        <v>59</v>
      </c>
      <c r="AL237">
        <v>61.1</v>
      </c>
      <c r="AM237">
        <v>56.3</v>
      </c>
      <c r="AN237">
        <v>34.299999999999997</v>
      </c>
      <c r="AO237">
        <v>40.799999999999997</v>
      </c>
      <c r="AP237">
        <v>50</v>
      </c>
      <c r="AQ237">
        <v>77</v>
      </c>
      <c r="AR237">
        <v>1</v>
      </c>
    </row>
    <row r="238" spans="1:44" x14ac:dyDescent="0.3">
      <c r="A238" t="s">
        <v>55</v>
      </c>
      <c r="B238">
        <v>0</v>
      </c>
      <c r="C238">
        <v>1</v>
      </c>
      <c r="D238">
        <v>0</v>
      </c>
      <c r="E238">
        <v>0</v>
      </c>
      <c r="F238">
        <v>0</v>
      </c>
      <c r="G238">
        <v>0</v>
      </c>
      <c r="H238">
        <v>16978</v>
      </c>
      <c r="I238">
        <v>0.27498292347921172</v>
      </c>
      <c r="J238">
        <v>1.006</v>
      </c>
      <c r="K238" t="s">
        <v>45</v>
      </c>
      <c r="L238" t="s">
        <v>56</v>
      </c>
      <c r="M238" t="s">
        <v>66</v>
      </c>
      <c r="N238">
        <v>1</v>
      </c>
      <c r="O238">
        <v>0</v>
      </c>
      <c r="P238">
        <v>0</v>
      </c>
      <c r="Q238">
        <v>0</v>
      </c>
      <c r="R238">
        <v>0</v>
      </c>
      <c r="S238" t="s">
        <v>54</v>
      </c>
      <c r="T238">
        <v>0</v>
      </c>
      <c r="U238">
        <v>0</v>
      </c>
      <c r="V238">
        <v>0</v>
      </c>
      <c r="W238">
        <v>0</v>
      </c>
      <c r="X238">
        <v>0</v>
      </c>
      <c r="Y238">
        <v>1</v>
      </c>
      <c r="Z238" t="s">
        <v>58</v>
      </c>
      <c r="AA238">
        <v>1</v>
      </c>
      <c r="AB238">
        <v>1</v>
      </c>
      <c r="AC238">
        <v>1</v>
      </c>
      <c r="AD238">
        <v>1</v>
      </c>
      <c r="AE238">
        <v>1</v>
      </c>
      <c r="AF238">
        <v>1</v>
      </c>
      <c r="AG238">
        <v>1</v>
      </c>
      <c r="AH238">
        <v>0</v>
      </c>
      <c r="AI238">
        <v>1</v>
      </c>
      <c r="AJ238">
        <v>0</v>
      </c>
      <c r="AK238" t="s">
        <v>59</v>
      </c>
      <c r="AL238">
        <v>61.9</v>
      </c>
      <c r="AM238">
        <v>56.1</v>
      </c>
      <c r="AN238">
        <v>34.9</v>
      </c>
      <c r="AO238">
        <v>40.799999999999997</v>
      </c>
      <c r="AP238">
        <v>51</v>
      </c>
      <c r="AQ238">
        <v>77</v>
      </c>
      <c r="AR238">
        <v>1</v>
      </c>
    </row>
    <row r="239" spans="1:44" x14ac:dyDescent="0.3">
      <c r="A239" t="s">
        <v>51</v>
      </c>
      <c r="B239">
        <v>1</v>
      </c>
      <c r="C239">
        <v>0</v>
      </c>
      <c r="D239">
        <v>0</v>
      </c>
      <c r="E239">
        <v>0</v>
      </c>
      <c r="F239">
        <v>0</v>
      </c>
      <c r="G239">
        <v>0</v>
      </c>
      <c r="H239">
        <v>17165.595000000001</v>
      </c>
      <c r="I239">
        <v>0.30202964821528389</v>
      </c>
      <c r="J239">
        <v>1.7</v>
      </c>
      <c r="K239" t="s">
        <v>45</v>
      </c>
      <c r="L239" t="s">
        <v>52</v>
      </c>
      <c r="M239" t="s">
        <v>53</v>
      </c>
      <c r="N239">
        <v>0</v>
      </c>
      <c r="O239">
        <v>0</v>
      </c>
      <c r="P239">
        <v>0</v>
      </c>
      <c r="Q239">
        <v>0</v>
      </c>
      <c r="R239">
        <v>1</v>
      </c>
      <c r="S239" t="s">
        <v>48</v>
      </c>
      <c r="T239">
        <v>0</v>
      </c>
      <c r="U239">
        <v>0</v>
      </c>
      <c r="V239">
        <v>0</v>
      </c>
      <c r="W239">
        <v>1</v>
      </c>
      <c r="X239">
        <v>0</v>
      </c>
      <c r="Y239">
        <v>0</v>
      </c>
      <c r="Z239" t="s">
        <v>49</v>
      </c>
      <c r="AA239">
        <v>1</v>
      </c>
      <c r="AB239">
        <v>1</v>
      </c>
      <c r="AC239">
        <v>0</v>
      </c>
      <c r="AD239">
        <v>1</v>
      </c>
      <c r="AE239">
        <v>1</v>
      </c>
      <c r="AF239">
        <v>1</v>
      </c>
      <c r="AG239">
        <v>1</v>
      </c>
      <c r="AH239">
        <v>1</v>
      </c>
      <c r="AI239">
        <v>1</v>
      </c>
      <c r="AJ239">
        <v>0</v>
      </c>
      <c r="AK239" t="s">
        <v>50</v>
      </c>
      <c r="AL239">
        <v>61.5</v>
      </c>
      <c r="AM239">
        <v>57</v>
      </c>
      <c r="AN239">
        <v>34.5</v>
      </c>
      <c r="AO239">
        <v>40.799999999999997</v>
      </c>
      <c r="AP239">
        <v>50</v>
      </c>
      <c r="AQ239">
        <v>80</v>
      </c>
      <c r="AR239">
        <v>1</v>
      </c>
    </row>
    <row r="240" spans="1:44" x14ac:dyDescent="0.3">
      <c r="A240" t="s">
        <v>64</v>
      </c>
      <c r="B240">
        <v>0</v>
      </c>
      <c r="C240">
        <v>0</v>
      </c>
      <c r="D240">
        <v>0</v>
      </c>
      <c r="E240">
        <v>0</v>
      </c>
      <c r="F240">
        <v>0</v>
      </c>
      <c r="G240">
        <v>1</v>
      </c>
      <c r="H240">
        <v>8349</v>
      </c>
      <c r="I240">
        <v>-0.9691130692048433</v>
      </c>
      <c r="J240">
        <v>1.1180000000000001</v>
      </c>
      <c r="K240" t="s">
        <v>45</v>
      </c>
      <c r="L240" t="s">
        <v>65</v>
      </c>
      <c r="M240" t="s">
        <v>53</v>
      </c>
      <c r="N240">
        <v>0</v>
      </c>
      <c r="O240">
        <v>0</v>
      </c>
      <c r="P240">
        <v>0</v>
      </c>
      <c r="Q240">
        <v>0</v>
      </c>
      <c r="R240">
        <v>1</v>
      </c>
      <c r="S240" t="s">
        <v>48</v>
      </c>
      <c r="T240">
        <v>0</v>
      </c>
      <c r="U240">
        <v>0</v>
      </c>
      <c r="V240">
        <v>0</v>
      </c>
      <c r="W240">
        <v>1</v>
      </c>
      <c r="X240">
        <v>0</v>
      </c>
      <c r="Y240">
        <v>0</v>
      </c>
      <c r="Z240" t="s">
        <v>58</v>
      </c>
      <c r="AA240">
        <v>1</v>
      </c>
      <c r="AB240">
        <v>1</v>
      </c>
      <c r="AC240">
        <v>1</v>
      </c>
      <c r="AD240">
        <v>1</v>
      </c>
      <c r="AE240">
        <v>1</v>
      </c>
      <c r="AF240">
        <v>1</v>
      </c>
      <c r="AG240">
        <v>1</v>
      </c>
      <c r="AH240">
        <v>0</v>
      </c>
      <c r="AI240">
        <v>1</v>
      </c>
      <c r="AJ240">
        <v>0</v>
      </c>
      <c r="AK240" t="s">
        <v>59</v>
      </c>
      <c r="AL240">
        <v>61.9</v>
      </c>
      <c r="AM240">
        <v>55.6</v>
      </c>
      <c r="AN240">
        <v>34.700000000000003</v>
      </c>
      <c r="AO240">
        <v>40.799999999999997</v>
      </c>
      <c r="AP240">
        <v>53</v>
      </c>
      <c r="AQ240">
        <v>76</v>
      </c>
      <c r="AR240">
        <v>1</v>
      </c>
    </row>
    <row r="241" spans="1:44" x14ac:dyDescent="0.3">
      <c r="A241" t="s">
        <v>69</v>
      </c>
      <c r="B241">
        <v>0</v>
      </c>
      <c r="C241">
        <v>0</v>
      </c>
      <c r="D241">
        <v>1</v>
      </c>
      <c r="E241">
        <v>0</v>
      </c>
      <c r="F241">
        <v>0</v>
      </c>
      <c r="G241">
        <v>0</v>
      </c>
      <c r="H241">
        <v>9322</v>
      </c>
      <c r="I241">
        <v>-0.82882967589373124</v>
      </c>
      <c r="J241">
        <v>1.08</v>
      </c>
      <c r="K241" t="s">
        <v>70</v>
      </c>
      <c r="L241" t="s">
        <v>65</v>
      </c>
      <c r="M241" t="s">
        <v>53</v>
      </c>
      <c r="N241">
        <v>0</v>
      </c>
      <c r="O241">
        <v>0</v>
      </c>
      <c r="P241">
        <v>0</v>
      </c>
      <c r="Q241">
        <v>0</v>
      </c>
      <c r="R241">
        <v>1</v>
      </c>
      <c r="S241" t="s">
        <v>57</v>
      </c>
      <c r="T241">
        <v>0</v>
      </c>
      <c r="U241">
        <v>0</v>
      </c>
      <c r="V241">
        <v>1</v>
      </c>
      <c r="W241">
        <v>0</v>
      </c>
      <c r="X241">
        <v>0</v>
      </c>
      <c r="Y241">
        <v>0</v>
      </c>
      <c r="Z241" t="s">
        <v>58</v>
      </c>
      <c r="AA241">
        <v>1</v>
      </c>
      <c r="AB241">
        <v>1</v>
      </c>
      <c r="AC241">
        <v>1</v>
      </c>
      <c r="AD241">
        <v>1</v>
      </c>
      <c r="AE241">
        <v>1</v>
      </c>
      <c r="AF241">
        <v>1</v>
      </c>
      <c r="AG241">
        <v>1</v>
      </c>
      <c r="AH241">
        <v>0</v>
      </c>
      <c r="AI241">
        <v>1</v>
      </c>
      <c r="AJ241">
        <v>0</v>
      </c>
      <c r="AK241" t="s">
        <v>59</v>
      </c>
      <c r="AL241">
        <v>61.1</v>
      </c>
      <c r="AM241">
        <v>55.8</v>
      </c>
      <c r="AN241">
        <v>34.1</v>
      </c>
      <c r="AO241">
        <v>40.799999999999997</v>
      </c>
      <c r="AP241">
        <v>51</v>
      </c>
      <c r="AQ241">
        <v>76</v>
      </c>
      <c r="AR241">
        <v>1</v>
      </c>
    </row>
    <row r="242" spans="1:44" x14ac:dyDescent="0.3">
      <c r="A242" t="s">
        <v>51</v>
      </c>
      <c r="B242">
        <v>1</v>
      </c>
      <c r="C242">
        <v>0</v>
      </c>
      <c r="D242">
        <v>0</v>
      </c>
      <c r="E242">
        <v>0</v>
      </c>
      <c r="F242">
        <v>0</v>
      </c>
      <c r="G242">
        <v>0</v>
      </c>
      <c r="H242">
        <v>14277.574999999999</v>
      </c>
      <c r="I242">
        <v>-0.11435395461139447</v>
      </c>
      <c r="J242">
        <v>1.3</v>
      </c>
      <c r="K242" t="s">
        <v>45</v>
      </c>
      <c r="L242" t="s">
        <v>52</v>
      </c>
      <c r="M242" t="s">
        <v>47</v>
      </c>
      <c r="N242">
        <v>0</v>
      </c>
      <c r="O242">
        <v>0</v>
      </c>
      <c r="P242">
        <v>0</v>
      </c>
      <c r="Q242">
        <v>1</v>
      </c>
      <c r="R242">
        <v>0</v>
      </c>
      <c r="S242" t="s">
        <v>67</v>
      </c>
      <c r="T242">
        <v>0</v>
      </c>
      <c r="U242">
        <v>0</v>
      </c>
      <c r="V242">
        <v>0</v>
      </c>
      <c r="W242">
        <v>0</v>
      </c>
      <c r="X242">
        <v>1</v>
      </c>
      <c r="Y242">
        <v>0</v>
      </c>
      <c r="Z242" t="s">
        <v>58</v>
      </c>
      <c r="AA242">
        <v>0</v>
      </c>
      <c r="AB242">
        <v>1</v>
      </c>
      <c r="AC242">
        <v>1</v>
      </c>
      <c r="AD242">
        <v>0</v>
      </c>
      <c r="AE242">
        <v>0</v>
      </c>
      <c r="AF242">
        <v>1</v>
      </c>
      <c r="AG242">
        <v>1</v>
      </c>
      <c r="AH242">
        <v>0</v>
      </c>
      <c r="AI242">
        <v>0</v>
      </c>
      <c r="AJ242">
        <v>0</v>
      </c>
      <c r="AK242" t="s">
        <v>50</v>
      </c>
      <c r="AL242">
        <v>61.9</v>
      </c>
      <c r="AM242">
        <v>57</v>
      </c>
      <c r="AN242">
        <v>35</v>
      </c>
      <c r="AO242">
        <v>41</v>
      </c>
      <c r="AP242">
        <v>55</v>
      </c>
      <c r="AQ242">
        <v>80</v>
      </c>
      <c r="AR242">
        <v>1</v>
      </c>
    </row>
    <row r="243" spans="1:44" x14ac:dyDescent="0.3">
      <c r="A243" t="s">
        <v>51</v>
      </c>
      <c r="B243">
        <v>1</v>
      </c>
      <c r="C243">
        <v>0</v>
      </c>
      <c r="D243">
        <v>0</v>
      </c>
      <c r="E243">
        <v>0</v>
      </c>
      <c r="F243">
        <v>0</v>
      </c>
      <c r="G243">
        <v>0</v>
      </c>
      <c r="H243">
        <v>16218.025</v>
      </c>
      <c r="I243">
        <v>0.16541265438197386</v>
      </c>
      <c r="J243">
        <v>1.08</v>
      </c>
      <c r="K243" t="s">
        <v>45</v>
      </c>
      <c r="L243" t="s">
        <v>52</v>
      </c>
      <c r="M243" t="s">
        <v>68</v>
      </c>
      <c r="N243">
        <v>0</v>
      </c>
      <c r="O243">
        <v>1</v>
      </c>
      <c r="P243">
        <v>0</v>
      </c>
      <c r="Q243">
        <v>0</v>
      </c>
      <c r="R243">
        <v>0</v>
      </c>
      <c r="S243" t="s">
        <v>72</v>
      </c>
      <c r="T243">
        <v>0</v>
      </c>
      <c r="U243">
        <v>1</v>
      </c>
      <c r="V243">
        <v>0</v>
      </c>
      <c r="W243">
        <v>0</v>
      </c>
      <c r="X243">
        <v>0</v>
      </c>
      <c r="Y243">
        <v>0</v>
      </c>
      <c r="Z243" t="s">
        <v>49</v>
      </c>
      <c r="AA243">
        <v>1</v>
      </c>
      <c r="AB243">
        <v>1</v>
      </c>
      <c r="AC243">
        <v>1</v>
      </c>
      <c r="AD243">
        <v>0</v>
      </c>
      <c r="AE243">
        <v>1</v>
      </c>
      <c r="AF243">
        <v>1</v>
      </c>
      <c r="AG243">
        <v>1</v>
      </c>
      <c r="AH243">
        <v>0</v>
      </c>
      <c r="AI243">
        <v>0</v>
      </c>
      <c r="AJ243">
        <v>0</v>
      </c>
      <c r="AK243" t="s">
        <v>50</v>
      </c>
      <c r="AL243">
        <v>61.9</v>
      </c>
      <c r="AM243">
        <v>57</v>
      </c>
      <c r="AN243">
        <v>35.5</v>
      </c>
      <c r="AO243">
        <v>40.6</v>
      </c>
      <c r="AP243">
        <v>55</v>
      </c>
      <c r="AQ243">
        <v>80</v>
      </c>
      <c r="AR243">
        <v>1</v>
      </c>
    </row>
    <row r="244" spans="1:44" x14ac:dyDescent="0.3">
      <c r="A244" t="s">
        <v>64</v>
      </c>
      <c r="B244">
        <v>0</v>
      </c>
      <c r="C244">
        <v>0</v>
      </c>
      <c r="D244">
        <v>0</v>
      </c>
      <c r="E244">
        <v>0</v>
      </c>
      <c r="F244">
        <v>0</v>
      </c>
      <c r="G244">
        <v>1</v>
      </c>
      <c r="H244">
        <v>11616</v>
      </c>
      <c r="I244">
        <v>-0.49808958930000985</v>
      </c>
      <c r="J244">
        <v>1.0960000000000001</v>
      </c>
      <c r="K244" t="s">
        <v>45</v>
      </c>
      <c r="L244" t="s">
        <v>65</v>
      </c>
      <c r="M244" t="s">
        <v>62</v>
      </c>
      <c r="N244">
        <v>0</v>
      </c>
      <c r="O244">
        <v>0</v>
      </c>
      <c r="P244">
        <v>1</v>
      </c>
      <c r="Q244">
        <v>0</v>
      </c>
      <c r="R244">
        <v>0</v>
      </c>
      <c r="S244" t="s">
        <v>54</v>
      </c>
      <c r="T244">
        <v>0</v>
      </c>
      <c r="U244">
        <v>0</v>
      </c>
      <c r="V244">
        <v>0</v>
      </c>
      <c r="W244">
        <v>0</v>
      </c>
      <c r="X244">
        <v>0</v>
      </c>
      <c r="Y244">
        <v>1</v>
      </c>
      <c r="Z244" t="s">
        <v>71</v>
      </c>
      <c r="AA244">
        <v>1</v>
      </c>
      <c r="AB244">
        <v>1</v>
      </c>
      <c r="AC244">
        <v>1</v>
      </c>
      <c r="AD244">
        <v>1</v>
      </c>
      <c r="AE244">
        <v>1</v>
      </c>
      <c r="AF244">
        <v>1</v>
      </c>
      <c r="AG244">
        <v>1</v>
      </c>
      <c r="AH244">
        <v>1</v>
      </c>
      <c r="AI244">
        <v>1</v>
      </c>
      <c r="AJ244">
        <v>0</v>
      </c>
      <c r="AK244" t="s">
        <v>59</v>
      </c>
      <c r="AL244">
        <v>61.4</v>
      </c>
      <c r="AM244">
        <v>57</v>
      </c>
      <c r="AN244">
        <v>34.6</v>
      </c>
      <c r="AO244">
        <v>40.700000000000003</v>
      </c>
      <c r="AP244">
        <v>50</v>
      </c>
      <c r="AQ244">
        <v>77</v>
      </c>
      <c r="AR244">
        <v>1</v>
      </c>
    </row>
    <row r="245" spans="1:44" x14ac:dyDescent="0.3">
      <c r="A245" t="s">
        <v>64</v>
      </c>
      <c r="B245">
        <v>0</v>
      </c>
      <c r="C245">
        <v>0</v>
      </c>
      <c r="D245">
        <v>0</v>
      </c>
      <c r="E245">
        <v>0</v>
      </c>
      <c r="F245">
        <v>0</v>
      </c>
      <c r="G245">
        <v>1</v>
      </c>
      <c r="H245">
        <v>10505</v>
      </c>
      <c r="I245">
        <v>-0.65826929122050881</v>
      </c>
      <c r="J245">
        <v>1.046</v>
      </c>
      <c r="K245" t="s">
        <v>45</v>
      </c>
      <c r="L245" t="s">
        <v>65</v>
      </c>
      <c r="M245" t="s">
        <v>62</v>
      </c>
      <c r="N245">
        <v>0</v>
      </c>
      <c r="O245">
        <v>0</v>
      </c>
      <c r="P245">
        <v>1</v>
      </c>
      <c r="Q245">
        <v>0</v>
      </c>
      <c r="R245">
        <v>0</v>
      </c>
      <c r="S245" t="s">
        <v>57</v>
      </c>
      <c r="T245">
        <v>0</v>
      </c>
      <c r="U245">
        <v>0</v>
      </c>
      <c r="V245">
        <v>1</v>
      </c>
      <c r="W245">
        <v>0</v>
      </c>
      <c r="X245">
        <v>0</v>
      </c>
      <c r="Y245">
        <v>0</v>
      </c>
      <c r="Z245" t="s">
        <v>58</v>
      </c>
      <c r="AA245">
        <v>1</v>
      </c>
      <c r="AB245">
        <v>1</v>
      </c>
      <c r="AC245">
        <v>1</v>
      </c>
      <c r="AD245">
        <v>1</v>
      </c>
      <c r="AE245">
        <v>1</v>
      </c>
      <c r="AF245">
        <v>1</v>
      </c>
      <c r="AG245">
        <v>1</v>
      </c>
      <c r="AH245">
        <v>1</v>
      </c>
      <c r="AI245">
        <v>1</v>
      </c>
      <c r="AJ245">
        <v>0</v>
      </c>
      <c r="AK245" t="s">
        <v>59</v>
      </c>
      <c r="AL245">
        <v>61.3</v>
      </c>
      <c r="AM245">
        <v>55.9</v>
      </c>
      <c r="AN245">
        <v>34.5</v>
      </c>
      <c r="AO245">
        <v>40.700000000000003</v>
      </c>
      <c r="AP245">
        <v>48</v>
      </c>
      <c r="AQ245">
        <v>76</v>
      </c>
      <c r="AR245">
        <v>1</v>
      </c>
    </row>
    <row r="246" spans="1:44" x14ac:dyDescent="0.3">
      <c r="A246" t="s">
        <v>69</v>
      </c>
      <c r="B246">
        <v>0</v>
      </c>
      <c r="C246">
        <v>0</v>
      </c>
      <c r="D246">
        <v>1</v>
      </c>
      <c r="E246">
        <v>0</v>
      </c>
      <c r="F246">
        <v>0</v>
      </c>
      <c r="G246">
        <v>0</v>
      </c>
      <c r="H246">
        <v>19994</v>
      </c>
      <c r="I246">
        <v>0.70981818989885592</v>
      </c>
      <c r="J246">
        <v>1.53</v>
      </c>
      <c r="K246" t="s">
        <v>70</v>
      </c>
      <c r="L246" t="s">
        <v>65</v>
      </c>
      <c r="M246" t="s">
        <v>47</v>
      </c>
      <c r="N246">
        <v>0</v>
      </c>
      <c r="O246">
        <v>0</v>
      </c>
      <c r="P246">
        <v>0</v>
      </c>
      <c r="Q246">
        <v>1</v>
      </c>
      <c r="R246">
        <v>0</v>
      </c>
      <c r="S246" t="s">
        <v>57</v>
      </c>
      <c r="T246">
        <v>0</v>
      </c>
      <c r="U246">
        <v>0</v>
      </c>
      <c r="V246">
        <v>1</v>
      </c>
      <c r="W246">
        <v>0</v>
      </c>
      <c r="X246">
        <v>0</v>
      </c>
      <c r="Y246">
        <v>0</v>
      </c>
      <c r="Z246" t="s">
        <v>58</v>
      </c>
      <c r="AA246">
        <v>1</v>
      </c>
      <c r="AB246">
        <v>1</v>
      </c>
      <c r="AC246">
        <v>1</v>
      </c>
      <c r="AD246">
        <v>1</v>
      </c>
      <c r="AE246">
        <v>1</v>
      </c>
      <c r="AF246">
        <v>1</v>
      </c>
      <c r="AG246">
        <v>1</v>
      </c>
      <c r="AH246">
        <v>0</v>
      </c>
      <c r="AI246">
        <v>1</v>
      </c>
      <c r="AJ246">
        <v>1</v>
      </c>
      <c r="AK246" t="s">
        <v>59</v>
      </c>
      <c r="AL246">
        <v>60.5</v>
      </c>
      <c r="AM246">
        <v>56.3</v>
      </c>
      <c r="AN246">
        <v>34.200000000000003</v>
      </c>
      <c r="AO246">
        <v>40.700000000000003</v>
      </c>
      <c r="AP246">
        <v>51</v>
      </c>
      <c r="AQ246">
        <v>77</v>
      </c>
      <c r="AR246">
        <v>1</v>
      </c>
    </row>
    <row r="247" spans="1:44" x14ac:dyDescent="0.3">
      <c r="A247" t="s">
        <v>51</v>
      </c>
      <c r="B247">
        <v>1</v>
      </c>
      <c r="C247">
        <v>0</v>
      </c>
      <c r="D247">
        <v>0</v>
      </c>
      <c r="E247">
        <v>0</v>
      </c>
      <c r="F247">
        <v>0</v>
      </c>
      <c r="G247">
        <v>0</v>
      </c>
      <c r="H247">
        <v>13304.395</v>
      </c>
      <c r="I247">
        <v>-0.25466329962938805</v>
      </c>
      <c r="J247">
        <v>1.32</v>
      </c>
      <c r="K247" t="s">
        <v>45</v>
      </c>
      <c r="L247" t="s">
        <v>52</v>
      </c>
      <c r="M247" t="s">
        <v>53</v>
      </c>
      <c r="N247">
        <v>0</v>
      </c>
      <c r="O247">
        <v>0</v>
      </c>
      <c r="P247">
        <v>0</v>
      </c>
      <c r="Q247">
        <v>0</v>
      </c>
      <c r="R247">
        <v>1</v>
      </c>
      <c r="S247" t="s">
        <v>72</v>
      </c>
      <c r="T247">
        <v>0</v>
      </c>
      <c r="U247">
        <v>1</v>
      </c>
      <c r="V247">
        <v>0</v>
      </c>
      <c r="W247">
        <v>0</v>
      </c>
      <c r="X247">
        <v>0</v>
      </c>
      <c r="Y247">
        <v>0</v>
      </c>
      <c r="Z247" t="s">
        <v>63</v>
      </c>
      <c r="AA247">
        <v>1</v>
      </c>
      <c r="AB247">
        <v>0</v>
      </c>
      <c r="AC247">
        <v>1</v>
      </c>
      <c r="AD247">
        <v>1</v>
      </c>
      <c r="AE247">
        <v>0</v>
      </c>
      <c r="AF247">
        <v>1</v>
      </c>
      <c r="AG247">
        <v>1</v>
      </c>
      <c r="AH247">
        <v>1</v>
      </c>
      <c r="AI247">
        <v>0</v>
      </c>
      <c r="AJ247">
        <v>0</v>
      </c>
      <c r="AK247" t="s">
        <v>50</v>
      </c>
      <c r="AL247">
        <v>61.8</v>
      </c>
      <c r="AM247">
        <v>57</v>
      </c>
      <c r="AN247">
        <v>34.5</v>
      </c>
      <c r="AO247">
        <v>41.2</v>
      </c>
      <c r="AP247">
        <v>50</v>
      </c>
      <c r="AQ247">
        <v>80</v>
      </c>
      <c r="AR247">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A3D43-EC02-4ADD-8674-3A55B2FA91F6}">
  <dimension ref="A1:EX457"/>
  <sheetViews>
    <sheetView showGridLines="0" showRowColHeaders="0" zoomScaleNormal="100" workbookViewId="0">
      <selection activeCell="A17" sqref="A17"/>
    </sheetView>
  </sheetViews>
  <sheetFormatPr defaultRowHeight="10.199999999999999" outlineLevelRow="1" x14ac:dyDescent="0.2"/>
  <cols>
    <col min="1" max="1" width="15.77734375" style="1" customWidth="1"/>
    <col min="2" max="9" width="9.77734375" style="1" customWidth="1"/>
    <col min="10" max="16384" width="8.88671875" style="1"/>
  </cols>
  <sheetData>
    <row r="1" spans="1:154" x14ac:dyDescent="0.2">
      <c r="A1" s="2" t="s">
        <v>75</v>
      </c>
      <c r="B1" s="1" t="s">
        <v>76</v>
      </c>
      <c r="F1" s="3"/>
      <c r="M1" s="3" t="s">
        <v>257</v>
      </c>
      <c r="R1" s="3" t="s">
        <v>77</v>
      </c>
      <c r="Z1" s="76" t="s">
        <v>78</v>
      </c>
      <c r="BZ1" s="4" t="s">
        <v>78</v>
      </c>
    </row>
    <row r="2" spans="1:154" x14ac:dyDescent="0.2">
      <c r="A2" s="2" t="s">
        <v>79</v>
      </c>
      <c r="C2" s="1" t="s">
        <v>4</v>
      </c>
      <c r="G2" s="6" t="s">
        <v>80</v>
      </c>
      <c r="H2" s="8" t="s">
        <v>81</v>
      </c>
      <c r="I2" s="11" t="s">
        <v>82</v>
      </c>
    </row>
    <row r="3" spans="1:154" hidden="1" outlineLevel="1" x14ac:dyDescent="0.2">
      <c r="A3" s="2" t="s">
        <v>83</v>
      </c>
    </row>
    <row r="4" spans="1:154" hidden="1" outlineLevel="1" x14ac:dyDescent="0.2">
      <c r="A4" s="1" t="s">
        <v>84</v>
      </c>
    </row>
    <row r="5" spans="1:154" hidden="1" outlineLevel="1" x14ac:dyDescent="0.2">
      <c r="A5" s="2" t="s">
        <v>85</v>
      </c>
    </row>
    <row r="6" spans="1:154" hidden="1" outlineLevel="1" x14ac:dyDescent="0.2">
      <c r="A6" s="1" t="s">
        <v>86</v>
      </c>
    </row>
    <row r="7" spans="1:154" hidden="1" outlineLevel="1" x14ac:dyDescent="0.2">
      <c r="A7" s="1" t="s">
        <v>87</v>
      </c>
    </row>
    <row r="8" spans="1:154" collapsed="1" x14ac:dyDescent="0.2">
      <c r="A8" s="74"/>
      <c r="J8" s="3" t="s">
        <v>260</v>
      </c>
      <c r="K8" s="3" t="s">
        <v>261</v>
      </c>
    </row>
    <row r="9" spans="1:154" x14ac:dyDescent="0.2">
      <c r="A9" s="12" t="s">
        <v>88</v>
      </c>
      <c r="BA9" s="59" t="s">
        <v>214</v>
      </c>
      <c r="BB9" s="59" t="s">
        <v>215</v>
      </c>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c r="EX9" s="59"/>
    </row>
    <row r="10" spans="1:154" ht="10.8" outlineLevel="1" thickBot="1" x14ac:dyDescent="0.25">
      <c r="A10" s="13"/>
      <c r="B10" s="14" t="s">
        <v>89</v>
      </c>
      <c r="C10" s="16" t="s">
        <v>90</v>
      </c>
      <c r="D10" s="16" t="s">
        <v>91</v>
      </c>
      <c r="E10" s="16" t="s">
        <v>92</v>
      </c>
      <c r="F10" s="16" t="s">
        <v>93</v>
      </c>
      <c r="G10" s="16" t="s">
        <v>94</v>
      </c>
      <c r="H10" s="16" t="s">
        <v>95</v>
      </c>
      <c r="I10" s="16" t="s">
        <v>96</v>
      </c>
      <c r="BA10" s="59">
        <v>7</v>
      </c>
      <c r="BB10" s="59">
        <f>CHOOSE(BA10,0,0.25,0.5,0.68,0.8,0.9,0.95,0.98,0.99,0.997,0.999)</f>
        <v>0.95</v>
      </c>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row>
    <row r="11" spans="1:154" outlineLevel="1" x14ac:dyDescent="0.2">
      <c r="B11" s="18">
        <f xml:space="preserve"> 1 - $C$38 / $C$39</f>
        <v>0.99962751913005254</v>
      </c>
      <c r="C11" s="18">
        <f xml:space="preserve"> MAX(0,1 - ($C$38 + 2*($B$37+1))/$C$39)</f>
        <v>0.70456926103714945</v>
      </c>
      <c r="D11" s="19">
        <v>4.5171166657110364E-4</v>
      </c>
      <c r="E11" s="19">
        <v>7.3170731707317069E-2</v>
      </c>
      <c r="F11" s="20">
        <v>246</v>
      </c>
      <c r="G11" s="20">
        <v>1</v>
      </c>
      <c r="H11" s="18">
        <f>_xlfn.NORM.S.INV(1-(1-I11)/2)</f>
        <v>1.9599639845400536</v>
      </c>
      <c r="I11" s="21">
        <f>$BB$10</f>
        <v>0.95</v>
      </c>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row>
    <row r="12" spans="1:154" x14ac:dyDescent="0.2">
      <c r="A12" s="74"/>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row>
    <row r="13" spans="1:154" x14ac:dyDescent="0.2">
      <c r="A13" s="12" t="s">
        <v>97</v>
      </c>
      <c r="BA13" s="59" t="s">
        <v>107</v>
      </c>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row>
    <row r="14" spans="1:154" ht="10.8" outlineLevel="1" thickBot="1" x14ac:dyDescent="0.25">
      <c r="A14" s="16" t="s">
        <v>98</v>
      </c>
      <c r="B14" s="16" t="s">
        <v>99</v>
      </c>
      <c r="C14" s="16" t="s">
        <v>100</v>
      </c>
      <c r="D14" s="16" t="s">
        <v>101</v>
      </c>
      <c r="E14" s="16" t="s">
        <v>102</v>
      </c>
      <c r="F14" s="16" t="str">
        <f>IF($I$11&gt;99%,("Lower"&amp;TEXT($I$11,"0.0%")),("Lower"&amp;TEXT($I$11,"0%")))</f>
        <v>Lower95%</v>
      </c>
      <c r="G14" s="16" t="str">
        <f>IF($I$11&gt;99%,("Upper"&amp;TEXT($I$11,"0.0%")),("Upper"&amp;TEXT($I$11,"0%")))</f>
        <v>Upper95%</v>
      </c>
      <c r="H14" s="16" t="s">
        <v>104</v>
      </c>
      <c r="I14" s="16" t="s">
        <v>103</v>
      </c>
      <c r="BA14" s="59" t="s">
        <v>9</v>
      </c>
      <c r="BB14" s="59" t="s">
        <v>19</v>
      </c>
      <c r="BC14" s="59" t="s">
        <v>20</v>
      </c>
      <c r="BD14" s="59" t="s">
        <v>21</v>
      </c>
      <c r="BE14" s="59" t="s">
        <v>22</v>
      </c>
      <c r="BF14" s="59" t="s">
        <v>23</v>
      </c>
      <c r="BG14" s="59" t="s">
        <v>13</v>
      </c>
      <c r="BH14" s="59" t="s">
        <v>14</v>
      </c>
      <c r="BI14" s="59" t="s">
        <v>15</v>
      </c>
      <c r="BJ14" s="59" t="s">
        <v>16</v>
      </c>
      <c r="BK14" s="59" t="s">
        <v>26</v>
      </c>
      <c r="BL14" s="59" t="s">
        <v>29</v>
      </c>
      <c r="BM14" s="59" t="s">
        <v>31</v>
      </c>
      <c r="BN14" s="59" t="s">
        <v>30</v>
      </c>
      <c r="BO14" s="59" t="s">
        <v>33</v>
      </c>
      <c r="BP14" s="59" t="s">
        <v>32</v>
      </c>
      <c r="BQ14" s="59" t="s">
        <v>106</v>
      </c>
      <c r="BR14" s="59" t="s">
        <v>35</v>
      </c>
      <c r="BS14" s="59" t="s">
        <v>105</v>
      </c>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row>
    <row r="15" spans="1:154" outlineLevel="1" x14ac:dyDescent="0.2">
      <c r="A15" s="22" t="s">
        <v>105</v>
      </c>
      <c r="B15" s="23">
        <v>-1883.4085856279441</v>
      </c>
      <c r="C15" s="23">
        <v>1794.7303581350966</v>
      </c>
      <c r="D15" s="15">
        <f>B15 / C15</f>
        <v>-1.0494103345891987</v>
      </c>
      <c r="E15" s="15">
        <f>2*(1-_xlfn.NORM.S.DIST(ABS(B15)/C15,1))</f>
        <v>0.29398930377504229</v>
      </c>
      <c r="F15" s="23">
        <f>B15 - $H$11 * C15</f>
        <v>-5401.0154495334054</v>
      </c>
      <c r="G15" s="23">
        <f>B15 + $H$11 * C15</f>
        <v>1634.1982782775174</v>
      </c>
      <c r="H15" s="15"/>
      <c r="I15" s="15"/>
      <c r="BA15" s="59">
        <v>1228520.113725157</v>
      </c>
      <c r="BB15" s="59">
        <v>684521.37922583416</v>
      </c>
      <c r="BC15" s="59">
        <v>264133.54761810129</v>
      </c>
      <c r="BD15" s="59">
        <v>-221575.81370504992</v>
      </c>
      <c r="BE15" s="59">
        <v>-278130.50771796168</v>
      </c>
      <c r="BF15" s="59">
        <v>-56009.863982492912</v>
      </c>
      <c r="BG15" s="59">
        <v>400802.10262747243</v>
      </c>
      <c r="BH15" s="59">
        <v>148014.49749602773</v>
      </c>
      <c r="BI15" s="59">
        <v>240267.28826620296</v>
      </c>
      <c r="BJ15" s="59">
        <v>69134.403735022861</v>
      </c>
      <c r="BK15" s="59">
        <v>-100122.45086783644</v>
      </c>
      <c r="BL15" s="59">
        <v>10126.287575505094</v>
      </c>
      <c r="BM15" s="59">
        <v>-489938.72611277137</v>
      </c>
      <c r="BN15" s="59">
        <v>143313.2857205215</v>
      </c>
      <c r="BO15" s="59">
        <v>353935.01889553823</v>
      </c>
      <c r="BP15" s="59">
        <v>-380390.50156489265</v>
      </c>
      <c r="BQ15" s="59">
        <v>-292846.27967701369</v>
      </c>
      <c r="BR15" s="59">
        <v>31092.993856073546</v>
      </c>
      <c r="BS15" s="59">
        <v>-1356810.4263677734</v>
      </c>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row>
    <row r="16" spans="1:154" outlineLevel="1" x14ac:dyDescent="0.2">
      <c r="A16" s="22" t="s">
        <v>9</v>
      </c>
      <c r="B16" s="23">
        <v>1704.1165665287242</v>
      </c>
      <c r="C16" s="23">
        <v>1108.3862655794492</v>
      </c>
      <c r="D16" s="77">
        <f>B16 / C16</f>
        <v>1.5374753544404804</v>
      </c>
      <c r="E16" s="15">
        <f>2*(1-_xlfn.NORM.S.DIST(ABS(B16)/C16,1))</f>
        <v>0.12417694579933536</v>
      </c>
      <c r="F16" s="15">
        <f>B16 - $H$11 * C16</f>
        <v>-468.28059496584297</v>
      </c>
      <c r="G16" s="23">
        <f>B16 + $H$11 * C16</f>
        <v>3876.5137280232912</v>
      </c>
      <c r="H16" s="15">
        <v>7.7858359822740928</v>
      </c>
      <c r="I16" s="78">
        <f>(B16*0.277399343819621)/(PI()/SQRT(3))</f>
        <v>260.62464607092596</v>
      </c>
      <c r="BA16" s="59">
        <v>684521.37922586245</v>
      </c>
      <c r="BB16" s="59">
        <v>4389050.3120721914</v>
      </c>
      <c r="BC16" s="59">
        <v>148950.71754497031</v>
      </c>
      <c r="BD16" s="59">
        <v>-121825.24899421417</v>
      </c>
      <c r="BE16" s="59">
        <v>-152377.72618565269</v>
      </c>
      <c r="BF16" s="59">
        <v>-29990.052172597123</v>
      </c>
      <c r="BG16" s="59">
        <v>223843.17951767053</v>
      </c>
      <c r="BH16" s="59">
        <v>81445.968908758063</v>
      </c>
      <c r="BI16" s="59">
        <v>133869.29401910977</v>
      </c>
      <c r="BJ16" s="59">
        <v>37444.096721543377</v>
      </c>
      <c r="BK16" s="59">
        <v>-55867.743694151337</v>
      </c>
      <c r="BL16" s="59">
        <v>4590.2773355483114</v>
      </c>
      <c r="BM16" s="59">
        <v>-270436.54249089904</v>
      </c>
      <c r="BN16" s="59">
        <v>80024.307153879199</v>
      </c>
      <c r="BO16" s="59">
        <v>198268.79129876592</v>
      </c>
      <c r="BP16" s="59">
        <v>-212644.92697656769</v>
      </c>
      <c r="BQ16" s="59">
        <v>-163753.36713544111</v>
      </c>
      <c r="BR16" s="59">
        <v>17917.313190889468</v>
      </c>
      <c r="BS16" s="59">
        <v>-759554.19123730785</v>
      </c>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row>
    <row r="17" spans="1:154" outlineLevel="1" x14ac:dyDescent="0.2">
      <c r="A17" s="175" t="s">
        <v>19</v>
      </c>
      <c r="B17" s="176">
        <v>928.66539157829675</v>
      </c>
      <c r="C17" s="177">
        <v>2095.0060410586389</v>
      </c>
      <c r="D17" s="182">
        <f>B17 / C17</f>
        <v>0.44327575834054772</v>
      </c>
      <c r="E17" s="176">
        <f>2*(1-_xlfn.NORM.S.DIST(ABS(B17)/C17,1))</f>
        <v>0.65756628782125137</v>
      </c>
      <c r="F17" s="177">
        <f>B17 - $H$11 * C17</f>
        <v>-3177.4709962904758</v>
      </c>
      <c r="G17" s="177">
        <f>B17 + $H$11 * C17</f>
        <v>5034.8017794470688</v>
      </c>
      <c r="H17" s="176">
        <v>1.1620001180162074</v>
      </c>
      <c r="I17" s="179">
        <f>(B17*0.0637576713063338)/(PI()/SQRT(3))</f>
        <v>32.643931824739035</v>
      </c>
      <c r="BA17" s="59">
        <v>264133.54761811951</v>
      </c>
      <c r="BB17" s="59">
        <v>148950.71754497438</v>
      </c>
      <c r="BC17" s="59">
        <v>58268.686115725242</v>
      </c>
      <c r="BD17" s="59">
        <v>-46162.072151114044</v>
      </c>
      <c r="BE17" s="59">
        <v>-57747.399111645253</v>
      </c>
      <c r="BF17" s="59">
        <v>-11065.064583017182</v>
      </c>
      <c r="BG17" s="59">
        <v>86453.565257832786</v>
      </c>
      <c r="BH17" s="59">
        <v>30168.141978927404</v>
      </c>
      <c r="BI17" s="59">
        <v>51231.907219956862</v>
      </c>
      <c r="BJ17" s="59">
        <v>14216.26080518806</v>
      </c>
      <c r="BK17" s="59">
        <v>-20991.535146144819</v>
      </c>
      <c r="BL17" s="59">
        <v>1116.7822665801782</v>
      </c>
      <c r="BM17" s="59">
        <v>-103999.88874080399</v>
      </c>
      <c r="BN17" s="59">
        <v>31522.337746884641</v>
      </c>
      <c r="BO17" s="59">
        <v>76974.544057862367</v>
      </c>
      <c r="BP17" s="59">
        <v>-82063.891220010279</v>
      </c>
      <c r="BQ17" s="59">
        <v>-63220.684018473621</v>
      </c>
      <c r="BR17" s="59">
        <v>7509.5687809174578</v>
      </c>
      <c r="BS17" s="59">
        <v>-294628.45280061278</v>
      </c>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row>
    <row r="18" spans="1:154" outlineLevel="1" x14ac:dyDescent="0.2">
      <c r="A18" s="22" t="s">
        <v>20</v>
      </c>
      <c r="B18" s="15">
        <v>359.81151968717558</v>
      </c>
      <c r="C18" s="15">
        <v>241.38907621457363</v>
      </c>
      <c r="D18" s="79">
        <f>B18 / C18</f>
        <v>1.4905874173333959</v>
      </c>
      <c r="E18" s="15">
        <f>2*(1-_xlfn.NORM.S.DIST(ABS(B18)/C18,1))</f>
        <v>0.13606984984653714</v>
      </c>
      <c r="F18" s="15">
        <f>B18 - $H$11 * C18</f>
        <v>-113.30237595478286</v>
      </c>
      <c r="G18" s="15">
        <f>B18 + $H$11 * C18</f>
        <v>832.92541532913401</v>
      </c>
      <c r="H18" s="15">
        <v>1.5921640822771139</v>
      </c>
      <c r="I18" s="78">
        <f>(B18*0.23214397390958)/(PI()/SQRT(3))</f>
        <v>46.051441899083137</v>
      </c>
      <c r="BA18" s="59">
        <v>-221575.81370502469</v>
      </c>
      <c r="BB18" s="59">
        <v>-121825.24899419502</v>
      </c>
      <c r="BC18" s="59">
        <v>-46162.072151105327</v>
      </c>
      <c r="BD18" s="59">
        <v>42369.879010725672</v>
      </c>
      <c r="BE18" s="59">
        <v>53157.476588466576</v>
      </c>
      <c r="BF18" s="59">
        <v>11554.608392801674</v>
      </c>
      <c r="BG18" s="59">
        <v>-72142.959112074372</v>
      </c>
      <c r="BH18" s="59">
        <v>-29222.554742583401</v>
      </c>
      <c r="BI18" s="59">
        <v>-44585.394900057203</v>
      </c>
      <c r="BJ18" s="59">
        <v>-13635.274776729035</v>
      </c>
      <c r="BK18" s="59">
        <v>19271.973208774765</v>
      </c>
      <c r="BL18" s="59">
        <v>-3409.593417285907</v>
      </c>
      <c r="BM18" s="59">
        <v>90240.915903774498</v>
      </c>
      <c r="BN18" s="59">
        <v>-24717.891382775066</v>
      </c>
      <c r="BO18" s="59">
        <v>-62723.288991437228</v>
      </c>
      <c r="BP18" s="59">
        <v>68687.372177251294</v>
      </c>
      <c r="BQ18" s="59">
        <v>52689.871604965934</v>
      </c>
      <c r="BR18" s="59">
        <v>-4853.7038258311322</v>
      </c>
      <c r="BS18" s="59">
        <v>240397.79575943988</v>
      </c>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row>
    <row r="19" spans="1:154" outlineLevel="1" x14ac:dyDescent="0.2">
      <c r="A19" s="22" t="s">
        <v>21</v>
      </c>
      <c r="B19" s="15">
        <v>-311.26731839385161</v>
      </c>
      <c r="C19" s="15">
        <v>205.83944959780104</v>
      </c>
      <c r="D19" s="80">
        <f>B19 / C19</f>
        <v>-1.5121849528943594</v>
      </c>
      <c r="E19" s="15">
        <f>2*(1-_xlfn.NORM.S.DIST(ABS(B19)/C19,1))</f>
        <v>0.13048681785147132</v>
      </c>
      <c r="F19" s="15">
        <f>B19 - $H$11 * C19</f>
        <v>-714.7052262030893</v>
      </c>
      <c r="G19" s="15">
        <f>B19 + $H$11 * C19</f>
        <v>92.170589415386019</v>
      </c>
      <c r="H19" s="15">
        <v>2.4098424117403359</v>
      </c>
      <c r="I19" s="81">
        <f>(B19*0.464663029028431)/(PI()/SQRT(3))</f>
        <v>-79.741132263274594</v>
      </c>
      <c r="BA19" s="59">
        <v>-278130.5077179108</v>
      </c>
      <c r="BB19" s="59">
        <v>-152377.72618561797</v>
      </c>
      <c r="BC19" s="59">
        <v>-57747.399111630177</v>
      </c>
      <c r="BD19" s="59">
        <v>53157.476588463142</v>
      </c>
      <c r="BE19" s="59">
        <v>67979.432985062027</v>
      </c>
      <c r="BF19" s="59">
        <v>15093.768499511463</v>
      </c>
      <c r="BG19" s="59">
        <v>-90243.341619073239</v>
      </c>
      <c r="BH19" s="59">
        <v>-36609.030932766524</v>
      </c>
      <c r="BI19" s="59">
        <v>-55883.313090735377</v>
      </c>
      <c r="BJ19" s="59">
        <v>-17375.815585052751</v>
      </c>
      <c r="BK19" s="59">
        <v>24284.351130711322</v>
      </c>
      <c r="BL19" s="59">
        <v>-4710.9374082535605</v>
      </c>
      <c r="BM19" s="59">
        <v>114887.3997629083</v>
      </c>
      <c r="BN19" s="59">
        <v>-31439.163478025745</v>
      </c>
      <c r="BO19" s="59">
        <v>-78943.41836300357</v>
      </c>
      <c r="BP19" s="59">
        <v>86810.16502982816</v>
      </c>
      <c r="BQ19" s="59">
        <v>65913.390379783319</v>
      </c>
      <c r="BR19" s="59">
        <v>-4810.8103301642259</v>
      </c>
      <c r="BS19" s="59">
        <v>299893.34063670243</v>
      </c>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row>
    <row r="20" spans="1:154" outlineLevel="1" x14ac:dyDescent="0.2">
      <c r="A20" s="22" t="s">
        <v>22</v>
      </c>
      <c r="B20" s="15">
        <v>-395.84963368305392</v>
      </c>
      <c r="C20" s="15">
        <v>260.72865777482542</v>
      </c>
      <c r="D20" s="80">
        <f>B20 / C20</f>
        <v>-1.5182436678093276</v>
      </c>
      <c r="E20" s="15">
        <f>2*(1-_xlfn.NORM.S.DIST(ABS(B20)/C20,1))</f>
        <v>0.1289529828386331</v>
      </c>
      <c r="F20" s="15">
        <f>B20 - $H$11 * C20</f>
        <v>-906.86841265918076</v>
      </c>
      <c r="G20" s="15">
        <f>B20 + $H$11 * C20</f>
        <v>115.16914529307292</v>
      </c>
      <c r="H20" s="15">
        <v>2.7162942637035661</v>
      </c>
      <c r="I20" s="81">
        <f>(B20*0.473786031786198)/(PI()/SQRT(3))</f>
        <v>-103.40064663430765</v>
      </c>
      <c r="BA20" s="59">
        <v>-56009.863982466988</v>
      </c>
      <c r="BB20" s="59">
        <v>-29990.052172581378</v>
      </c>
      <c r="BC20" s="59">
        <v>-11065.064583010766</v>
      </c>
      <c r="BD20" s="59">
        <v>11554.608392798156</v>
      </c>
      <c r="BE20" s="59">
        <v>15093.768499507913</v>
      </c>
      <c r="BF20" s="59">
        <v>3897.7576484843707</v>
      </c>
      <c r="BG20" s="59">
        <v>-18044.12955335361</v>
      </c>
      <c r="BH20" s="59">
        <v>-8227.9052407099607</v>
      </c>
      <c r="BI20" s="59">
        <v>-11685.945786365659</v>
      </c>
      <c r="BJ20" s="59">
        <v>-3991.7232284150932</v>
      </c>
      <c r="BK20" s="59">
        <v>5357.3693203355097</v>
      </c>
      <c r="BL20" s="59">
        <v>-1610.176762060222</v>
      </c>
      <c r="BM20" s="59">
        <v>24239.881882147925</v>
      </c>
      <c r="BN20" s="59">
        <v>-6060.939098539141</v>
      </c>
      <c r="BO20" s="59">
        <v>-15608.278803902514</v>
      </c>
      <c r="BP20" s="59">
        <v>17837.946837132135</v>
      </c>
      <c r="BQ20" s="59">
        <v>13167.909080815964</v>
      </c>
      <c r="BR20" s="59">
        <v>-220.07814553548346</v>
      </c>
      <c r="BS20" s="59">
        <v>58235.428079906109</v>
      </c>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row>
    <row r="21" spans="1:154" outlineLevel="1" x14ac:dyDescent="0.2">
      <c r="A21" s="22" t="s">
        <v>23</v>
      </c>
      <c r="B21" s="15">
        <v>-83.126144500034343</v>
      </c>
      <c r="C21" s="15">
        <v>62.432024222224051</v>
      </c>
      <c r="D21" s="82">
        <f>B21 / C21</f>
        <v>-1.3314664314607272</v>
      </c>
      <c r="E21" s="15">
        <f>2*(1-_xlfn.NORM.S.DIST(ABS(B21)/C21,1))</f>
        <v>0.18303558332991088</v>
      </c>
      <c r="F21" s="15">
        <f>B21 - $H$11 * C21</f>
        <v>-205.49066345752573</v>
      </c>
      <c r="G21" s="15">
        <f>B21 + $H$11 * C21</f>
        <v>39.238374457457056</v>
      </c>
      <c r="H21" s="15">
        <v>1.7539618193866735</v>
      </c>
      <c r="I21" s="81">
        <f>(B21*0.341504299621586)/(PI()/SQRT(3))</f>
        <v>-15.651089264612411</v>
      </c>
      <c r="BA21" s="59">
        <v>400802.10262748029</v>
      </c>
      <c r="BB21" s="59">
        <v>223843.1795176657</v>
      </c>
      <c r="BC21" s="59">
        <v>86453.565257828537</v>
      </c>
      <c r="BD21" s="59">
        <v>-72142.95911208402</v>
      </c>
      <c r="BE21" s="59">
        <v>-90243.341619091603</v>
      </c>
      <c r="BF21" s="59">
        <v>-18044.129553362425</v>
      </c>
      <c r="BG21" s="59">
        <v>131084.5250158257</v>
      </c>
      <c r="BH21" s="59">
        <v>48387.340042610209</v>
      </c>
      <c r="BI21" s="59">
        <v>78637.801545000882</v>
      </c>
      <c r="BJ21" s="59">
        <v>22510.678096322998</v>
      </c>
      <c r="BK21" s="59">
        <v>-32720.905639251629</v>
      </c>
      <c r="BL21" s="59">
        <v>3121.3625355097392</v>
      </c>
      <c r="BM21" s="59">
        <v>-159238.32957182112</v>
      </c>
      <c r="BN21" s="59">
        <v>46568.771880442946</v>
      </c>
      <c r="BO21" s="59">
        <v>115420.18188555668</v>
      </c>
      <c r="BP21" s="59">
        <v>-123986.40585598827</v>
      </c>
      <c r="BQ21" s="59">
        <v>-95716.533111659461</v>
      </c>
      <c r="BR21" s="59">
        <v>10604.335343565115</v>
      </c>
      <c r="BS21" s="59">
        <v>-443396.51209480438</v>
      </c>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row>
    <row r="22" spans="1:154" outlineLevel="1" x14ac:dyDescent="0.2">
      <c r="A22" s="22" t="s">
        <v>13</v>
      </c>
      <c r="B22" s="15">
        <v>557.17318908131642</v>
      </c>
      <c r="C22" s="15">
        <v>362.05596945199744</v>
      </c>
      <c r="D22" s="83">
        <f>B22 / C22</f>
        <v>1.538914521764813</v>
      </c>
      <c r="E22" s="15">
        <f>2*(1-_xlfn.NORM.S.DIST(ABS(B22)/C22,1))</f>
        <v>0.12382516547233191</v>
      </c>
      <c r="F22" s="15">
        <f>B22 - $H$11 * C22</f>
        <v>-152.44347143233244</v>
      </c>
      <c r="G22" s="23">
        <f>B22 + $H$11 * C22</f>
        <v>1266.7898495949653</v>
      </c>
      <c r="H22" s="15">
        <v>2.5892702734983</v>
      </c>
      <c r="I22" s="78">
        <f>(B22*0.337078676542325)/(PI()/SQRT(3))</f>
        <v>103.54574209462811</v>
      </c>
      <c r="BA22" s="59">
        <v>148014.49749615617</v>
      </c>
      <c r="BB22" s="59">
        <v>81445.968908826952</v>
      </c>
      <c r="BC22" s="59">
        <v>30168.14197895351</v>
      </c>
      <c r="BD22" s="59">
        <v>-29222.554742608569</v>
      </c>
      <c r="BE22" s="59">
        <v>-36609.030932800233</v>
      </c>
      <c r="BF22" s="59">
        <v>-8227.9052407182189</v>
      </c>
      <c r="BG22" s="59">
        <v>48387.340042651202</v>
      </c>
      <c r="BH22" s="59">
        <v>29127869.071407992</v>
      </c>
      <c r="BI22" s="59">
        <v>30925.2509369734</v>
      </c>
      <c r="BJ22" s="59">
        <v>9352.8728037633755</v>
      </c>
      <c r="BK22" s="59">
        <v>-14050.22592179759</v>
      </c>
      <c r="BL22" s="59">
        <v>3097.0442636701305</v>
      </c>
      <c r="BM22" s="59">
        <v>-60147.633026583891</v>
      </c>
      <c r="BN22" s="59">
        <v>15276.262735122578</v>
      </c>
      <c r="BO22" s="59">
        <v>41135.705707574627</v>
      </c>
      <c r="BP22" s="59">
        <v>-46012.942374721555</v>
      </c>
      <c r="BQ22" s="59">
        <v>-35401.114253948552</v>
      </c>
      <c r="BR22" s="59">
        <v>-29103643.875542894</v>
      </c>
      <c r="BS22" s="59">
        <v>-158802.41285855719</v>
      </c>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row>
    <row r="23" spans="1:154" outlineLevel="1" x14ac:dyDescent="0.2">
      <c r="A23" s="271" t="s">
        <v>14</v>
      </c>
      <c r="B23" s="272">
        <v>196.14478968765144</v>
      </c>
      <c r="C23" s="273">
        <v>5397.0240940177382</v>
      </c>
      <c r="D23" s="276">
        <f>B23 / C23</f>
        <v>3.6343137675643435E-2</v>
      </c>
      <c r="E23" s="272">
        <f>2*(1-_xlfn.NORM.S.DIST(ABS(B23)/C23,1))</f>
        <v>0.97100875375189277</v>
      </c>
      <c r="F23" s="273">
        <f>B23 - $H$11 * C23</f>
        <v>-10381.828058282028</v>
      </c>
      <c r="G23" s="273">
        <f>B23 + $H$11 * C23</f>
        <v>10774.117637657329</v>
      </c>
      <c r="H23" s="272">
        <v>2.1045373457977647</v>
      </c>
      <c r="I23" s="274">
        <f>(B23*0.350045625033524)/(PI()/SQRT(3))</f>
        <v>37.854035488798949</v>
      </c>
      <c r="BA23" s="59">
        <v>240267.28826619455</v>
      </c>
      <c r="BB23" s="59">
        <v>133869.29401909956</v>
      </c>
      <c r="BC23" s="59">
        <v>51231.907219951492</v>
      </c>
      <c r="BD23" s="59">
        <v>-44585.394900060615</v>
      </c>
      <c r="BE23" s="59">
        <v>-55883.313090743402</v>
      </c>
      <c r="BF23" s="59">
        <v>-11685.945786370336</v>
      </c>
      <c r="BG23" s="59">
        <v>78637.80154499659</v>
      </c>
      <c r="BH23" s="59">
        <v>30925.250936947959</v>
      </c>
      <c r="BI23" s="59">
        <v>48424.329551023737</v>
      </c>
      <c r="BJ23" s="59">
        <v>14124.914203672175</v>
      </c>
      <c r="BK23" s="59">
        <v>-20792.603015153549</v>
      </c>
      <c r="BL23" s="59">
        <v>2881.9110142760592</v>
      </c>
      <c r="BM23" s="59">
        <v>-96280.422279901337</v>
      </c>
      <c r="BN23" s="59">
        <v>26959.861294829578</v>
      </c>
      <c r="BO23" s="59">
        <v>68552.036835740626</v>
      </c>
      <c r="BP23" s="59">
        <v>-74735.401928954612</v>
      </c>
      <c r="BQ23" s="59">
        <v>-57490.359191530573</v>
      </c>
      <c r="BR23" s="59">
        <v>5698.1866777871328</v>
      </c>
      <c r="BS23" s="59">
        <v>-263080.90718362358</v>
      </c>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row>
    <row r="24" spans="1:154" outlineLevel="1" x14ac:dyDescent="0.2">
      <c r="A24" s="22" t="s">
        <v>15</v>
      </c>
      <c r="B24" s="15">
        <v>334.57697374971633</v>
      </c>
      <c r="C24" s="15">
        <v>220.05528748708525</v>
      </c>
      <c r="D24" s="77">
        <f>B24 / C24</f>
        <v>1.5204223337253471</v>
      </c>
      <c r="E24" s="15">
        <f>2*(1-_xlfn.NORM.S.DIST(ABS(B24)/C24,1))</f>
        <v>0.12840486487502845</v>
      </c>
      <c r="F24" s="15">
        <f>B24 - $H$11 * C24</f>
        <v>-96.72346433257826</v>
      </c>
      <c r="G24" s="15">
        <f>B24 + $H$11 * C24</f>
        <v>765.87741183201092</v>
      </c>
      <c r="H24" s="15">
        <v>1.8274136088868782</v>
      </c>
      <c r="I24" s="78">
        <f>(B24*0.384017863640684)/(PI()/SQRT(3))</f>
        <v>70.836685256517754</v>
      </c>
      <c r="BA24" s="59">
        <v>69134.403735006199</v>
      </c>
      <c r="BB24" s="59">
        <v>37444.0967215325</v>
      </c>
      <c r="BC24" s="59">
        <v>14216.260805183447</v>
      </c>
      <c r="BD24" s="59">
        <v>-13635.274776727454</v>
      </c>
      <c r="BE24" s="59">
        <v>-17375.815585051838</v>
      </c>
      <c r="BF24" s="59">
        <v>-3991.7232284157908</v>
      </c>
      <c r="BG24" s="59">
        <v>22510.678096317119</v>
      </c>
      <c r="BH24" s="59">
        <v>9352.8728037547153</v>
      </c>
      <c r="BI24" s="59">
        <v>14124.914203669394</v>
      </c>
      <c r="BJ24" s="59">
        <v>4832.958153489194</v>
      </c>
      <c r="BK24" s="59">
        <v>-6085.644918209794</v>
      </c>
      <c r="BL24" s="59">
        <v>1382.9175858695323</v>
      </c>
      <c r="BM24" s="59">
        <v>-29110.082010593942</v>
      </c>
      <c r="BN24" s="59">
        <v>7777.3033334865286</v>
      </c>
      <c r="BO24" s="59">
        <v>19393.821010781201</v>
      </c>
      <c r="BP24" s="59">
        <v>-21434.906159628914</v>
      </c>
      <c r="BQ24" s="59">
        <v>-16350.483416588717</v>
      </c>
      <c r="BR24" s="59">
        <v>1406.0205801324671</v>
      </c>
      <c r="BS24" s="59">
        <v>-73945.951087629597</v>
      </c>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row>
    <row r="25" spans="1:154" outlineLevel="1" x14ac:dyDescent="0.2">
      <c r="A25" s="22" t="s">
        <v>16</v>
      </c>
      <c r="B25" s="15">
        <v>100.43010743253215</v>
      </c>
      <c r="C25" s="15">
        <v>69.519480388515518</v>
      </c>
      <c r="D25" s="85">
        <f>B25 / C25</f>
        <v>1.4446325960906206</v>
      </c>
      <c r="E25" s="15">
        <f>2*(1-_xlfn.NORM.S.DIST(ABS(B25)/C25,1))</f>
        <v>0.14856111190990529</v>
      </c>
      <c r="F25" s="15">
        <f>B25 - $H$11 * C25</f>
        <v>-35.825570352896833</v>
      </c>
      <c r="G25" s="15">
        <f>B25 + $H$11 * C25</f>
        <v>236.68578521796115</v>
      </c>
      <c r="H25" s="15">
        <v>1.7578595451277892</v>
      </c>
      <c r="I25" s="78">
        <f>(B25*0.455921713957931)/(PI()/SQRT(3))</f>
        <v>25.244394510498086</v>
      </c>
      <c r="BA25" s="59">
        <v>-100122.45086782517</v>
      </c>
      <c r="BB25" s="59">
        <v>-55867.743694142766</v>
      </c>
      <c r="BC25" s="59">
        <v>-20991.535146140908</v>
      </c>
      <c r="BD25" s="59">
        <v>19271.973208774787</v>
      </c>
      <c r="BE25" s="59">
        <v>24284.351130712901</v>
      </c>
      <c r="BF25" s="59">
        <v>5357.3693203371013</v>
      </c>
      <c r="BG25" s="59">
        <v>-32720.905639247314</v>
      </c>
      <c r="BH25" s="59">
        <v>-14050.225921786443</v>
      </c>
      <c r="BI25" s="59">
        <v>-20792.603015152032</v>
      </c>
      <c r="BJ25" s="59">
        <v>-6085.6449182105134</v>
      </c>
      <c r="BK25" s="59">
        <v>9486.4936681480194</v>
      </c>
      <c r="BL25" s="59">
        <v>-1832.2887744632351</v>
      </c>
      <c r="BM25" s="59">
        <v>40459.344615848546</v>
      </c>
      <c r="BN25" s="59">
        <v>-10679.168498809</v>
      </c>
      <c r="BO25" s="59">
        <v>-28297.173717588146</v>
      </c>
      <c r="BP25" s="59">
        <v>31554.658628943325</v>
      </c>
      <c r="BQ25" s="59">
        <v>24020.530468809287</v>
      </c>
      <c r="BR25" s="59">
        <v>-1676.9886150743898</v>
      </c>
      <c r="BS25" s="59">
        <v>108015.94459812493</v>
      </c>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row>
    <row r="26" spans="1:154" outlineLevel="1" x14ac:dyDescent="0.2">
      <c r="A26" s="22" t="s">
        <v>26</v>
      </c>
      <c r="B26" s="15">
        <v>-142.30585418230214</v>
      </c>
      <c r="C26" s="15">
        <v>97.39863278377176</v>
      </c>
      <c r="D26" s="86">
        <f>B26 / C26</f>
        <v>-1.4610662399977001</v>
      </c>
      <c r="E26" s="15">
        <f>2*(1-_xlfn.NORM.S.DIST(ABS(B26)/C26,1))</f>
        <v>0.14399726393554801</v>
      </c>
      <c r="F26" s="15">
        <f>B26 - $H$11 * C26</f>
        <v>-333.20366658193694</v>
      </c>
      <c r="G26" s="15">
        <f>B26 + $H$11 * C26</f>
        <v>48.59195821733266</v>
      </c>
      <c r="H26" s="15">
        <v>1.436300938553801</v>
      </c>
      <c r="I26" s="81">
        <f>(B26*0.393935274924194)/(PI()/SQRT(3))</f>
        <v>-30.907109626370154</v>
      </c>
      <c r="BA26" s="59">
        <v>10126.28757548296</v>
      </c>
      <c r="BB26" s="59">
        <v>4590.2773355357458</v>
      </c>
      <c r="BC26" s="59">
        <v>1116.7822665752649</v>
      </c>
      <c r="BD26" s="59">
        <v>-3409.5934172821276</v>
      </c>
      <c r="BE26" s="59">
        <v>-4710.937408248963</v>
      </c>
      <c r="BF26" s="59">
        <v>-1610.1767620594221</v>
      </c>
      <c r="BG26" s="59">
        <v>3121.3625355024569</v>
      </c>
      <c r="BH26" s="59">
        <v>3097.044263667211</v>
      </c>
      <c r="BI26" s="59">
        <v>2881.9110142718068</v>
      </c>
      <c r="BJ26" s="59">
        <v>1382.917585868423</v>
      </c>
      <c r="BK26" s="59">
        <v>-1832.2887744615296</v>
      </c>
      <c r="BL26" s="59">
        <v>1449.4252188893086</v>
      </c>
      <c r="BM26" s="59">
        <v>-5719.3306612896749</v>
      </c>
      <c r="BN26" s="59">
        <v>460.53105078583104</v>
      </c>
      <c r="BO26" s="59">
        <v>2267.2206268157292</v>
      </c>
      <c r="BP26" s="59">
        <v>-3418.052859321474</v>
      </c>
      <c r="BQ26" s="59">
        <v>-2287.7151655971638</v>
      </c>
      <c r="BR26" s="59">
        <v>-889.46173974235307</v>
      </c>
      <c r="BS26" s="59">
        <v>-7704.3473724286132</v>
      </c>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row>
    <row r="27" spans="1:154" outlineLevel="1" x14ac:dyDescent="0.2">
      <c r="A27" s="271" t="s">
        <v>29</v>
      </c>
      <c r="B27" s="272">
        <v>19.153098791985556</v>
      </c>
      <c r="C27" s="272">
        <v>38.071317535505763</v>
      </c>
      <c r="D27" s="275">
        <f>B27 / C27</f>
        <v>0.5030847375881633</v>
      </c>
      <c r="E27" s="272">
        <f>2*(1-_xlfn.NORM.S.DIST(ABS(B27)/C27,1))</f>
        <v>0.61490469679542281</v>
      </c>
      <c r="F27" s="272">
        <f>B27 - $H$11 * C27</f>
        <v>-55.465312421593936</v>
      </c>
      <c r="G27" s="272">
        <f>B27 + $H$11 * C27</f>
        <v>93.771510005565048</v>
      </c>
      <c r="H27" s="272">
        <v>1.7796857476046584</v>
      </c>
      <c r="I27" s="274">
        <f>(B27*0.493663179701032)/(PI()/SQRT(3))</f>
        <v>5.2129137528789133</v>
      </c>
      <c r="BA27" s="59">
        <v>-489938.72609871451</v>
      </c>
      <c r="BB27" s="59">
        <v>-270436.54248304642</v>
      </c>
      <c r="BC27" s="59">
        <v>-103999.88873776482</v>
      </c>
      <c r="BD27" s="59">
        <v>90240.915901261629</v>
      </c>
      <c r="BE27" s="59">
        <v>114887.3997597594</v>
      </c>
      <c r="BF27" s="59">
        <v>24239.881881523102</v>
      </c>
      <c r="BG27" s="59">
        <v>-159238.32956723208</v>
      </c>
      <c r="BH27" s="59">
        <v>-60147.633025074203</v>
      </c>
      <c r="BI27" s="59">
        <v>-96280.422277163714</v>
      </c>
      <c r="BJ27" s="59">
        <v>-29110.082009814058</v>
      </c>
      <c r="BK27" s="59">
        <v>40459.344614715563</v>
      </c>
      <c r="BL27" s="59">
        <v>-5719.3306611906337</v>
      </c>
      <c r="BM27" s="59">
        <v>1911328.3188350929</v>
      </c>
      <c r="BN27" s="59">
        <v>-57424.518712819023</v>
      </c>
      <c r="BO27" s="59">
        <v>-140750.13890096528</v>
      </c>
      <c r="BP27" s="59">
        <v>152347.1473494118</v>
      </c>
      <c r="BQ27" s="59">
        <v>116202.21046908078</v>
      </c>
      <c r="BR27" s="59">
        <v>-10518.173937989253</v>
      </c>
      <c r="BS27" s="59">
        <v>-1176150.9715793272</v>
      </c>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row>
    <row r="28" spans="1:154" outlineLevel="1" x14ac:dyDescent="0.2">
      <c r="A28" s="175" t="s">
        <v>31</v>
      </c>
      <c r="B28" s="176">
        <v>-672.4845669421494</v>
      </c>
      <c r="C28" s="177">
        <v>1382.5079814724734</v>
      </c>
      <c r="D28" s="180">
        <f>B28 / C28</f>
        <v>-0.48642364163851232</v>
      </c>
      <c r="E28" s="176">
        <f>2*(1-_xlfn.NORM.S.DIST(ABS(B28)/C28,1))</f>
        <v>0.62666683182431626</v>
      </c>
      <c r="F28" s="177">
        <f>B28 - $H$11 * C28</f>
        <v>-3382.1504189673647</v>
      </c>
      <c r="G28" s="177">
        <f>B28 + $H$11 * C28</f>
        <v>2037.1812850830661</v>
      </c>
      <c r="H28" s="176">
        <v>1.1489689701354637</v>
      </c>
      <c r="I28" s="181">
        <f>(B28*0.0899827611017996)/(PI()/SQRT(3))</f>
        <v>-33.362024116350177</v>
      </c>
      <c r="BA28" s="59">
        <v>143313.28572052272</v>
      </c>
      <c r="BB28" s="59">
        <v>80024.307153876565</v>
      </c>
      <c r="BC28" s="59">
        <v>31522.337746882768</v>
      </c>
      <c r="BD28" s="59">
        <v>-24717.891382778242</v>
      </c>
      <c r="BE28" s="59">
        <v>-31439.163478031984</v>
      </c>
      <c r="BF28" s="59">
        <v>-6060.9390985422388</v>
      </c>
      <c r="BG28" s="59">
        <v>46568.771880442422</v>
      </c>
      <c r="BH28" s="59">
        <v>15276.262735107142</v>
      </c>
      <c r="BI28" s="59">
        <v>26959.861294830807</v>
      </c>
      <c r="BJ28" s="59">
        <v>7777.3033334885513</v>
      </c>
      <c r="BK28" s="59">
        <v>-10679.168498810423</v>
      </c>
      <c r="BL28" s="59">
        <v>460.53105078843669</v>
      </c>
      <c r="BM28" s="59">
        <v>-57424.518714470098</v>
      </c>
      <c r="BN28" s="59">
        <v>18009.695147150822</v>
      </c>
      <c r="BO28" s="59">
        <v>42156.133776829854</v>
      </c>
      <c r="BP28" s="59">
        <v>-44478.950233209333</v>
      </c>
      <c r="BQ28" s="59">
        <v>-33969.338456469697</v>
      </c>
      <c r="BR28" s="59">
        <v>3792.6174948695093</v>
      </c>
      <c r="BS28" s="59">
        <v>-159852.65786240951</v>
      </c>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row>
    <row r="29" spans="1:154" outlineLevel="1" x14ac:dyDescent="0.2">
      <c r="A29" s="22" t="s">
        <v>30</v>
      </c>
      <c r="B29" s="15">
        <v>196.51363334284915</v>
      </c>
      <c r="C29" s="15">
        <v>134.20020546612744</v>
      </c>
      <c r="D29" s="79">
        <f>B29 / C29</f>
        <v>1.4643318366040043</v>
      </c>
      <c r="E29" s="15">
        <f>2*(1-_xlfn.NORM.S.DIST(ABS(B29)/C29,1))</f>
        <v>0.14310330247237002</v>
      </c>
      <c r="F29" s="15">
        <f>B29 - $H$11 * C29</f>
        <v>-66.513936088635859</v>
      </c>
      <c r="G29" s="15">
        <f>B29 + $H$11 * C29</f>
        <v>459.54120277433412</v>
      </c>
      <c r="H29" s="15">
        <v>1.23350352138069</v>
      </c>
      <c r="I29" s="78">
        <f>(B29*0.341504299621586)/(PI()/SQRT(3))</f>
        <v>36.999820401401813</v>
      </c>
      <c r="BA29" s="59">
        <v>353935.01889554353</v>
      </c>
      <c r="BB29" s="59">
        <v>198268.79129876074</v>
      </c>
      <c r="BC29" s="59">
        <v>76974.544057858249</v>
      </c>
      <c r="BD29" s="59">
        <v>-62723.288991445479</v>
      </c>
      <c r="BE29" s="59">
        <v>-78943.418363019446</v>
      </c>
      <c r="BF29" s="59">
        <v>-15608.278803910245</v>
      </c>
      <c r="BG29" s="59">
        <v>115420.18188555614</v>
      </c>
      <c r="BH29" s="59">
        <v>41135.705707537687</v>
      </c>
      <c r="BI29" s="59">
        <v>68552.036835744104</v>
      </c>
      <c r="BJ29" s="59">
        <v>19393.821010786312</v>
      </c>
      <c r="BK29" s="59">
        <v>-28297.173717591835</v>
      </c>
      <c r="BL29" s="59">
        <v>2267.2206268221616</v>
      </c>
      <c r="BM29" s="59">
        <v>-140750.13890502759</v>
      </c>
      <c r="BN29" s="59">
        <v>42156.133776830124</v>
      </c>
      <c r="BO29" s="59">
        <v>102984.73497966072</v>
      </c>
      <c r="BP29" s="59">
        <v>-110055.29483756423</v>
      </c>
      <c r="BQ29" s="59">
        <v>-84369.807187977014</v>
      </c>
      <c r="BR29" s="59">
        <v>8908.5003919552273</v>
      </c>
      <c r="BS29" s="59">
        <v>-392633.33201120573</v>
      </c>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row>
    <row r="30" spans="1:154" outlineLevel="1" x14ac:dyDescent="0.2">
      <c r="A30" s="22" t="s">
        <v>33</v>
      </c>
      <c r="B30" s="15">
        <v>487.79744832860729</v>
      </c>
      <c r="C30" s="15">
        <v>320.91234781426022</v>
      </c>
      <c r="D30" s="77">
        <f>B30 / C30</f>
        <v>1.5200332790277611</v>
      </c>
      <c r="E30" s="15">
        <f>2*(1-_xlfn.NORM.S.DIST(ABS(B30)/C30,1))</f>
        <v>0.12850261185553968</v>
      </c>
      <c r="F30" s="15">
        <f>B30 - $H$11 * C30</f>
        <v>-141.17919558153369</v>
      </c>
      <c r="G30" s="23">
        <f>B30 + $H$11 * C30</f>
        <v>1116.7740922387484</v>
      </c>
      <c r="H30" s="15">
        <v>1.2198140269566495</v>
      </c>
      <c r="I30" s="78">
        <f>(B30*0.497279808122101)/(PI()/SQRT(3))</f>
        <v>133.73685441207198</v>
      </c>
      <c r="BA30" s="59">
        <v>-380390.50156487979</v>
      </c>
      <c r="BB30" s="59">
        <v>-212644.92697655177</v>
      </c>
      <c r="BC30" s="59">
        <v>-82063.891220001853</v>
      </c>
      <c r="BD30" s="59">
        <v>68687.37217725681</v>
      </c>
      <c r="BE30" s="59">
        <v>86810.165029841024</v>
      </c>
      <c r="BF30" s="59">
        <v>17837.946837139592</v>
      </c>
      <c r="BG30" s="59">
        <v>-123986.40585598163</v>
      </c>
      <c r="BH30" s="59">
        <v>-46012.942374680315</v>
      </c>
      <c r="BI30" s="59">
        <v>-74735.401928954714</v>
      </c>
      <c r="BJ30" s="59">
        <v>-21434.906159633359</v>
      </c>
      <c r="BK30" s="59">
        <v>31554.658628945774</v>
      </c>
      <c r="BL30" s="59">
        <v>-3418.0528593282324</v>
      </c>
      <c r="BM30" s="59">
        <v>152347.14735376262</v>
      </c>
      <c r="BN30" s="59">
        <v>-44478.950233207441</v>
      </c>
      <c r="BO30" s="59">
        <v>-110055.29483755886</v>
      </c>
      <c r="BP30" s="59">
        <v>118973.60476882334</v>
      </c>
      <c r="BQ30" s="59">
        <v>90717.745121531276</v>
      </c>
      <c r="BR30" s="59">
        <v>-8519.0555543130176</v>
      </c>
      <c r="BS30" s="59">
        <v>418738.41890994937</v>
      </c>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row>
    <row r="31" spans="1:154" outlineLevel="1" x14ac:dyDescent="0.2">
      <c r="A31" s="22" t="s">
        <v>32</v>
      </c>
      <c r="B31" s="15">
        <v>-527.39647394581357</v>
      </c>
      <c r="C31" s="15">
        <v>344.92550611519488</v>
      </c>
      <c r="D31" s="80">
        <f>B31 / C31</f>
        <v>-1.5290155833523045</v>
      </c>
      <c r="E31" s="15">
        <f>2*(1-_xlfn.NORM.S.DIST(ABS(B31)/C31,1))</f>
        <v>0.12626058078287494</v>
      </c>
      <c r="F31" s="23">
        <f>B31 - $H$11 * C31</f>
        <v>-1203.4380432808457</v>
      </c>
      <c r="G31" s="15">
        <f>B31 + $H$11 * C31</f>
        <v>148.64509538921845</v>
      </c>
      <c r="H31" s="15">
        <v>1.0508238550647786</v>
      </c>
      <c r="I31" s="81">
        <f>(B31*0.260947463860013)/(PI()/SQRT(3))</f>
        <v>-75.875411050757265</v>
      </c>
      <c r="BA31" s="59">
        <v>-292846.27967702009</v>
      </c>
      <c r="BB31" s="59">
        <v>-163753.36713543793</v>
      </c>
      <c r="BC31" s="59">
        <v>-63220.684018470645</v>
      </c>
      <c r="BD31" s="59">
        <v>52689.871604973094</v>
      </c>
      <c r="BE31" s="59">
        <v>65913.390379796881</v>
      </c>
      <c r="BF31" s="59">
        <v>13167.909080822434</v>
      </c>
      <c r="BG31" s="59">
        <v>-95716.533111659664</v>
      </c>
      <c r="BH31" s="59">
        <v>-35401.114253918669</v>
      </c>
      <c r="BI31" s="59">
        <v>-57490.359191533826</v>
      </c>
      <c r="BJ31" s="59">
        <v>-16350.483416593046</v>
      </c>
      <c r="BK31" s="59">
        <v>24020.530468812492</v>
      </c>
      <c r="BL31" s="59">
        <v>-2287.7151656024894</v>
      </c>
      <c r="BM31" s="59">
        <v>116202.21047243376</v>
      </c>
      <c r="BN31" s="59">
        <v>-33969.338456470156</v>
      </c>
      <c r="BO31" s="59">
        <v>-84369.807187977582</v>
      </c>
      <c r="BP31" s="59">
        <v>90717.745121536311</v>
      </c>
      <c r="BQ31" s="59">
        <v>69974.176747001999</v>
      </c>
      <c r="BR31" s="59">
        <v>-7652.0447866952318</v>
      </c>
      <c r="BS31" s="59">
        <v>323941.33193713939</v>
      </c>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row>
    <row r="32" spans="1:154" outlineLevel="1" x14ac:dyDescent="0.2">
      <c r="A32" s="22" t="s">
        <v>106</v>
      </c>
      <c r="B32" s="15">
        <v>-405.16547766502651</v>
      </c>
      <c r="C32" s="15">
        <v>264.52632524382523</v>
      </c>
      <c r="D32" s="80">
        <f>B32 / C32</f>
        <v>-1.5316641067446433</v>
      </c>
      <c r="E32" s="15">
        <f>2*(1-_xlfn.NORM.S.DIST(ABS(B32)/C32,1))</f>
        <v>0.12560534406469559</v>
      </c>
      <c r="F32" s="15">
        <f>B32 - $H$11 * C32</f>
        <v>-923.62754810565241</v>
      </c>
      <c r="G32" s="15">
        <f>B32 + $H$11 * C32</f>
        <v>113.29659277559938</v>
      </c>
      <c r="H32" s="15">
        <v>8.1423346436565858</v>
      </c>
      <c r="I32" s="81">
        <f>(B32*1)/(PI()/SQRT(3))</f>
        <v>-223.37943526410183</v>
      </c>
      <c r="BA32" s="59">
        <v>31092.993855953875</v>
      </c>
      <c r="BB32" s="59">
        <v>17917.313190821373</v>
      </c>
      <c r="BC32" s="59">
        <v>7509.568780890595</v>
      </c>
      <c r="BD32" s="59">
        <v>-4853.703825811197</v>
      </c>
      <c r="BE32" s="59">
        <v>-4810.8103301398596</v>
      </c>
      <c r="BF32" s="59">
        <v>-220.07814553137618</v>
      </c>
      <c r="BG32" s="59">
        <v>10604.335343525832</v>
      </c>
      <c r="BH32" s="59">
        <v>-29103643.875542909</v>
      </c>
      <c r="BI32" s="59">
        <v>5698.186677764621</v>
      </c>
      <c r="BJ32" s="59">
        <v>1406.0205801267102</v>
      </c>
      <c r="BK32" s="59">
        <v>-1676.988615065583</v>
      </c>
      <c r="BL32" s="59">
        <v>-889.46173974199962</v>
      </c>
      <c r="BM32" s="59">
        <v>-10518.1739385159</v>
      </c>
      <c r="BN32" s="59">
        <v>3792.6174948549224</v>
      </c>
      <c r="BO32" s="59">
        <v>8908.5003919200408</v>
      </c>
      <c r="BP32" s="59">
        <v>-8519.0555542763559</v>
      </c>
      <c r="BQ32" s="59">
        <v>-7652.0447866665081</v>
      </c>
      <c r="BR32" s="59">
        <v>29140237.314843059</v>
      </c>
      <c r="BS32" s="59">
        <v>-37871.751145407135</v>
      </c>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row>
    <row r="33" spans="1:154" outlineLevel="1" x14ac:dyDescent="0.2">
      <c r="A33" s="175" t="s">
        <v>35</v>
      </c>
      <c r="B33" s="176">
        <v>42.29700477944607</v>
      </c>
      <c r="C33" s="177">
        <v>5398.1698115975432</v>
      </c>
      <c r="D33" s="178">
        <f>B33 / C33</f>
        <v>7.8354342778499259E-3</v>
      </c>
      <c r="E33" s="176">
        <f>2*(1-_xlfn.NORM.S.DIST(ABS(B33)/C33,1))</f>
        <v>0.99374829193217584</v>
      </c>
      <c r="F33" s="177">
        <f>B33 - $H$11 * C33</f>
        <v>-10537.921408383105</v>
      </c>
      <c r="G33" s="177">
        <f>B33 + $H$11 * C33</f>
        <v>10622.515417941997</v>
      </c>
      <c r="H33" s="176">
        <v>1.2837266594721553</v>
      </c>
      <c r="I33" s="179">
        <f>(B33*0.387394713453793)/(PI()/SQRT(3))</f>
        <v>9.0338746222933004</v>
      </c>
      <c r="BA33" s="59">
        <v>-1356810.4263818571</v>
      </c>
      <c r="BB33" s="59">
        <v>-759554.19124513282</v>
      </c>
      <c r="BC33" s="59">
        <v>-294628.45280363027</v>
      </c>
      <c r="BD33" s="59">
        <v>240397.79576199548</v>
      </c>
      <c r="BE33" s="59">
        <v>299893.34063993389</v>
      </c>
      <c r="BF33" s="59">
        <v>58235.428080571146</v>
      </c>
      <c r="BG33" s="59">
        <v>-443396.51209939021</v>
      </c>
      <c r="BH33" s="59">
        <v>-158802.41285987565</v>
      </c>
      <c r="BI33" s="59">
        <v>-263080.90718637902</v>
      </c>
      <c r="BJ33" s="59">
        <v>-73945.951088436035</v>
      </c>
      <c r="BK33" s="59">
        <v>108015.94459927703</v>
      </c>
      <c r="BL33" s="59">
        <v>-7704.3473725611575</v>
      </c>
      <c r="BM33" s="59">
        <v>-1176150.9715581692</v>
      </c>
      <c r="BN33" s="59">
        <v>-159852.65786406188</v>
      </c>
      <c r="BO33" s="59">
        <v>-392633.33201526763</v>
      </c>
      <c r="BP33" s="59">
        <v>418738.41891432775</v>
      </c>
      <c r="BQ33" s="59">
        <v>323941.33194048918</v>
      </c>
      <c r="BR33" s="59">
        <v>-37871.751146115676</v>
      </c>
      <c r="BS33" s="59">
        <v>3221057.0584117323</v>
      </c>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row>
    <row r="34" spans="1:154" x14ac:dyDescent="0.2">
      <c r="A34" s="74"/>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row>
    <row r="35" spans="1:154" x14ac:dyDescent="0.2">
      <c r="A35" s="12" t="s">
        <v>108</v>
      </c>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row>
    <row r="36" spans="1:154" ht="10.8" hidden="1" outlineLevel="1" thickBot="1" x14ac:dyDescent="0.25">
      <c r="A36" s="25" t="s">
        <v>109</v>
      </c>
      <c r="B36" s="16" t="s">
        <v>110</v>
      </c>
      <c r="C36" s="16" t="s">
        <v>111</v>
      </c>
      <c r="D36" s="13"/>
      <c r="E36" s="16" t="s">
        <v>102</v>
      </c>
      <c r="F36" s="16" t="s">
        <v>112</v>
      </c>
      <c r="G36" s="16" t="s">
        <v>113</v>
      </c>
      <c r="H36" s="13"/>
      <c r="I36" s="16" t="s">
        <v>114</v>
      </c>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row>
    <row r="37" spans="1:154" hidden="1" outlineLevel="1" x14ac:dyDescent="0.2">
      <c r="A37" s="22" t="s">
        <v>115</v>
      </c>
      <c r="B37" s="20">
        <v>18</v>
      </c>
      <c r="C37" s="19">
        <f>C39 - C38</f>
        <v>128.74015447817644</v>
      </c>
      <c r="D37" s="5" t="s">
        <v>116</v>
      </c>
      <c r="E37" s="19">
        <f>_xlfn.CHISQ.DIST.RT(C37,B37)</f>
        <v>9.2250191004113916E-19</v>
      </c>
      <c r="F37" s="19">
        <f>C38+2*(1+B37)</f>
        <v>38.047971113059127</v>
      </c>
      <c r="G37" s="19">
        <f>$BB$80</f>
        <v>0.64473684210526316</v>
      </c>
      <c r="H37" s="19" t="s">
        <v>117</v>
      </c>
      <c r="I37" s="19">
        <f>1-C38/C39</f>
        <v>0.99962751913005254</v>
      </c>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row>
    <row r="38" spans="1:154" hidden="1" outlineLevel="1" x14ac:dyDescent="0.2">
      <c r="A38" s="22" t="s">
        <v>118</v>
      </c>
      <c r="B38" s="20">
        <v>227</v>
      </c>
      <c r="C38" s="19">
        <v>4.7971113059124604E-2</v>
      </c>
      <c r="D38" s="5" t="s">
        <v>119</v>
      </c>
      <c r="E38" s="19"/>
      <c r="F38" s="19"/>
      <c r="G38" s="19"/>
      <c r="H38" s="19" t="s">
        <v>120</v>
      </c>
      <c r="I38" s="19">
        <f>1-EXP(((C38/2)-(C39/2))*(2/$F$11))</f>
        <v>0.40745826005726427</v>
      </c>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row>
    <row r="39" spans="1:154" hidden="1" outlineLevel="1" x14ac:dyDescent="0.2">
      <c r="A39" s="22" t="s">
        <v>121</v>
      </c>
      <c r="B39" s="20">
        <v>245</v>
      </c>
      <c r="C39" s="19">
        <f>-2*(($F$11*(1-$E$11))*LN(1-$E$11)+$F$11*$E$11*LN($E$11))</f>
        <v>128.78812559123557</v>
      </c>
      <c r="D39" s="5" t="s">
        <v>122</v>
      </c>
      <c r="E39" s="19"/>
      <c r="F39" s="19"/>
      <c r="G39" s="19"/>
      <c r="H39" s="19" t="s">
        <v>123</v>
      </c>
      <c r="I39" s="19">
        <f xml:space="preserve"> I38/(1-(($E$11^$E$11)*((1-$E$11)^(1-$E$11)))^2)</f>
        <v>0.99971652482164075</v>
      </c>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row>
    <row r="40" spans="1:154" collapsed="1" x14ac:dyDescent="0.2">
      <c r="A40" s="74"/>
      <c r="B40" s="17"/>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row>
    <row r="41" spans="1:154" x14ac:dyDescent="0.2">
      <c r="A41" s="12" t="s">
        <v>124</v>
      </c>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row>
    <row r="42" spans="1:154" ht="10.8" hidden="1" outlineLevel="1" thickBot="1" x14ac:dyDescent="0.25">
      <c r="A42" s="27" t="s">
        <v>98</v>
      </c>
      <c r="B42" s="13" t="s">
        <v>125</v>
      </c>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row>
    <row r="43" spans="1:154" ht="10.8" hidden="1" outlineLevel="1" thickBot="1" x14ac:dyDescent="0.25">
      <c r="A43" s="26" t="s">
        <v>105</v>
      </c>
      <c r="B43" s="28">
        <v>1</v>
      </c>
      <c r="C43" s="29" t="s">
        <v>126</v>
      </c>
      <c r="D43" s="19"/>
      <c r="E43" s="19"/>
      <c r="F43" s="19"/>
      <c r="G43" s="19"/>
      <c r="H43" s="19"/>
      <c r="I43" s="19"/>
      <c r="J43" s="19"/>
      <c r="K43" s="19"/>
      <c r="L43" s="19"/>
      <c r="M43" s="19"/>
      <c r="N43" s="19"/>
      <c r="O43" s="19"/>
      <c r="P43" s="19"/>
      <c r="Q43" s="19"/>
      <c r="R43" s="19"/>
      <c r="S43" s="19"/>
      <c r="T43" s="1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59"/>
      <c r="DI43" s="59"/>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row>
    <row r="44" spans="1:154" ht="10.8" hidden="1" outlineLevel="1" thickBot="1" x14ac:dyDescent="0.25">
      <c r="A44" s="26" t="s">
        <v>9</v>
      </c>
      <c r="B44" s="28">
        <v>-0.68206981079352691</v>
      </c>
      <c r="C44" s="28">
        <v>1</v>
      </c>
      <c r="D44" s="29" t="s">
        <v>127</v>
      </c>
      <c r="E44" s="19"/>
      <c r="F44" s="19"/>
      <c r="G44" s="19"/>
      <c r="H44" s="19"/>
      <c r="I44" s="19"/>
      <c r="J44" s="19"/>
      <c r="K44" s="19"/>
      <c r="L44" s="19"/>
      <c r="M44" s="19"/>
      <c r="N44" s="19"/>
      <c r="O44" s="19"/>
      <c r="P44" s="19"/>
      <c r="Q44" s="19"/>
      <c r="R44" s="19"/>
      <c r="S44" s="19"/>
      <c r="T44" s="1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row>
    <row r="45" spans="1:154" ht="10.8" hidden="1" outlineLevel="1" thickBot="1" x14ac:dyDescent="0.25">
      <c r="A45" s="26" t="s">
        <v>19</v>
      </c>
      <c r="B45" s="28">
        <v>-0.20201065457162323</v>
      </c>
      <c r="C45" s="88">
        <v>0.29478854359455942</v>
      </c>
      <c r="D45" s="28">
        <v>1</v>
      </c>
      <c r="E45" s="29" t="s">
        <v>128</v>
      </c>
      <c r="F45" s="19"/>
      <c r="G45" s="19"/>
      <c r="H45" s="19"/>
      <c r="I45" s="19"/>
      <c r="J45" s="19"/>
      <c r="K45" s="19"/>
      <c r="L45" s="19"/>
      <c r="M45" s="19"/>
      <c r="N45" s="19"/>
      <c r="O45" s="19"/>
      <c r="P45" s="19"/>
      <c r="Q45" s="19"/>
      <c r="R45" s="19"/>
      <c r="S45" s="19"/>
      <c r="T45" s="1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59"/>
      <c r="DI45" s="59"/>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row>
    <row r="46" spans="1:154" ht="10.8" hidden="1" outlineLevel="1" thickBot="1" x14ac:dyDescent="0.25">
      <c r="A46" s="26" t="s">
        <v>20</v>
      </c>
      <c r="B46" s="28">
        <v>-0.68007664924318068</v>
      </c>
      <c r="C46" s="89">
        <v>0.98722197996579808</v>
      </c>
      <c r="D46" s="88">
        <v>0.29453689716130294</v>
      </c>
      <c r="E46" s="28">
        <v>1</v>
      </c>
      <c r="F46" s="29" t="s">
        <v>129</v>
      </c>
      <c r="G46" s="19"/>
      <c r="H46" s="19"/>
      <c r="I46" s="19"/>
      <c r="J46" s="19"/>
      <c r="K46" s="19"/>
      <c r="L46" s="19"/>
      <c r="M46" s="19"/>
      <c r="N46" s="19"/>
      <c r="O46" s="19"/>
      <c r="P46" s="19"/>
      <c r="Q46" s="19"/>
      <c r="R46" s="19"/>
      <c r="S46" s="19"/>
      <c r="T46" s="1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59"/>
      <c r="DI46" s="59"/>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row>
    <row r="47" spans="1:154" ht="10.8" hidden="1" outlineLevel="1" thickBot="1" x14ac:dyDescent="0.25">
      <c r="A47" s="26" t="s">
        <v>21</v>
      </c>
      <c r="B47" s="28">
        <v>0.65073274382747071</v>
      </c>
      <c r="C47" s="90">
        <v>-0.97118642942825784</v>
      </c>
      <c r="D47" s="91">
        <v>-0.28250322899996066</v>
      </c>
      <c r="E47" s="92">
        <v>-0.92904996397715101</v>
      </c>
      <c r="F47" s="28">
        <v>1</v>
      </c>
      <c r="G47" s="29" t="s">
        <v>130</v>
      </c>
      <c r="H47" s="19"/>
      <c r="I47" s="19"/>
      <c r="J47" s="19"/>
      <c r="K47" s="19"/>
      <c r="L47" s="19"/>
      <c r="M47" s="19"/>
      <c r="N47" s="19"/>
      <c r="O47" s="19"/>
      <c r="P47" s="19"/>
      <c r="Q47" s="19"/>
      <c r="R47" s="19"/>
      <c r="S47" s="19"/>
      <c r="T47" s="1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59"/>
      <c r="DI47" s="59"/>
      <c r="DJ47" s="59"/>
      <c r="DK47" s="59"/>
      <c r="DL47" s="59"/>
      <c r="DM47" s="59"/>
      <c r="DN47" s="59"/>
      <c r="DO47" s="59"/>
      <c r="DP47" s="59"/>
      <c r="DQ47" s="59"/>
      <c r="DR47" s="59"/>
      <c r="DS47" s="59"/>
      <c r="DT47" s="59"/>
      <c r="DU47" s="59"/>
      <c r="DV47" s="59"/>
      <c r="DW47" s="59"/>
      <c r="DX47" s="59"/>
      <c r="DY47" s="59"/>
      <c r="DZ47" s="59"/>
      <c r="EA47" s="59"/>
      <c r="EB47" s="59"/>
      <c r="EC47" s="59"/>
      <c r="ED47" s="59"/>
      <c r="EE47" s="59"/>
      <c r="EF47" s="59"/>
      <c r="EG47" s="59"/>
      <c r="EH47" s="59"/>
      <c r="EI47" s="59"/>
      <c r="EJ47" s="59"/>
      <c r="EK47" s="59"/>
      <c r="EL47" s="59"/>
      <c r="EM47" s="59"/>
      <c r="EN47" s="59"/>
      <c r="EO47" s="59"/>
      <c r="EP47" s="59"/>
      <c r="EQ47" s="59"/>
      <c r="ER47" s="59"/>
      <c r="ES47" s="59"/>
      <c r="ET47" s="59"/>
      <c r="EU47" s="59"/>
      <c r="EV47" s="59"/>
      <c r="EW47" s="59"/>
      <c r="EX47" s="59"/>
    </row>
    <row r="48" spans="1:154" ht="10.8" hidden="1" outlineLevel="1" thickBot="1" x14ac:dyDescent="0.25">
      <c r="A48" s="26" t="s">
        <v>22</v>
      </c>
      <c r="B48" s="28">
        <v>0.6408831363484645</v>
      </c>
      <c r="C48" s="93">
        <v>-0.96242905164347359</v>
      </c>
      <c r="D48" s="91">
        <v>-0.27896353652788652</v>
      </c>
      <c r="E48" s="94">
        <v>-0.91754219900277778</v>
      </c>
      <c r="F48" s="89">
        <v>0.99048288541193241</v>
      </c>
      <c r="G48" s="28">
        <v>1</v>
      </c>
      <c r="H48" s="29" t="s">
        <v>131</v>
      </c>
      <c r="I48" s="19"/>
      <c r="J48" s="19"/>
      <c r="K48" s="19"/>
      <c r="L48" s="19"/>
      <c r="M48" s="19"/>
      <c r="N48" s="19"/>
      <c r="O48" s="19"/>
      <c r="P48" s="19"/>
      <c r="Q48" s="19"/>
      <c r="R48" s="19"/>
      <c r="S48" s="19"/>
      <c r="T48" s="1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59"/>
      <c r="DD48" s="59"/>
      <c r="DE48" s="59"/>
      <c r="DF48" s="59"/>
      <c r="DG48" s="59"/>
      <c r="DH48" s="59"/>
      <c r="DI48" s="59"/>
      <c r="DJ48" s="59"/>
      <c r="DK48" s="59"/>
      <c r="DL48" s="59"/>
      <c r="DM48" s="59"/>
      <c r="DN48" s="59"/>
      <c r="DO48" s="59"/>
      <c r="DP48" s="59"/>
      <c r="DQ48" s="59"/>
      <c r="DR48" s="59"/>
      <c r="DS48" s="59"/>
      <c r="DT48" s="59"/>
      <c r="DU48" s="59"/>
      <c r="DV48" s="59"/>
      <c r="DW48" s="59"/>
      <c r="DX48" s="59"/>
      <c r="DY48" s="59"/>
      <c r="DZ48" s="59"/>
      <c r="EA48" s="59"/>
      <c r="EB48" s="59"/>
      <c r="EC48" s="59"/>
      <c r="ED48" s="59"/>
      <c r="EE48" s="59"/>
      <c r="EF48" s="59"/>
      <c r="EG48" s="59"/>
      <c r="EH48" s="59"/>
      <c r="EI48" s="59"/>
      <c r="EJ48" s="59"/>
      <c r="EK48" s="59"/>
      <c r="EL48" s="59"/>
      <c r="EM48" s="59"/>
      <c r="EN48" s="59"/>
      <c r="EO48" s="59"/>
      <c r="EP48" s="59"/>
      <c r="EQ48" s="59"/>
      <c r="ER48" s="59"/>
      <c r="ES48" s="59"/>
      <c r="ET48" s="59"/>
      <c r="EU48" s="59"/>
      <c r="EV48" s="59"/>
      <c r="EW48" s="59"/>
      <c r="EX48" s="59"/>
    </row>
    <row r="49" spans="1:154" ht="10.8" hidden="1" outlineLevel="1" thickBot="1" x14ac:dyDescent="0.25">
      <c r="A49" s="26" t="s">
        <v>23</v>
      </c>
      <c r="B49" s="28">
        <v>0.51973342383095156</v>
      </c>
      <c r="C49" s="95">
        <v>-0.80940515522513168</v>
      </c>
      <c r="D49" s="96">
        <v>-0.22928968911417497</v>
      </c>
      <c r="E49" s="97">
        <v>-0.7342245879082363</v>
      </c>
      <c r="F49" s="98">
        <v>0.89912319793824813</v>
      </c>
      <c r="G49" s="99">
        <v>0.92725994435989789</v>
      </c>
      <c r="H49" s="28">
        <v>1</v>
      </c>
      <c r="I49" s="29" t="s">
        <v>132</v>
      </c>
      <c r="J49" s="19"/>
      <c r="K49" s="19"/>
      <c r="L49" s="19"/>
      <c r="M49" s="19"/>
      <c r="N49" s="19"/>
      <c r="O49" s="19"/>
      <c r="P49" s="19"/>
      <c r="Q49" s="19"/>
      <c r="R49" s="19"/>
      <c r="S49" s="19"/>
      <c r="T49" s="1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59"/>
      <c r="DD49" s="59"/>
      <c r="DE49" s="59"/>
      <c r="DF49" s="59"/>
      <c r="DG49" s="59"/>
      <c r="DH49" s="59"/>
      <c r="DI49" s="59"/>
      <c r="DJ49" s="59"/>
      <c r="DK49" s="59"/>
      <c r="DL49" s="59"/>
      <c r="DM49" s="59"/>
      <c r="DN49" s="59"/>
      <c r="DO49" s="59"/>
      <c r="DP49" s="59"/>
      <c r="DQ49" s="59"/>
      <c r="DR49" s="59"/>
      <c r="DS49" s="59"/>
      <c r="DT49" s="59"/>
      <c r="DU49" s="59"/>
      <c r="DV49" s="59"/>
      <c r="DW49" s="59"/>
      <c r="DX49" s="59"/>
      <c r="DY49" s="59"/>
      <c r="DZ49" s="59"/>
      <c r="EA49" s="59"/>
      <c r="EB49" s="59"/>
      <c r="EC49" s="59"/>
      <c r="ED49" s="59"/>
      <c r="EE49" s="59"/>
      <c r="EF49" s="59"/>
      <c r="EG49" s="59"/>
      <c r="EH49" s="59"/>
      <c r="EI49" s="59"/>
      <c r="EJ49" s="59"/>
      <c r="EK49" s="59"/>
      <c r="EL49" s="59"/>
      <c r="EM49" s="59"/>
      <c r="EN49" s="59"/>
      <c r="EO49" s="59"/>
      <c r="EP49" s="59"/>
      <c r="EQ49" s="59"/>
      <c r="ER49" s="59"/>
      <c r="ES49" s="59"/>
      <c r="ET49" s="59"/>
      <c r="EU49" s="59"/>
      <c r="EV49" s="59"/>
      <c r="EW49" s="59"/>
      <c r="EX49" s="59"/>
    </row>
    <row r="50" spans="1:154" ht="10.8" hidden="1" outlineLevel="1" thickBot="1" x14ac:dyDescent="0.25">
      <c r="A50" s="26" t="s">
        <v>13</v>
      </c>
      <c r="B50" s="28">
        <v>-0.68236595571934211</v>
      </c>
      <c r="C50" s="100">
        <v>0.99876460522532107</v>
      </c>
      <c r="D50" s="88">
        <v>0.29510928508991136</v>
      </c>
      <c r="E50" s="89">
        <v>0.98921247075658425</v>
      </c>
      <c r="F50" s="101">
        <v>-0.96803180772808706</v>
      </c>
      <c r="G50" s="102">
        <v>-0.95598413966747997</v>
      </c>
      <c r="H50" s="103">
        <v>-0.7982755138421237</v>
      </c>
      <c r="I50" s="28">
        <v>1</v>
      </c>
      <c r="J50" s="29" t="s">
        <v>133</v>
      </c>
      <c r="K50" s="19"/>
      <c r="L50" s="19"/>
      <c r="M50" s="19"/>
      <c r="N50" s="19"/>
      <c r="O50" s="19"/>
      <c r="P50" s="19"/>
      <c r="Q50" s="19"/>
      <c r="R50" s="19"/>
      <c r="S50" s="19"/>
      <c r="T50" s="1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59"/>
      <c r="EP50" s="59"/>
      <c r="EQ50" s="59"/>
      <c r="ER50" s="59"/>
      <c r="ES50" s="59"/>
      <c r="ET50" s="59"/>
      <c r="EU50" s="59"/>
      <c r="EV50" s="59"/>
      <c r="EW50" s="59"/>
      <c r="EX50" s="59"/>
    </row>
    <row r="51" spans="1:154" ht="10.8" hidden="1" outlineLevel="1" thickBot="1" x14ac:dyDescent="0.25">
      <c r="A51" s="26" t="s">
        <v>14</v>
      </c>
      <c r="B51" s="28">
        <v>-1.6394702145155027E-2</v>
      </c>
      <c r="C51" s="104">
        <v>2.4743365051381711E-2</v>
      </c>
      <c r="D51" s="105">
        <v>7.2032743777219795E-3</v>
      </c>
      <c r="E51" s="104">
        <v>2.3156695968423232E-2</v>
      </c>
      <c r="F51" s="106">
        <v>-2.6304812593357062E-2</v>
      </c>
      <c r="G51" s="106">
        <v>-2.6016274555306959E-2</v>
      </c>
      <c r="H51" s="106">
        <v>-2.441897938642892E-2</v>
      </c>
      <c r="I51" s="104">
        <v>2.4762910008879101E-2</v>
      </c>
      <c r="J51" s="28">
        <v>1</v>
      </c>
      <c r="K51" s="29" t="s">
        <v>134</v>
      </c>
      <c r="L51" s="19"/>
      <c r="M51" s="19"/>
      <c r="N51" s="19"/>
      <c r="O51" s="19"/>
      <c r="P51" s="19"/>
      <c r="Q51" s="19"/>
      <c r="R51" s="19"/>
      <c r="S51" s="19"/>
      <c r="T51" s="1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59"/>
      <c r="DD51" s="59"/>
      <c r="DE51" s="59"/>
      <c r="DF51" s="59"/>
      <c r="DG51" s="59"/>
      <c r="DH51" s="59"/>
      <c r="DI51" s="59"/>
      <c r="DJ51" s="59"/>
      <c r="DK51" s="59"/>
      <c r="DL51" s="59"/>
      <c r="DM51" s="59"/>
      <c r="DN51" s="59"/>
      <c r="DO51" s="59"/>
      <c r="DP51" s="59"/>
      <c r="DQ51" s="59"/>
      <c r="DR51" s="59"/>
      <c r="DS51" s="59"/>
      <c r="DT51" s="59"/>
      <c r="DU51" s="59"/>
      <c r="DV51" s="59"/>
      <c r="DW51" s="59"/>
      <c r="DX51" s="59"/>
      <c r="DY51" s="59"/>
      <c r="DZ51" s="59"/>
      <c r="EA51" s="59"/>
      <c r="EB51" s="59"/>
      <c r="EC51" s="59"/>
      <c r="ED51" s="59"/>
      <c r="EE51" s="59"/>
      <c r="EF51" s="59"/>
      <c r="EG51" s="59"/>
      <c r="EH51" s="59"/>
      <c r="EI51" s="59"/>
      <c r="EJ51" s="59"/>
      <c r="EK51" s="59"/>
      <c r="EL51" s="59"/>
      <c r="EM51" s="59"/>
      <c r="EN51" s="59"/>
      <c r="EO51" s="59"/>
      <c r="EP51" s="59"/>
      <c r="EQ51" s="59"/>
      <c r="ER51" s="59"/>
      <c r="ES51" s="59"/>
      <c r="ET51" s="59"/>
      <c r="EU51" s="59"/>
      <c r="EV51" s="59"/>
      <c r="EW51" s="59"/>
      <c r="EX51" s="59"/>
    </row>
    <row r="52" spans="1:154" ht="10.8" hidden="1" outlineLevel="1" thickBot="1" x14ac:dyDescent="0.25">
      <c r="A52" s="26" t="s">
        <v>15</v>
      </c>
      <c r="B52" s="28">
        <v>-0.66612895760964552</v>
      </c>
      <c r="C52" s="107">
        <v>0.98508045641095754</v>
      </c>
      <c r="D52" s="88">
        <v>0.29037811735942115</v>
      </c>
      <c r="E52" s="108">
        <v>0.9644752841142652</v>
      </c>
      <c r="F52" s="109">
        <v>-0.98431068024421242</v>
      </c>
      <c r="G52" s="110">
        <v>-0.97400585730606848</v>
      </c>
      <c r="H52" s="111">
        <v>-0.85059855918142735</v>
      </c>
      <c r="I52" s="107">
        <v>0.98701520473405835</v>
      </c>
      <c r="J52" s="104">
        <v>2.6039165815653555E-2</v>
      </c>
      <c r="K52" s="28">
        <v>1</v>
      </c>
      <c r="L52" s="29" t="s">
        <v>135</v>
      </c>
      <c r="M52" s="19"/>
      <c r="N52" s="19"/>
      <c r="O52" s="19"/>
      <c r="P52" s="19"/>
      <c r="Q52" s="19"/>
      <c r="R52" s="19"/>
      <c r="S52" s="19"/>
      <c r="T52" s="1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59"/>
      <c r="DD52" s="59"/>
      <c r="DE52" s="59"/>
      <c r="DF52" s="59"/>
      <c r="DG52" s="59"/>
      <c r="DH52" s="59"/>
      <c r="DI52" s="59"/>
      <c r="DJ52" s="59"/>
      <c r="DK52" s="59"/>
      <c r="DL52" s="59"/>
      <c r="DM52" s="59"/>
      <c r="DN52" s="59"/>
      <c r="DO52" s="59"/>
      <c r="DP52" s="59"/>
      <c r="DQ52" s="59"/>
      <c r="DR52" s="59"/>
      <c r="DS52" s="59"/>
      <c r="DT52" s="59"/>
      <c r="DU52" s="59"/>
      <c r="DV52" s="59"/>
      <c r="DW52" s="59"/>
      <c r="DX52" s="59"/>
      <c r="DY52" s="59"/>
      <c r="DZ52" s="59"/>
      <c r="EA52" s="59"/>
      <c r="EB52" s="59"/>
      <c r="EC52" s="59"/>
      <c r="ED52" s="59"/>
      <c r="EE52" s="59"/>
      <c r="EF52" s="59"/>
      <c r="EG52" s="59"/>
      <c r="EH52" s="59"/>
      <c r="EI52" s="59"/>
      <c r="EJ52" s="59"/>
      <c r="EK52" s="59"/>
      <c r="EL52" s="59"/>
      <c r="EM52" s="59"/>
      <c r="EN52" s="59"/>
      <c r="EO52" s="59"/>
      <c r="EP52" s="59"/>
      <c r="EQ52" s="59"/>
      <c r="ER52" s="59"/>
      <c r="ES52" s="59"/>
      <c r="ET52" s="59"/>
      <c r="EU52" s="59"/>
      <c r="EV52" s="59"/>
      <c r="EW52" s="59"/>
      <c r="EX52" s="59"/>
    </row>
    <row r="53" spans="1:154" ht="10.8" hidden="1" outlineLevel="1" thickBot="1" x14ac:dyDescent="0.25">
      <c r="A53" s="26" t="s">
        <v>16</v>
      </c>
      <c r="B53" s="28">
        <v>-0.59266417048116704</v>
      </c>
      <c r="C53" s="98">
        <v>0.89721508844643105</v>
      </c>
      <c r="D53" s="112">
        <v>0.25709377510042364</v>
      </c>
      <c r="E53" s="113">
        <v>0.84715182768014252</v>
      </c>
      <c r="F53" s="114">
        <v>-0.95285927327602593</v>
      </c>
      <c r="G53" s="102">
        <v>-0.95862756390917625</v>
      </c>
      <c r="H53" s="115">
        <v>-0.91970063778270261</v>
      </c>
      <c r="I53" s="116">
        <v>0.8943476039851751</v>
      </c>
      <c r="J53" s="104">
        <v>2.4927811607925666E-2</v>
      </c>
      <c r="K53" s="117">
        <v>0.92330990145565051</v>
      </c>
      <c r="L53" s="28">
        <v>1</v>
      </c>
      <c r="M53" s="29" t="s">
        <v>136</v>
      </c>
      <c r="N53" s="19"/>
      <c r="O53" s="19"/>
      <c r="P53" s="19"/>
      <c r="Q53" s="19"/>
      <c r="R53" s="19"/>
      <c r="S53" s="19"/>
      <c r="T53" s="1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c r="DC53" s="59"/>
      <c r="DD53" s="59"/>
      <c r="DE53" s="59"/>
      <c r="DF53" s="59"/>
      <c r="DG53" s="59"/>
      <c r="DH53" s="59"/>
      <c r="DI53" s="59"/>
      <c r="DJ53" s="59"/>
      <c r="DK53" s="59"/>
      <c r="DL53" s="59"/>
      <c r="DM53" s="59"/>
      <c r="DN53" s="59"/>
      <c r="DO53" s="59"/>
      <c r="DP53" s="59"/>
      <c r="DQ53" s="59"/>
      <c r="DR53" s="59"/>
      <c r="DS53" s="59"/>
      <c r="DT53" s="59"/>
      <c r="DU53" s="59"/>
      <c r="DV53" s="59"/>
      <c r="DW53" s="59"/>
      <c r="DX53" s="59"/>
      <c r="DY53" s="59"/>
      <c r="DZ53" s="59"/>
      <c r="EA53" s="59"/>
      <c r="EB53" s="59"/>
      <c r="EC53" s="59"/>
      <c r="ED53" s="59"/>
      <c r="EE53" s="59"/>
      <c r="EF53" s="59"/>
      <c r="EG53" s="59"/>
      <c r="EH53" s="59"/>
      <c r="EI53" s="59"/>
      <c r="EJ53" s="59"/>
      <c r="EK53" s="59"/>
      <c r="EL53" s="59"/>
      <c r="EM53" s="59"/>
      <c r="EN53" s="59"/>
      <c r="EO53" s="59"/>
      <c r="EP53" s="59"/>
      <c r="EQ53" s="59"/>
      <c r="ER53" s="59"/>
      <c r="ES53" s="59"/>
      <c r="ET53" s="59"/>
      <c r="EU53" s="59"/>
      <c r="EV53" s="59"/>
      <c r="EW53" s="59"/>
      <c r="EX53" s="59"/>
    </row>
    <row r="54" spans="1:154" ht="10.8" hidden="1" outlineLevel="1" thickBot="1" x14ac:dyDescent="0.25">
      <c r="A54" s="26" t="s">
        <v>26</v>
      </c>
      <c r="B54" s="28">
        <v>0.61792504556446026</v>
      </c>
      <c r="C54" s="92">
        <v>-0.92744352988770062</v>
      </c>
      <c r="D54" s="118">
        <v>-0.27379341067271029</v>
      </c>
      <c r="E54" s="119">
        <v>-0.89284018160172107</v>
      </c>
      <c r="F54" s="120">
        <v>0.96126849927345603</v>
      </c>
      <c r="G54" s="121">
        <v>0.95627956269178505</v>
      </c>
      <c r="H54" s="122">
        <v>0.88103124287952439</v>
      </c>
      <c r="I54" s="92">
        <v>-0.92789053024881507</v>
      </c>
      <c r="J54" s="106">
        <v>-2.6728592513843689E-2</v>
      </c>
      <c r="K54" s="90">
        <v>-0.97011717404720521</v>
      </c>
      <c r="L54" s="123">
        <v>-0.89876723332775732</v>
      </c>
      <c r="M54" s="28">
        <v>1</v>
      </c>
      <c r="N54" s="29" t="s">
        <v>137</v>
      </c>
      <c r="O54" s="19"/>
      <c r="P54" s="19"/>
      <c r="Q54" s="19"/>
      <c r="R54" s="19"/>
      <c r="S54" s="19"/>
      <c r="T54" s="1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c r="DC54" s="59"/>
      <c r="DD54" s="59"/>
      <c r="DE54" s="59"/>
      <c r="DF54" s="59"/>
      <c r="DG54" s="59"/>
      <c r="DH54" s="59"/>
      <c r="DI54" s="59"/>
      <c r="DJ54" s="59"/>
      <c r="DK54" s="59"/>
      <c r="DL54" s="59"/>
      <c r="DM54" s="59"/>
      <c r="DN54" s="59"/>
      <c r="DO54" s="59"/>
      <c r="DP54" s="59"/>
      <c r="DQ54" s="59"/>
      <c r="DR54" s="59"/>
      <c r="DS54" s="59"/>
      <c r="DT54" s="59"/>
      <c r="DU54" s="59"/>
      <c r="DV54" s="59"/>
      <c r="DW54" s="59"/>
      <c r="DX54" s="59"/>
      <c r="DY54" s="59"/>
      <c r="DZ54" s="59"/>
      <c r="EA54" s="59"/>
      <c r="EB54" s="59"/>
      <c r="EC54" s="59"/>
      <c r="ED54" s="59"/>
      <c r="EE54" s="59"/>
      <c r="EF54" s="59"/>
      <c r="EG54" s="59"/>
      <c r="EH54" s="59"/>
      <c r="EI54" s="59"/>
      <c r="EJ54" s="59"/>
      <c r="EK54" s="59"/>
      <c r="EL54" s="59"/>
      <c r="EM54" s="59"/>
      <c r="EN54" s="59"/>
      <c r="EO54" s="59"/>
      <c r="EP54" s="59"/>
      <c r="EQ54" s="59"/>
      <c r="ER54" s="59"/>
      <c r="ES54" s="59"/>
      <c r="ET54" s="59"/>
      <c r="EU54" s="59"/>
      <c r="EV54" s="59"/>
      <c r="EW54" s="59"/>
      <c r="EX54" s="59"/>
    </row>
    <row r="55" spans="1:154" ht="10.8" hidden="1" outlineLevel="1" thickBot="1" x14ac:dyDescent="0.25">
      <c r="A55" s="26" t="s">
        <v>29</v>
      </c>
      <c r="B55" s="28">
        <v>-0.1127557609483196</v>
      </c>
      <c r="C55" s="124">
        <v>0.23997235545204043</v>
      </c>
      <c r="D55" s="125">
        <v>5.7551379650373595E-2</v>
      </c>
      <c r="E55" s="126">
        <v>0.12152146310079101</v>
      </c>
      <c r="F55" s="127">
        <v>-0.43508696803099783</v>
      </c>
      <c r="G55" s="128">
        <v>-0.47459226793194237</v>
      </c>
      <c r="H55" s="129">
        <v>-0.67743593715913908</v>
      </c>
      <c r="I55" s="130">
        <v>0.22644909757574225</v>
      </c>
      <c r="J55" s="131">
        <v>1.507284207322849E-2</v>
      </c>
      <c r="K55" s="132">
        <v>0.3439939875314616</v>
      </c>
      <c r="L55" s="133">
        <v>0.52250671391004844</v>
      </c>
      <c r="M55" s="134">
        <v>-0.49413219782585721</v>
      </c>
      <c r="N55" s="28">
        <v>1</v>
      </c>
      <c r="O55" s="29" t="s">
        <v>138</v>
      </c>
      <c r="P55" s="19"/>
      <c r="Q55" s="19"/>
      <c r="R55" s="19"/>
      <c r="S55" s="19"/>
      <c r="T55" s="1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59"/>
      <c r="DG55" s="59"/>
      <c r="DH55" s="59"/>
      <c r="DI55" s="59"/>
      <c r="DJ55" s="59"/>
      <c r="DK55" s="59"/>
      <c r="DL55" s="59"/>
      <c r="DM55" s="59"/>
      <c r="DN55" s="59"/>
      <c r="DO55" s="59"/>
      <c r="DP55" s="59"/>
      <c r="DQ55" s="59"/>
      <c r="DR55" s="59"/>
      <c r="DS55" s="59"/>
      <c r="DT55" s="59"/>
      <c r="DU55" s="59"/>
      <c r="DV55" s="59"/>
      <c r="DW55" s="59"/>
      <c r="DX55" s="59"/>
      <c r="DY55" s="59"/>
      <c r="DZ55" s="59"/>
      <c r="EA55" s="59"/>
      <c r="EB55" s="59"/>
      <c r="EC55" s="59"/>
      <c r="ED55" s="59"/>
      <c r="EE55" s="59"/>
      <c r="EF55" s="59"/>
      <c r="EG55" s="59"/>
      <c r="EH55" s="59"/>
      <c r="EI55" s="59"/>
      <c r="EJ55" s="59"/>
      <c r="EK55" s="59"/>
      <c r="EL55" s="59"/>
      <c r="EM55" s="59"/>
      <c r="EN55" s="59"/>
      <c r="EO55" s="59"/>
      <c r="EP55" s="59"/>
      <c r="EQ55" s="59"/>
      <c r="ER55" s="59"/>
      <c r="ES55" s="59"/>
      <c r="ET55" s="59"/>
      <c r="EU55" s="59"/>
      <c r="EV55" s="59"/>
      <c r="EW55" s="59"/>
      <c r="EX55" s="59"/>
    </row>
    <row r="56" spans="1:154" ht="10.8" hidden="1" outlineLevel="1" thickBot="1" x14ac:dyDescent="0.25">
      <c r="A56" s="26" t="s">
        <v>31</v>
      </c>
      <c r="B56" s="28">
        <v>-0.47401950822943983</v>
      </c>
      <c r="C56" s="135">
        <v>-0.31972970410261103</v>
      </c>
      <c r="D56" s="136">
        <v>-9.3371094145595537E-2</v>
      </c>
      <c r="E56" s="137">
        <v>-0.31163599525871633</v>
      </c>
      <c r="F56" s="138">
        <v>0.31710802688519524</v>
      </c>
      <c r="G56" s="138">
        <v>0.31872489302499285</v>
      </c>
      <c r="H56" s="139">
        <v>0.28083771821653081</v>
      </c>
      <c r="I56" s="140">
        <v>-0.31812972752751179</v>
      </c>
      <c r="J56" s="141">
        <v>-8.061141363484561E-3</v>
      </c>
      <c r="K56" s="140">
        <v>-0.31647436044847466</v>
      </c>
      <c r="L56" s="142">
        <v>-0.30287907083910315</v>
      </c>
      <c r="M56" s="143">
        <v>0.30046807574265572</v>
      </c>
      <c r="N56" s="144">
        <v>-0.10866248980767933</v>
      </c>
      <c r="O56" s="28">
        <v>1</v>
      </c>
      <c r="P56" s="29" t="s">
        <v>139</v>
      </c>
      <c r="Q56" s="19"/>
      <c r="R56" s="19"/>
      <c r="S56" s="19"/>
      <c r="T56" s="1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59"/>
      <c r="DD56" s="59"/>
      <c r="DE56" s="59"/>
      <c r="DF56" s="59"/>
      <c r="DG56" s="59"/>
      <c r="DH56" s="59"/>
      <c r="DI56" s="59"/>
      <c r="DJ56" s="59"/>
      <c r="DK56" s="59"/>
      <c r="DL56" s="59"/>
      <c r="DM56" s="59"/>
      <c r="DN56" s="59"/>
      <c r="DO56" s="59"/>
      <c r="DP56" s="59"/>
      <c r="DQ56" s="59"/>
      <c r="DR56" s="59"/>
      <c r="DS56" s="59"/>
      <c r="DT56" s="59"/>
      <c r="DU56" s="59"/>
      <c r="DV56" s="59"/>
      <c r="DW56" s="59"/>
      <c r="DX56" s="59"/>
      <c r="DY56" s="59"/>
      <c r="DZ56" s="59"/>
      <c r="EA56" s="59"/>
      <c r="EB56" s="59"/>
      <c r="EC56" s="59"/>
      <c r="ED56" s="59"/>
      <c r="EE56" s="59"/>
      <c r="EF56" s="59"/>
      <c r="EG56" s="59"/>
      <c r="EH56" s="59"/>
      <c r="EI56" s="59"/>
      <c r="EJ56" s="59"/>
      <c r="EK56" s="59"/>
      <c r="EL56" s="59"/>
      <c r="EM56" s="59"/>
      <c r="EN56" s="59"/>
      <c r="EO56" s="59"/>
      <c r="EP56" s="59"/>
      <c r="EQ56" s="59"/>
      <c r="ER56" s="59"/>
      <c r="ES56" s="59"/>
      <c r="ET56" s="59"/>
      <c r="EU56" s="59"/>
      <c r="EV56" s="59"/>
      <c r="EW56" s="59"/>
      <c r="EX56" s="59"/>
    </row>
    <row r="57" spans="1:154" ht="10.8" hidden="1" outlineLevel="1" thickBot="1" x14ac:dyDescent="0.25">
      <c r="A57" s="26" t="s">
        <v>30</v>
      </c>
      <c r="B57" s="28">
        <v>-0.66369335871797108</v>
      </c>
      <c r="C57" s="108">
        <v>0.96347874157182123</v>
      </c>
      <c r="D57" s="145">
        <v>0.28463182824561395</v>
      </c>
      <c r="E57" s="146">
        <v>0.97307793428901634</v>
      </c>
      <c r="F57" s="119">
        <v>-0.89480752318055445</v>
      </c>
      <c r="G57" s="123">
        <v>-0.89852265621536798</v>
      </c>
      <c r="H57" s="147">
        <v>-0.72340136381184594</v>
      </c>
      <c r="I57" s="121">
        <v>0.95844212123920536</v>
      </c>
      <c r="J57" s="104">
        <v>2.1091602676763781E-2</v>
      </c>
      <c r="K57" s="148">
        <v>0.9129198799408178</v>
      </c>
      <c r="L57" s="149">
        <v>0.83362233044351375</v>
      </c>
      <c r="M57" s="150">
        <v>-0.81701757278529596</v>
      </c>
      <c r="N57" s="151">
        <v>9.0137981783750015E-2</v>
      </c>
      <c r="O57" s="137">
        <v>-0.30951131895848016</v>
      </c>
      <c r="P57" s="28">
        <v>1</v>
      </c>
      <c r="Q57" s="29" t="s">
        <v>140</v>
      </c>
      <c r="R57" s="19"/>
      <c r="S57" s="19"/>
      <c r="T57" s="1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c r="DC57" s="59"/>
      <c r="DD57" s="59"/>
      <c r="DE57" s="59"/>
      <c r="DF57" s="59"/>
      <c r="DG57" s="59"/>
      <c r="DH57" s="59"/>
      <c r="DI57" s="59"/>
      <c r="DJ57" s="59"/>
      <c r="DK57" s="59"/>
      <c r="DL57" s="59"/>
      <c r="DM57" s="59"/>
      <c r="DN57" s="59"/>
      <c r="DO57" s="59"/>
      <c r="DP57" s="59"/>
      <c r="DQ57" s="59"/>
      <c r="DR57" s="59"/>
      <c r="DS57" s="59"/>
      <c r="DT57" s="59"/>
      <c r="DU57" s="59"/>
      <c r="DV57" s="59"/>
      <c r="DW57" s="59"/>
      <c r="DX57" s="59"/>
      <c r="DY57" s="59"/>
      <c r="DZ57" s="59"/>
      <c r="EA57" s="59"/>
      <c r="EB57" s="59"/>
      <c r="EC57" s="59"/>
      <c r="ED57" s="59"/>
      <c r="EE57" s="59"/>
      <c r="EF57" s="59"/>
      <c r="EG57" s="59"/>
      <c r="EH57" s="59"/>
      <c r="EI57" s="59"/>
      <c r="EJ57" s="59"/>
      <c r="EK57" s="59"/>
      <c r="EL57" s="59"/>
      <c r="EM57" s="59"/>
      <c r="EN57" s="59"/>
      <c r="EO57" s="59"/>
      <c r="EP57" s="59"/>
      <c r="EQ57" s="59"/>
      <c r="ER57" s="59"/>
      <c r="ES57" s="59"/>
      <c r="ET57" s="59"/>
      <c r="EU57" s="59"/>
      <c r="EV57" s="59"/>
      <c r="EW57" s="59"/>
      <c r="EX57" s="59"/>
    </row>
    <row r="58" spans="1:154" ht="10.8" hidden="1" outlineLevel="1" thickBot="1" x14ac:dyDescent="0.25">
      <c r="A58" s="26" t="s">
        <v>33</v>
      </c>
      <c r="B58" s="28">
        <v>-0.68171292591923427</v>
      </c>
      <c r="C58" s="152">
        <v>0.99505244472280707</v>
      </c>
      <c r="D58" s="88">
        <v>0.2949053501391446</v>
      </c>
      <c r="E58" s="153">
        <v>0.9936720738061392</v>
      </c>
      <c r="F58" s="154">
        <v>-0.94954113469758195</v>
      </c>
      <c r="G58" s="155">
        <v>-0.94349745116842554</v>
      </c>
      <c r="H58" s="156">
        <v>-0.77904253428679771</v>
      </c>
      <c r="I58" s="153">
        <v>0.99338961180887497</v>
      </c>
      <c r="J58" s="104">
        <v>2.3750795895540112E-2</v>
      </c>
      <c r="K58" s="146">
        <v>0.97073821559949969</v>
      </c>
      <c r="L58" s="157">
        <v>0.8693015177008464</v>
      </c>
      <c r="M58" s="158">
        <v>-0.90532345573279882</v>
      </c>
      <c r="N58" s="159">
        <v>0.18557071859236859</v>
      </c>
      <c r="O58" s="140">
        <v>-0.31724497880038077</v>
      </c>
      <c r="P58" s="160">
        <v>0.9788613151111899</v>
      </c>
      <c r="Q58" s="28">
        <v>1</v>
      </c>
      <c r="R58" s="29" t="s">
        <v>141</v>
      </c>
      <c r="S58" s="19"/>
      <c r="T58" s="1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c r="DC58" s="59"/>
      <c r="DD58" s="59"/>
      <c r="DE58" s="59"/>
      <c r="DF58" s="59"/>
      <c r="DG58" s="59"/>
      <c r="DH58" s="59"/>
      <c r="DI58" s="59"/>
      <c r="DJ58" s="59"/>
      <c r="DK58" s="59"/>
      <c r="DL58" s="59"/>
      <c r="DM58" s="59"/>
      <c r="DN58" s="59"/>
      <c r="DO58" s="59"/>
      <c r="DP58" s="59"/>
      <c r="DQ58" s="59"/>
      <c r="DR58" s="59"/>
      <c r="DS58" s="59"/>
      <c r="DT58" s="59"/>
      <c r="DU58" s="59"/>
      <c r="DV58" s="59"/>
      <c r="DW58" s="59"/>
      <c r="DX58" s="59"/>
      <c r="DY58" s="59"/>
      <c r="DZ58" s="59"/>
      <c r="EA58" s="59"/>
      <c r="EB58" s="59"/>
      <c r="EC58" s="59"/>
      <c r="ED58" s="59"/>
      <c r="EE58" s="59"/>
      <c r="EF58" s="59"/>
      <c r="EG58" s="59"/>
      <c r="EH58" s="59"/>
      <c r="EI58" s="59"/>
      <c r="EJ58" s="59"/>
      <c r="EK58" s="59"/>
      <c r="EL58" s="59"/>
      <c r="EM58" s="59"/>
      <c r="EN58" s="59"/>
      <c r="EO58" s="59"/>
      <c r="EP58" s="59"/>
      <c r="EQ58" s="59"/>
      <c r="ER58" s="59"/>
      <c r="ES58" s="59"/>
      <c r="ET58" s="59"/>
      <c r="EU58" s="59"/>
      <c r="EV58" s="59"/>
      <c r="EW58" s="59"/>
      <c r="EX58" s="59"/>
    </row>
    <row r="59" spans="1:154" ht="10.8" hidden="1" outlineLevel="1" thickBot="1" x14ac:dyDescent="0.25">
      <c r="A59" s="26" t="s">
        <v>32</v>
      </c>
      <c r="B59" s="28">
        <v>0.6764228807129733</v>
      </c>
      <c r="C59" s="161">
        <v>-0.9949774042597922</v>
      </c>
      <c r="D59" s="162">
        <v>-0.29426894786842805</v>
      </c>
      <c r="E59" s="109">
        <v>-0.98561926377172993</v>
      </c>
      <c r="F59" s="163">
        <v>0.96743763777309666</v>
      </c>
      <c r="G59" s="108">
        <v>0.96528710077447688</v>
      </c>
      <c r="H59" s="164">
        <v>0.82834668550767876</v>
      </c>
      <c r="I59" s="165">
        <v>-0.99282578577563718</v>
      </c>
      <c r="J59" s="106">
        <v>-2.4717260728486023E-2</v>
      </c>
      <c r="K59" s="109">
        <v>-0.98462136700348446</v>
      </c>
      <c r="L59" s="119">
        <v>-0.89390169120558649</v>
      </c>
      <c r="M59" s="166">
        <v>0.93925889226532011</v>
      </c>
      <c r="N59" s="167">
        <v>-0.26028884588479828</v>
      </c>
      <c r="O59" s="168">
        <v>0.31947830320399873</v>
      </c>
      <c r="P59" s="93">
        <v>-0.96089523056507731</v>
      </c>
      <c r="Q59" s="161">
        <v>-0.9942582505420311</v>
      </c>
      <c r="R59" s="28">
        <v>1</v>
      </c>
      <c r="S59" s="29" t="s">
        <v>142</v>
      </c>
      <c r="T59" s="1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c r="CG59" s="59"/>
      <c r="CH59" s="59"/>
      <c r="CI59" s="59"/>
      <c r="CJ59" s="59"/>
      <c r="CK59" s="59"/>
      <c r="CL59" s="59"/>
      <c r="CM59" s="59"/>
      <c r="CN59" s="59"/>
      <c r="CO59" s="59"/>
      <c r="CP59" s="59"/>
      <c r="CQ59" s="59"/>
      <c r="CR59" s="59"/>
      <c r="CS59" s="59"/>
      <c r="CT59" s="59"/>
      <c r="CU59" s="59"/>
      <c r="CV59" s="59"/>
      <c r="CW59" s="59"/>
      <c r="CX59" s="59"/>
      <c r="CY59" s="59"/>
      <c r="CZ59" s="59"/>
      <c r="DA59" s="59"/>
      <c r="DB59" s="59"/>
      <c r="DC59" s="59"/>
      <c r="DD59" s="59"/>
      <c r="DE59" s="59"/>
      <c r="DF59" s="59"/>
      <c r="DG59" s="59"/>
      <c r="DH59" s="59"/>
      <c r="DI59" s="59"/>
      <c r="DJ59" s="59"/>
      <c r="DK59" s="59"/>
      <c r="DL59" s="59"/>
      <c r="DM59" s="59"/>
      <c r="DN59" s="59"/>
      <c r="DO59" s="59"/>
      <c r="DP59" s="59"/>
      <c r="DQ59" s="59"/>
      <c r="DR59" s="59"/>
      <c r="DS59" s="59"/>
      <c r="DT59" s="59"/>
      <c r="DU59" s="59"/>
      <c r="DV59" s="59"/>
      <c r="DW59" s="59"/>
      <c r="DX59" s="59"/>
      <c r="DY59" s="59"/>
      <c r="DZ59" s="59"/>
      <c r="EA59" s="59"/>
      <c r="EB59" s="59"/>
      <c r="EC59" s="59"/>
      <c r="ED59" s="59"/>
      <c r="EE59" s="59"/>
      <c r="EF59" s="59"/>
      <c r="EG59" s="59"/>
      <c r="EH59" s="59"/>
      <c r="EI59" s="59"/>
      <c r="EJ59" s="59"/>
      <c r="EK59" s="59"/>
      <c r="EL59" s="59"/>
      <c r="EM59" s="59"/>
      <c r="EN59" s="59"/>
      <c r="EO59" s="59"/>
      <c r="EP59" s="59"/>
      <c r="EQ59" s="59"/>
      <c r="ER59" s="59"/>
      <c r="ES59" s="59"/>
      <c r="ET59" s="59"/>
      <c r="EU59" s="59"/>
      <c r="EV59" s="59"/>
      <c r="EW59" s="59"/>
      <c r="EX59" s="59"/>
    </row>
    <row r="60" spans="1:154" ht="10.8" hidden="1" outlineLevel="1" thickBot="1" x14ac:dyDescent="0.25">
      <c r="A60" s="26" t="s">
        <v>106</v>
      </c>
      <c r="B60" s="28">
        <v>0.68233595356133647</v>
      </c>
      <c r="C60" s="169">
        <v>-0.99880262863056013</v>
      </c>
      <c r="D60" s="162">
        <v>-0.29548542260321231</v>
      </c>
      <c r="E60" s="170">
        <v>-0.9900854512847268</v>
      </c>
      <c r="F60" s="163">
        <v>0.96767524149877304</v>
      </c>
      <c r="G60" s="121">
        <v>0.95568767072584226</v>
      </c>
      <c r="H60" s="171">
        <v>0.79733440480799345</v>
      </c>
      <c r="I60" s="169">
        <v>-0.99940691195529807</v>
      </c>
      <c r="J60" s="106">
        <v>-2.4796687906288285E-2</v>
      </c>
      <c r="K60" s="170">
        <v>-0.98763009439578786</v>
      </c>
      <c r="L60" s="172">
        <v>-0.88910935798130664</v>
      </c>
      <c r="M60" s="173">
        <v>0.9323110566148779</v>
      </c>
      <c r="N60" s="96">
        <v>-0.22716171857556106</v>
      </c>
      <c r="O60" s="138">
        <v>0.31774435485775415</v>
      </c>
      <c r="P60" s="102">
        <v>-0.9568965958894935</v>
      </c>
      <c r="Q60" s="165">
        <v>-0.99387491636648528</v>
      </c>
      <c r="R60" s="152">
        <v>0.99425558182903928</v>
      </c>
      <c r="S60" s="28">
        <v>1</v>
      </c>
      <c r="T60" s="29" t="s">
        <v>143</v>
      </c>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c r="CG60" s="59"/>
      <c r="CH60" s="59"/>
      <c r="CI60" s="59"/>
      <c r="CJ60" s="59"/>
      <c r="CK60" s="59"/>
      <c r="CL60" s="59"/>
      <c r="CM60" s="59"/>
      <c r="CN60" s="59"/>
      <c r="CO60" s="59"/>
      <c r="CP60" s="59"/>
      <c r="CQ60" s="59"/>
      <c r="CR60" s="59"/>
      <c r="CS60" s="59"/>
      <c r="CT60" s="59"/>
      <c r="CU60" s="59"/>
      <c r="CV60" s="59"/>
      <c r="CW60" s="59"/>
      <c r="CX60" s="59"/>
      <c r="CY60" s="59"/>
      <c r="CZ60" s="59"/>
      <c r="DA60" s="59"/>
      <c r="DB60" s="59"/>
      <c r="DC60" s="59"/>
      <c r="DD60" s="59"/>
      <c r="DE60" s="59"/>
      <c r="DF60" s="59"/>
      <c r="DG60" s="59"/>
      <c r="DH60" s="59"/>
      <c r="DI60" s="59"/>
      <c r="DJ60" s="59"/>
      <c r="DK60" s="59"/>
      <c r="DL60" s="59"/>
      <c r="DM60" s="59"/>
      <c r="DN60" s="59"/>
      <c r="DO60" s="59"/>
      <c r="DP60" s="59"/>
      <c r="DQ60" s="59"/>
      <c r="DR60" s="59"/>
      <c r="DS60" s="59"/>
      <c r="DT60" s="59"/>
      <c r="DU60" s="59"/>
      <c r="DV60" s="59"/>
      <c r="DW60" s="59"/>
      <c r="DX60" s="59"/>
      <c r="DY60" s="59"/>
      <c r="DZ60" s="59"/>
      <c r="EA60" s="59"/>
      <c r="EB60" s="59"/>
      <c r="EC60" s="59"/>
      <c r="ED60" s="59"/>
      <c r="EE60" s="59"/>
      <c r="EF60" s="59"/>
      <c r="EG60" s="59"/>
      <c r="EH60" s="59"/>
      <c r="EI60" s="59"/>
      <c r="EJ60" s="59"/>
      <c r="EK60" s="59"/>
      <c r="EL60" s="59"/>
      <c r="EM60" s="59"/>
      <c r="EN60" s="59"/>
      <c r="EO60" s="59"/>
      <c r="EP60" s="59"/>
      <c r="EQ60" s="59"/>
      <c r="ER60" s="59"/>
      <c r="ES60" s="59"/>
      <c r="ET60" s="59"/>
      <c r="EU60" s="59"/>
      <c r="EV60" s="59"/>
      <c r="EW60" s="59"/>
      <c r="EX60" s="59"/>
    </row>
    <row r="61" spans="1:154" hidden="1" outlineLevel="1" x14ac:dyDescent="0.2">
      <c r="A61" s="26" t="s">
        <v>35</v>
      </c>
      <c r="B61" s="28">
        <v>-3.9090356905404329E-3</v>
      </c>
      <c r="C61" s="105">
        <v>5.1966666999248637E-3</v>
      </c>
      <c r="D61" s="105">
        <v>1.5843132829605137E-3</v>
      </c>
      <c r="E61" s="105">
        <v>5.7630295248052542E-3</v>
      </c>
      <c r="F61" s="141">
        <v>-4.3681557791117294E-3</v>
      </c>
      <c r="G61" s="141">
        <v>-3.4180855143844838E-3</v>
      </c>
      <c r="H61" s="141">
        <v>-6.5301470258140445E-4</v>
      </c>
      <c r="I61" s="105">
        <v>5.4257677339470001E-3</v>
      </c>
      <c r="J61" s="169">
        <v>-0.99895625020893231</v>
      </c>
      <c r="K61" s="105">
        <v>4.796874128840483E-3</v>
      </c>
      <c r="L61" s="105">
        <v>3.7466111220887596E-3</v>
      </c>
      <c r="M61" s="141">
        <v>-3.189559524484087E-3</v>
      </c>
      <c r="N61" s="141">
        <v>-4.3279558591394745E-3</v>
      </c>
      <c r="O61" s="141">
        <v>-1.4093736872888732E-3</v>
      </c>
      <c r="P61" s="105">
        <v>5.235272851857516E-3</v>
      </c>
      <c r="Q61" s="105">
        <v>5.1424684208009851E-3</v>
      </c>
      <c r="R61" s="141">
        <v>-4.5753002339667549E-3</v>
      </c>
      <c r="S61" s="141">
        <v>-5.3587323029013036E-3</v>
      </c>
      <c r="T61" s="28">
        <v>1</v>
      </c>
      <c r="BA61" s="59"/>
      <c r="BB61" s="59"/>
      <c r="BC61" s="59"/>
      <c r="BD61" s="59"/>
      <c r="BE61" s="59"/>
      <c r="BF61" s="59"/>
      <c r="BG61" s="59"/>
      <c r="BH61" s="59"/>
      <c r="BI61" s="59"/>
      <c r="BJ61" s="59"/>
      <c r="BK61" s="59"/>
      <c r="BL61" s="59"/>
      <c r="BM61" s="59"/>
      <c r="BN61" s="59"/>
      <c r="BO61" s="59"/>
      <c r="BP61" s="59"/>
      <c r="BQ61" s="59"/>
      <c r="BR61" s="59"/>
      <c r="BS61" s="59"/>
      <c r="BT61" s="59"/>
      <c r="BU61" s="59"/>
      <c r="BV61" s="59"/>
      <c r="BW61" s="59"/>
      <c r="BX61" s="59"/>
      <c r="BY61" s="59"/>
      <c r="BZ61" s="59"/>
      <c r="CA61" s="59"/>
      <c r="CB61" s="59"/>
      <c r="CC61" s="59"/>
      <c r="CD61" s="59"/>
      <c r="CE61" s="59"/>
      <c r="CF61" s="59"/>
      <c r="CG61" s="59"/>
      <c r="CH61" s="59"/>
      <c r="CI61" s="59"/>
      <c r="CJ61" s="59"/>
      <c r="CK61" s="59"/>
      <c r="CL61" s="59"/>
      <c r="CM61" s="59"/>
      <c r="CN61" s="59"/>
      <c r="CO61" s="59"/>
      <c r="CP61" s="59"/>
      <c r="CQ61" s="59"/>
      <c r="CR61" s="59"/>
      <c r="CS61" s="59"/>
      <c r="CT61" s="59"/>
      <c r="CU61" s="59"/>
      <c r="CV61" s="59"/>
      <c r="CW61" s="59"/>
      <c r="CX61" s="59"/>
      <c r="CY61" s="59"/>
      <c r="CZ61" s="59"/>
      <c r="DA61" s="59"/>
      <c r="DB61" s="59"/>
      <c r="DC61" s="59"/>
      <c r="DD61" s="59"/>
      <c r="DE61" s="59"/>
      <c r="DF61" s="59"/>
      <c r="DG61" s="59"/>
      <c r="DH61" s="59"/>
      <c r="DI61" s="59"/>
      <c r="DJ61" s="59"/>
      <c r="DK61" s="59"/>
      <c r="DL61" s="59"/>
      <c r="DM61" s="59"/>
      <c r="DN61" s="59"/>
      <c r="DO61" s="59"/>
      <c r="DP61" s="59"/>
      <c r="DQ61" s="59"/>
      <c r="DR61" s="59"/>
      <c r="DS61" s="59"/>
      <c r="DT61" s="59"/>
      <c r="DU61" s="59"/>
      <c r="DV61" s="59"/>
      <c r="DW61" s="59"/>
      <c r="DX61" s="59"/>
      <c r="DY61" s="59"/>
      <c r="DZ61" s="59"/>
      <c r="EA61" s="59"/>
      <c r="EB61" s="59"/>
      <c r="EC61" s="59"/>
      <c r="ED61" s="59"/>
      <c r="EE61" s="59"/>
      <c r="EF61" s="59"/>
      <c r="EG61" s="59"/>
      <c r="EH61" s="59"/>
      <c r="EI61" s="59"/>
      <c r="EJ61" s="59"/>
      <c r="EK61" s="59"/>
      <c r="EL61" s="59"/>
      <c r="EM61" s="59"/>
      <c r="EN61" s="59"/>
      <c r="EO61" s="59"/>
      <c r="EP61" s="59"/>
      <c r="EQ61" s="59"/>
      <c r="ER61" s="59"/>
      <c r="ES61" s="59"/>
      <c r="ET61" s="59"/>
      <c r="EU61" s="59"/>
      <c r="EV61" s="59"/>
      <c r="EW61" s="59"/>
      <c r="EX61" s="59"/>
    </row>
    <row r="62" spans="1:154" hidden="1" outlineLevel="1" x14ac:dyDescent="0.2">
      <c r="A62" s="1" t="s">
        <v>144</v>
      </c>
      <c r="C62" s="174"/>
      <c r="BA62" s="59"/>
      <c r="BB62" s="59"/>
      <c r="BC62" s="59"/>
      <c r="BD62" s="59"/>
      <c r="BE62" s="59"/>
      <c r="BF62" s="59"/>
      <c r="BG62" s="59"/>
      <c r="BH62" s="59"/>
      <c r="BI62" s="59"/>
      <c r="BJ62" s="59"/>
      <c r="BK62" s="59"/>
      <c r="BL62" s="59"/>
      <c r="BM62" s="59"/>
      <c r="BN62" s="59"/>
      <c r="BO62" s="59"/>
      <c r="BP62" s="59"/>
      <c r="BQ62" s="59"/>
      <c r="BR62" s="59"/>
      <c r="BS62" s="59"/>
      <c r="BT62" s="59"/>
      <c r="BU62" s="59"/>
      <c r="BV62" s="59"/>
      <c r="BW62" s="59"/>
      <c r="BX62" s="59"/>
      <c r="BY62" s="59"/>
      <c r="BZ62" s="59"/>
      <c r="CA62" s="59"/>
      <c r="CB62" s="59"/>
      <c r="CC62" s="59"/>
      <c r="CD62" s="59"/>
      <c r="CE62" s="59"/>
      <c r="CF62" s="59"/>
      <c r="CG62" s="59"/>
      <c r="CH62" s="59"/>
      <c r="CI62" s="59"/>
      <c r="CJ62" s="59"/>
      <c r="CK62" s="59"/>
      <c r="CL62" s="59"/>
      <c r="CM62" s="59"/>
      <c r="CN62" s="59"/>
      <c r="CO62" s="59"/>
      <c r="CP62" s="59"/>
      <c r="CQ62" s="59"/>
      <c r="CR62" s="59"/>
      <c r="CS62" s="59"/>
      <c r="CT62" s="59"/>
      <c r="CU62" s="59"/>
      <c r="CV62" s="59"/>
      <c r="CW62" s="59"/>
      <c r="CX62" s="59"/>
      <c r="CY62" s="59"/>
      <c r="CZ62" s="59"/>
      <c r="DA62" s="59"/>
      <c r="DB62" s="59"/>
      <c r="DC62" s="59"/>
      <c r="DD62" s="59"/>
      <c r="DE62" s="59"/>
      <c r="DF62" s="59"/>
      <c r="DG62" s="59"/>
      <c r="DH62" s="59"/>
      <c r="DI62" s="59"/>
      <c r="DJ62" s="59"/>
      <c r="DK62" s="59"/>
      <c r="DL62" s="59"/>
      <c r="DM62" s="59"/>
      <c r="DN62" s="59"/>
      <c r="DO62" s="59"/>
      <c r="DP62" s="59"/>
      <c r="DQ62" s="59"/>
      <c r="DR62" s="59"/>
      <c r="DS62" s="59"/>
      <c r="DT62" s="59"/>
      <c r="DU62" s="59"/>
      <c r="DV62" s="59"/>
      <c r="DW62" s="59"/>
      <c r="DX62" s="59"/>
      <c r="DY62" s="59"/>
      <c r="DZ62" s="59"/>
      <c r="EA62" s="59"/>
      <c r="EB62" s="59"/>
      <c r="EC62" s="59"/>
      <c r="ED62" s="59"/>
      <c r="EE62" s="59"/>
      <c r="EF62" s="59"/>
      <c r="EG62" s="59"/>
      <c r="EH62" s="59"/>
      <c r="EI62" s="59"/>
      <c r="EJ62" s="59"/>
      <c r="EK62" s="59"/>
      <c r="EL62" s="59"/>
      <c r="EM62" s="59"/>
      <c r="EN62" s="59"/>
      <c r="EO62" s="59"/>
      <c r="EP62" s="59"/>
      <c r="EQ62" s="59"/>
      <c r="ER62" s="59"/>
      <c r="ES62" s="59"/>
      <c r="ET62" s="59"/>
      <c r="EU62" s="59"/>
      <c r="EV62" s="59"/>
      <c r="EW62" s="59"/>
      <c r="EX62" s="59"/>
    </row>
    <row r="63" spans="1:154" hidden="1" outlineLevel="1" x14ac:dyDescent="0.2">
      <c r="A63" s="1" t="s">
        <v>145</v>
      </c>
      <c r="C63" s="174"/>
      <c r="BA63" s="59"/>
      <c r="BB63" s="59"/>
      <c r="BC63" s="59"/>
      <c r="BD63" s="59"/>
      <c r="BE63" s="59"/>
      <c r="BF63" s="59"/>
      <c r="BG63" s="59"/>
      <c r="BH63" s="59"/>
      <c r="BI63" s="59"/>
      <c r="BJ63" s="59"/>
      <c r="BK63" s="59"/>
      <c r="BL63" s="59"/>
      <c r="BM63" s="59"/>
      <c r="BN63" s="59"/>
      <c r="BO63" s="59"/>
      <c r="BP63" s="59"/>
      <c r="BQ63" s="59"/>
      <c r="BR63" s="59"/>
      <c r="BS63" s="59"/>
      <c r="BT63" s="59"/>
      <c r="BU63" s="59"/>
      <c r="BV63" s="59"/>
      <c r="BW63" s="59"/>
      <c r="BX63" s="59"/>
      <c r="BY63" s="59"/>
      <c r="BZ63" s="59"/>
      <c r="CA63" s="59"/>
      <c r="CB63" s="59"/>
      <c r="CC63" s="59"/>
      <c r="CD63" s="59"/>
      <c r="CE63" s="59"/>
      <c r="CF63" s="59"/>
      <c r="CG63" s="59"/>
      <c r="CH63" s="59"/>
      <c r="CI63" s="59"/>
      <c r="CJ63" s="59"/>
      <c r="CK63" s="59"/>
      <c r="CL63" s="59"/>
      <c r="CM63" s="59"/>
      <c r="CN63" s="59"/>
      <c r="CO63" s="59"/>
      <c r="CP63" s="59"/>
      <c r="CQ63" s="59"/>
      <c r="CR63" s="59"/>
      <c r="CS63" s="59"/>
      <c r="CT63" s="59"/>
      <c r="CU63" s="59"/>
      <c r="CV63" s="59"/>
      <c r="CW63" s="59"/>
      <c r="CX63" s="59"/>
      <c r="CY63" s="59"/>
      <c r="CZ63" s="59"/>
      <c r="DA63" s="59"/>
      <c r="DB63" s="59"/>
      <c r="DC63" s="59"/>
      <c r="DD63" s="59"/>
      <c r="DE63" s="59"/>
      <c r="DF63" s="59"/>
      <c r="DG63" s="59"/>
      <c r="DH63" s="59"/>
      <c r="DI63" s="59"/>
      <c r="DJ63" s="59"/>
      <c r="DK63" s="59"/>
      <c r="DL63" s="59"/>
      <c r="DM63" s="59"/>
      <c r="DN63" s="59"/>
      <c r="DO63" s="59"/>
      <c r="DP63" s="59"/>
      <c r="DQ63" s="59"/>
      <c r="DR63" s="59"/>
      <c r="DS63" s="59"/>
      <c r="DT63" s="59"/>
      <c r="DU63" s="59"/>
      <c r="DV63" s="59"/>
      <c r="DW63" s="59"/>
      <c r="DX63" s="59"/>
      <c r="DY63" s="59"/>
      <c r="DZ63" s="59"/>
      <c r="EA63" s="59"/>
      <c r="EB63" s="59"/>
      <c r="EC63" s="59"/>
      <c r="ED63" s="59"/>
      <c r="EE63" s="59"/>
      <c r="EF63" s="59"/>
      <c r="EG63" s="59"/>
      <c r="EH63" s="59"/>
      <c r="EI63" s="59"/>
      <c r="EJ63" s="59"/>
      <c r="EK63" s="59"/>
      <c r="EL63" s="59"/>
      <c r="EM63" s="59"/>
      <c r="EN63" s="59"/>
      <c r="EO63" s="59"/>
      <c r="EP63" s="59"/>
      <c r="EQ63" s="59"/>
      <c r="ER63" s="59"/>
      <c r="ES63" s="59"/>
      <c r="ET63" s="59"/>
      <c r="EU63" s="59"/>
      <c r="EV63" s="59"/>
      <c r="EW63" s="59"/>
      <c r="EX63" s="59"/>
    </row>
    <row r="64" spans="1:154" hidden="1" outlineLevel="1" x14ac:dyDescent="0.2">
      <c r="A64" s="1" t="s">
        <v>146</v>
      </c>
      <c r="C64" s="174"/>
      <c r="BA64" s="59"/>
      <c r="BB64" s="59"/>
      <c r="BC64" s="59"/>
      <c r="BD64" s="59"/>
      <c r="BE64" s="59"/>
      <c r="BF64" s="59"/>
      <c r="BG64" s="59"/>
      <c r="BH64" s="59"/>
      <c r="BI64" s="59"/>
      <c r="BJ64" s="59"/>
      <c r="BK64" s="59"/>
      <c r="BL64" s="59"/>
      <c r="BM64" s="59"/>
      <c r="BN64" s="59"/>
      <c r="BO64" s="59"/>
      <c r="BP64" s="59"/>
      <c r="BQ64" s="59"/>
      <c r="BR64" s="59"/>
      <c r="BS64" s="59"/>
      <c r="BT64" s="59"/>
      <c r="BU64" s="59"/>
      <c r="BV64" s="59"/>
      <c r="BW64" s="59"/>
      <c r="BX64" s="59"/>
      <c r="BY64" s="59"/>
      <c r="BZ64" s="59"/>
      <c r="CA64" s="59"/>
      <c r="CB64" s="59"/>
      <c r="CC64" s="59"/>
      <c r="CD64" s="59"/>
      <c r="CE64" s="59"/>
      <c r="CF64" s="59"/>
      <c r="CG64" s="59"/>
      <c r="CH64" s="59"/>
      <c r="CI64" s="59"/>
      <c r="CJ64" s="59"/>
      <c r="CK64" s="59"/>
      <c r="CL64" s="59"/>
      <c r="CM64" s="59"/>
      <c r="CN64" s="59"/>
      <c r="CO64" s="59"/>
      <c r="CP64" s="59"/>
      <c r="CQ64" s="59"/>
      <c r="CR64" s="59"/>
      <c r="CS64" s="59"/>
      <c r="CT64" s="59"/>
      <c r="CU64" s="59"/>
      <c r="CV64" s="59"/>
      <c r="CW64" s="59"/>
      <c r="CX64" s="59"/>
      <c r="CY64" s="59"/>
      <c r="CZ64" s="59"/>
      <c r="DA64" s="59"/>
      <c r="DB64" s="59"/>
      <c r="DC64" s="59"/>
      <c r="DD64" s="59"/>
      <c r="DE64" s="59"/>
      <c r="DF64" s="59"/>
      <c r="DG64" s="59"/>
      <c r="DH64" s="59"/>
      <c r="DI64" s="59"/>
      <c r="DJ64" s="59"/>
      <c r="DK64" s="59"/>
      <c r="DL64" s="59"/>
      <c r="DM64" s="59"/>
      <c r="DN64" s="59"/>
      <c r="DO64" s="59"/>
      <c r="DP64" s="59"/>
      <c r="DQ64" s="59"/>
      <c r="DR64" s="59"/>
      <c r="DS64" s="59"/>
      <c r="DT64" s="59"/>
      <c r="DU64" s="59"/>
      <c r="DV64" s="59"/>
      <c r="DW64" s="59"/>
      <c r="DX64" s="59"/>
      <c r="DY64" s="59"/>
      <c r="DZ64" s="59"/>
      <c r="EA64" s="59"/>
      <c r="EB64" s="59"/>
      <c r="EC64" s="59"/>
      <c r="ED64" s="59"/>
      <c r="EE64" s="59"/>
      <c r="EF64" s="59"/>
      <c r="EG64" s="59"/>
      <c r="EH64" s="59"/>
      <c r="EI64" s="59"/>
      <c r="EJ64" s="59"/>
      <c r="EK64" s="59"/>
      <c r="EL64" s="59"/>
      <c r="EM64" s="59"/>
      <c r="EN64" s="59"/>
      <c r="EO64" s="59"/>
      <c r="EP64" s="59"/>
      <c r="EQ64" s="59"/>
      <c r="ER64" s="59"/>
      <c r="ES64" s="59"/>
      <c r="ET64" s="59"/>
      <c r="EU64" s="59"/>
      <c r="EV64" s="59"/>
      <c r="EW64" s="59"/>
      <c r="EX64" s="59"/>
    </row>
    <row r="65" spans="1:154" collapsed="1" x14ac:dyDescent="0.2">
      <c r="A65" s="74"/>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c r="CG65" s="59"/>
      <c r="CH65" s="59"/>
      <c r="CI65" s="59"/>
      <c r="CJ65" s="59"/>
      <c r="CK65" s="59"/>
      <c r="CL65" s="59"/>
      <c r="CM65" s="59"/>
      <c r="CN65" s="59"/>
      <c r="CO65" s="59"/>
      <c r="CP65" s="59"/>
      <c r="CQ65" s="59"/>
      <c r="CR65" s="59"/>
      <c r="CS65" s="59"/>
      <c r="CT65" s="59"/>
      <c r="CU65" s="59"/>
      <c r="CV65" s="59"/>
      <c r="CW65" s="59"/>
      <c r="CX65" s="59"/>
      <c r="CY65" s="59"/>
      <c r="CZ65" s="59"/>
      <c r="DA65" s="59"/>
      <c r="DB65" s="59"/>
      <c r="DC65" s="59"/>
      <c r="DD65" s="59"/>
      <c r="DE65" s="59"/>
      <c r="DF65" s="59"/>
      <c r="DG65" s="59"/>
      <c r="DH65" s="59"/>
      <c r="DI65" s="59"/>
      <c r="DJ65" s="59"/>
      <c r="DK65" s="59"/>
      <c r="DL65" s="59"/>
      <c r="DM65" s="59"/>
      <c r="DN65" s="59"/>
      <c r="DO65" s="59"/>
      <c r="DP65" s="59"/>
      <c r="DQ65" s="59"/>
      <c r="DR65" s="59"/>
      <c r="DS65" s="59"/>
      <c r="DT65" s="59"/>
      <c r="DU65" s="59"/>
      <c r="DV65" s="59"/>
      <c r="DW65" s="59"/>
      <c r="DX65" s="59"/>
      <c r="DY65" s="59"/>
      <c r="DZ65" s="59"/>
      <c r="EA65" s="59"/>
      <c r="EB65" s="59"/>
      <c r="EC65" s="59"/>
      <c r="ED65" s="59"/>
      <c r="EE65" s="59"/>
      <c r="EF65" s="59"/>
      <c r="EG65" s="59"/>
      <c r="EH65" s="59"/>
      <c r="EI65" s="59"/>
      <c r="EJ65" s="59"/>
      <c r="EK65" s="59"/>
      <c r="EL65" s="59"/>
      <c r="EM65" s="59"/>
      <c r="EN65" s="59"/>
      <c r="EO65" s="59"/>
      <c r="EP65" s="59"/>
      <c r="EQ65" s="59"/>
      <c r="ER65" s="59"/>
      <c r="ES65" s="59"/>
      <c r="ET65" s="59"/>
      <c r="EU65" s="59"/>
      <c r="EV65" s="59"/>
      <c r="EW65" s="59"/>
      <c r="EX65" s="59"/>
    </row>
    <row r="66" spans="1:154" x14ac:dyDescent="0.2">
      <c r="A66" s="12" t="s">
        <v>147</v>
      </c>
      <c r="BA66" s="59" t="s">
        <v>186</v>
      </c>
      <c r="BB66" s="59"/>
      <c r="BC66" s="59"/>
      <c r="BD66" s="59">
        <v>10</v>
      </c>
      <c r="BE66" s="59"/>
      <c r="BF66" s="59"/>
      <c r="BG66" s="59"/>
      <c r="BH66" s="59"/>
      <c r="BI66" s="59"/>
      <c r="BJ66" s="59"/>
      <c r="BK66" s="59"/>
      <c r="BL66" s="59"/>
      <c r="BM66" s="59"/>
      <c r="BN66" s="59"/>
      <c r="BO66" s="59"/>
      <c r="BP66" s="59"/>
      <c r="BQ66" s="59"/>
      <c r="BR66" s="59"/>
      <c r="BS66" s="59"/>
      <c r="BT66" s="59"/>
      <c r="BU66" s="59"/>
      <c r="BV66" s="59"/>
      <c r="BW66" s="59"/>
      <c r="BX66" s="59"/>
      <c r="BY66" s="59"/>
      <c r="BZ66" s="59"/>
      <c r="CA66" s="59"/>
      <c r="CB66" s="59"/>
      <c r="CC66" s="59"/>
      <c r="CD66" s="59"/>
      <c r="CE66" s="59"/>
      <c r="CF66" s="59"/>
      <c r="CG66" s="59"/>
      <c r="CH66" s="59"/>
      <c r="CI66" s="59"/>
      <c r="CJ66" s="59"/>
      <c r="CK66" s="59"/>
      <c r="CL66" s="59"/>
      <c r="CM66" s="59"/>
      <c r="CN66" s="59"/>
      <c r="CO66" s="59"/>
      <c r="CP66" s="59"/>
      <c r="CQ66" s="59"/>
      <c r="CR66" s="59"/>
      <c r="CS66" s="59"/>
      <c r="CT66" s="59"/>
      <c r="CU66" s="59"/>
      <c r="CV66" s="59"/>
      <c r="CW66" s="59"/>
      <c r="CX66" s="59"/>
      <c r="CY66" s="59"/>
      <c r="CZ66" s="59"/>
      <c r="DA66" s="59"/>
      <c r="DB66" s="59"/>
      <c r="DC66" s="59"/>
      <c r="DD66" s="59"/>
      <c r="DE66" s="59"/>
      <c r="DF66" s="59"/>
      <c r="DG66" s="59"/>
      <c r="DH66" s="59"/>
      <c r="DI66" s="59"/>
      <c r="DJ66" s="59"/>
      <c r="DK66" s="59"/>
      <c r="DL66" s="59"/>
      <c r="DM66" s="59"/>
      <c r="DN66" s="59"/>
      <c r="DO66" s="59"/>
      <c r="DP66" s="59"/>
      <c r="DQ66" s="59"/>
      <c r="DR66" s="59"/>
      <c r="DS66" s="59"/>
      <c r="DT66" s="59"/>
      <c r="DU66" s="59"/>
      <c r="DV66" s="59"/>
      <c r="DW66" s="59"/>
      <c r="DX66" s="59"/>
      <c r="DY66" s="59"/>
      <c r="DZ66" s="59"/>
      <c r="EA66" s="59"/>
      <c r="EB66" s="59"/>
      <c r="EC66" s="59"/>
      <c r="ED66" s="59"/>
      <c r="EE66" s="59"/>
      <c r="EF66" s="59"/>
      <c r="EG66" s="59"/>
      <c r="EH66" s="59"/>
      <c r="EI66" s="59"/>
      <c r="EJ66" s="59"/>
      <c r="EK66" s="59"/>
      <c r="EL66" s="59"/>
      <c r="EM66" s="59"/>
      <c r="EN66" s="59"/>
      <c r="EO66" s="59"/>
      <c r="EP66" s="59"/>
      <c r="EQ66" s="59"/>
      <c r="ER66" s="59"/>
      <c r="ES66" s="59"/>
      <c r="ET66" s="59"/>
      <c r="EU66" s="59"/>
      <c r="EV66" s="59"/>
      <c r="EW66" s="59"/>
      <c r="EX66" s="59"/>
    </row>
    <row r="67" spans="1:154" outlineLevel="1" x14ac:dyDescent="0.2">
      <c r="A67" s="10"/>
      <c r="B67" s="30"/>
      <c r="C67" s="36" t="str">
        <f>"Cutoff value for prediction of "&amp;$I$2&amp;":"</f>
        <v>Cutoff value for prediction of 1:</v>
      </c>
      <c r="D67" s="37">
        <f>$BD$66/20</f>
        <v>0.5</v>
      </c>
      <c r="E67" s="36" t="s">
        <v>148</v>
      </c>
      <c r="F67" s="38">
        <v>4.5171166657110364E-4</v>
      </c>
      <c r="G67" s="30"/>
      <c r="H67" s="30"/>
      <c r="I67" s="31"/>
      <c r="BA67" s="59" t="s">
        <v>187</v>
      </c>
      <c r="BB67" s="59">
        <v>-9.9999999999999995E-8</v>
      </c>
      <c r="BC67" s="59">
        <v>9.9999000000000008E-3</v>
      </c>
      <c r="BD67" s="59">
        <v>1.9999900000000001E-2</v>
      </c>
      <c r="BE67" s="59">
        <v>2.9999900000000003E-2</v>
      </c>
      <c r="BF67" s="59">
        <v>3.9999900000000005E-2</v>
      </c>
      <c r="BG67" s="59">
        <v>4.9999900000000007E-2</v>
      </c>
      <c r="BH67" s="59">
        <v>5.9999900000000009E-2</v>
      </c>
      <c r="BI67" s="59">
        <v>6.9999900000000004E-2</v>
      </c>
      <c r="BJ67" s="59">
        <v>7.9999899999999999E-2</v>
      </c>
      <c r="BK67" s="59">
        <v>8.9999899999999994E-2</v>
      </c>
      <c r="BL67" s="59">
        <v>9.9999899999999989E-2</v>
      </c>
      <c r="BM67" s="59">
        <v>0.10999989999999998</v>
      </c>
      <c r="BN67" s="59">
        <v>0.11999989999999998</v>
      </c>
      <c r="BO67" s="59">
        <v>0.12999989999999997</v>
      </c>
      <c r="BP67" s="59">
        <v>0.13999989999999998</v>
      </c>
      <c r="BQ67" s="59">
        <v>0.14999989999999999</v>
      </c>
      <c r="BR67" s="59">
        <v>0.1599999</v>
      </c>
      <c r="BS67" s="59">
        <v>0.16999990000000001</v>
      </c>
      <c r="BT67" s="59">
        <v>0.17999990000000002</v>
      </c>
      <c r="BU67" s="59">
        <v>0.18999990000000003</v>
      </c>
      <c r="BV67" s="59">
        <v>0.19999990000000004</v>
      </c>
      <c r="BW67" s="59">
        <v>0.20999990000000004</v>
      </c>
      <c r="BX67" s="59">
        <v>0.21999990000000005</v>
      </c>
      <c r="BY67" s="59">
        <v>0.22999990000000006</v>
      </c>
      <c r="BZ67" s="59">
        <v>0.23999990000000007</v>
      </c>
      <c r="CA67" s="59">
        <v>0.24999990000000008</v>
      </c>
      <c r="CB67" s="59">
        <v>0.25999990000000006</v>
      </c>
      <c r="CC67" s="59">
        <v>0.26999990000000007</v>
      </c>
      <c r="CD67" s="59">
        <v>0.27999990000000008</v>
      </c>
      <c r="CE67" s="59">
        <v>0.28999990000000009</v>
      </c>
      <c r="CF67" s="59">
        <v>0.2999999000000001</v>
      </c>
      <c r="CG67" s="59">
        <v>0.30999990000000011</v>
      </c>
      <c r="CH67" s="59">
        <v>0.31999990000000011</v>
      </c>
      <c r="CI67" s="59">
        <v>0.32999990000000012</v>
      </c>
      <c r="CJ67" s="59">
        <v>0.33999990000000013</v>
      </c>
      <c r="CK67" s="59">
        <v>0.34999990000000014</v>
      </c>
      <c r="CL67" s="59">
        <v>0.35999990000000015</v>
      </c>
      <c r="CM67" s="59">
        <v>0.36999990000000016</v>
      </c>
      <c r="CN67" s="59">
        <v>0.37999990000000017</v>
      </c>
      <c r="CO67" s="59">
        <v>0.38999990000000018</v>
      </c>
      <c r="CP67" s="59">
        <v>0.39999990000000019</v>
      </c>
      <c r="CQ67" s="59">
        <v>0.40999990000000019</v>
      </c>
      <c r="CR67" s="59">
        <v>0.4199999000000002</v>
      </c>
      <c r="CS67" s="59">
        <v>0.42999990000000021</v>
      </c>
      <c r="CT67" s="59">
        <v>0.43999990000000022</v>
      </c>
      <c r="CU67" s="59">
        <v>0.44999990000000023</v>
      </c>
      <c r="CV67" s="59">
        <v>0.45999990000000024</v>
      </c>
      <c r="CW67" s="59">
        <v>0.46999990000000025</v>
      </c>
      <c r="CX67" s="59">
        <v>0.47999990000000026</v>
      </c>
      <c r="CY67" s="59">
        <v>0.48999990000000027</v>
      </c>
      <c r="CZ67" s="59">
        <v>0.49999990000000027</v>
      </c>
      <c r="DA67" s="59">
        <v>0.50999990000000028</v>
      </c>
      <c r="DB67" s="59">
        <v>0.51999990000000029</v>
      </c>
      <c r="DC67" s="59">
        <v>0.5299999000000003</v>
      </c>
      <c r="DD67" s="59">
        <v>0.53999990000000031</v>
      </c>
      <c r="DE67" s="59">
        <v>0.54999990000000032</v>
      </c>
      <c r="DF67" s="59">
        <v>0.55999990000000033</v>
      </c>
      <c r="DG67" s="59">
        <v>0.56999990000000034</v>
      </c>
      <c r="DH67" s="59">
        <v>0.57999990000000035</v>
      </c>
      <c r="DI67" s="59">
        <v>0.58999990000000035</v>
      </c>
      <c r="DJ67" s="59">
        <v>0.59999990000000036</v>
      </c>
      <c r="DK67" s="59">
        <v>0.60999990000000037</v>
      </c>
      <c r="DL67" s="59">
        <v>0.61999990000000038</v>
      </c>
      <c r="DM67" s="59">
        <v>0.62999990000000039</v>
      </c>
      <c r="DN67" s="59">
        <v>0.6399999000000004</v>
      </c>
      <c r="DO67" s="59">
        <v>0.64999990000000041</v>
      </c>
      <c r="DP67" s="59">
        <v>0.65999990000000042</v>
      </c>
      <c r="DQ67" s="59">
        <v>0.66999990000000043</v>
      </c>
      <c r="DR67" s="59">
        <v>0.67999990000000043</v>
      </c>
      <c r="DS67" s="59">
        <v>0.68999990000000044</v>
      </c>
      <c r="DT67" s="59">
        <v>0.69999990000000045</v>
      </c>
      <c r="DU67" s="59">
        <v>0.70999990000000046</v>
      </c>
      <c r="DV67" s="59">
        <v>0.71999990000000047</v>
      </c>
      <c r="DW67" s="59">
        <v>0.72999990000000048</v>
      </c>
      <c r="DX67" s="59">
        <v>0.73999990000000049</v>
      </c>
      <c r="DY67" s="59">
        <v>0.7499999000000005</v>
      </c>
      <c r="DZ67" s="59">
        <v>0.75999990000000051</v>
      </c>
      <c r="EA67" s="59">
        <v>0.76999990000000051</v>
      </c>
      <c r="EB67" s="59">
        <v>0.77999990000000052</v>
      </c>
      <c r="EC67" s="59">
        <v>0.78999990000000053</v>
      </c>
      <c r="ED67" s="59">
        <v>0.79999990000000054</v>
      </c>
      <c r="EE67" s="59">
        <v>0.80999990000000055</v>
      </c>
      <c r="EF67" s="59">
        <v>0.81999990000000056</v>
      </c>
      <c r="EG67" s="59">
        <v>0.82999990000000057</v>
      </c>
      <c r="EH67" s="59">
        <v>0.83999990000000058</v>
      </c>
      <c r="EI67" s="59">
        <v>0.84999990000000059</v>
      </c>
      <c r="EJ67" s="59">
        <v>0.85999990000000059</v>
      </c>
      <c r="EK67" s="59">
        <v>0.8699999000000006</v>
      </c>
      <c r="EL67" s="59">
        <v>0.87999990000000061</v>
      </c>
      <c r="EM67" s="59">
        <v>0.88999990000000062</v>
      </c>
      <c r="EN67" s="59">
        <v>0.89999990000000063</v>
      </c>
      <c r="EO67" s="59">
        <v>0.90999990000000064</v>
      </c>
      <c r="EP67" s="59">
        <v>0.91999990000000065</v>
      </c>
      <c r="EQ67" s="59">
        <v>0.92999990000000066</v>
      </c>
      <c r="ER67" s="59">
        <v>0.93999990000000067</v>
      </c>
      <c r="ES67" s="59">
        <v>0.94999990000000067</v>
      </c>
      <c r="ET67" s="59">
        <v>0.95999990000000068</v>
      </c>
      <c r="EU67" s="59">
        <v>0.96999990000000069</v>
      </c>
      <c r="EV67" s="59">
        <v>0.9799999000000007</v>
      </c>
      <c r="EW67" s="59">
        <v>0.98999990000000071</v>
      </c>
      <c r="EX67" s="59">
        <v>0.99999990000000072</v>
      </c>
    </row>
    <row r="68" spans="1:154" outlineLevel="1" x14ac:dyDescent="0.2">
      <c r="A68" s="9"/>
      <c r="B68" s="39" t="s">
        <v>149</v>
      </c>
      <c r="C68" s="32"/>
      <c r="D68" s="32"/>
      <c r="E68" s="32"/>
      <c r="F68" s="32"/>
      <c r="G68" s="39" t="s">
        <v>149</v>
      </c>
      <c r="H68" s="32"/>
      <c r="I68" s="33"/>
      <c r="BA68" s="71" t="s">
        <v>188</v>
      </c>
      <c r="BB68" s="59">
        <v>165</v>
      </c>
      <c r="BC68" s="59">
        <v>18</v>
      </c>
      <c r="BD68" s="59">
        <v>18</v>
      </c>
      <c r="BE68" s="59">
        <v>18</v>
      </c>
      <c r="BF68" s="59">
        <v>18</v>
      </c>
      <c r="BG68" s="59">
        <v>18</v>
      </c>
      <c r="BH68" s="59">
        <v>18</v>
      </c>
      <c r="BI68" s="59">
        <v>18</v>
      </c>
      <c r="BJ68" s="59">
        <v>18</v>
      </c>
      <c r="BK68" s="59">
        <v>18</v>
      </c>
      <c r="BL68" s="59">
        <v>18</v>
      </c>
      <c r="BM68" s="59">
        <v>18</v>
      </c>
      <c r="BN68" s="59">
        <v>18</v>
      </c>
      <c r="BO68" s="59">
        <v>18</v>
      </c>
      <c r="BP68" s="59">
        <v>18</v>
      </c>
      <c r="BQ68" s="59">
        <v>18</v>
      </c>
      <c r="BR68" s="59">
        <v>18</v>
      </c>
      <c r="BS68" s="59">
        <v>18</v>
      </c>
      <c r="BT68" s="59">
        <v>18</v>
      </c>
      <c r="BU68" s="59">
        <v>18</v>
      </c>
      <c r="BV68" s="59">
        <v>18</v>
      </c>
      <c r="BW68" s="59">
        <v>18</v>
      </c>
      <c r="BX68" s="59">
        <v>18</v>
      </c>
      <c r="BY68" s="59">
        <v>18</v>
      </c>
      <c r="BZ68" s="59">
        <v>18</v>
      </c>
      <c r="CA68" s="59">
        <v>18</v>
      </c>
      <c r="CB68" s="59">
        <v>18</v>
      </c>
      <c r="CC68" s="59">
        <v>18</v>
      </c>
      <c r="CD68" s="59">
        <v>18</v>
      </c>
      <c r="CE68" s="59">
        <v>18</v>
      </c>
      <c r="CF68" s="59">
        <v>18</v>
      </c>
      <c r="CG68" s="59">
        <v>18</v>
      </c>
      <c r="CH68" s="59">
        <v>18</v>
      </c>
      <c r="CI68" s="59">
        <v>18</v>
      </c>
      <c r="CJ68" s="59">
        <v>18</v>
      </c>
      <c r="CK68" s="59">
        <v>18</v>
      </c>
      <c r="CL68" s="59">
        <v>18</v>
      </c>
      <c r="CM68" s="59">
        <v>18</v>
      </c>
      <c r="CN68" s="59">
        <v>18</v>
      </c>
      <c r="CO68" s="59">
        <v>18</v>
      </c>
      <c r="CP68" s="59">
        <v>18</v>
      </c>
      <c r="CQ68" s="59">
        <v>18</v>
      </c>
      <c r="CR68" s="59">
        <v>18</v>
      </c>
      <c r="CS68" s="59">
        <v>18</v>
      </c>
      <c r="CT68" s="59">
        <v>18</v>
      </c>
      <c r="CU68" s="59">
        <v>18</v>
      </c>
      <c r="CV68" s="59">
        <v>18</v>
      </c>
      <c r="CW68" s="59">
        <v>18</v>
      </c>
      <c r="CX68" s="59">
        <v>18</v>
      </c>
      <c r="CY68" s="59">
        <v>18</v>
      </c>
      <c r="CZ68" s="59">
        <v>18</v>
      </c>
      <c r="DA68" s="59">
        <v>18</v>
      </c>
      <c r="DB68" s="59">
        <v>18</v>
      </c>
      <c r="DC68" s="59">
        <v>18</v>
      </c>
      <c r="DD68" s="59">
        <v>18</v>
      </c>
      <c r="DE68" s="59">
        <v>18</v>
      </c>
      <c r="DF68" s="59">
        <v>18</v>
      </c>
      <c r="DG68" s="59">
        <v>18</v>
      </c>
      <c r="DH68" s="59">
        <v>18</v>
      </c>
      <c r="DI68" s="59">
        <v>18</v>
      </c>
      <c r="DJ68" s="59">
        <v>18</v>
      </c>
      <c r="DK68" s="59">
        <v>18</v>
      </c>
      <c r="DL68" s="59">
        <v>18</v>
      </c>
      <c r="DM68" s="59">
        <v>18</v>
      </c>
      <c r="DN68" s="59">
        <v>18</v>
      </c>
      <c r="DO68" s="59">
        <v>18</v>
      </c>
      <c r="DP68" s="59">
        <v>18</v>
      </c>
      <c r="DQ68" s="59">
        <v>18</v>
      </c>
      <c r="DR68" s="59">
        <v>18</v>
      </c>
      <c r="DS68" s="59">
        <v>18</v>
      </c>
      <c r="DT68" s="59">
        <v>18</v>
      </c>
      <c r="DU68" s="59">
        <v>18</v>
      </c>
      <c r="DV68" s="59">
        <v>18</v>
      </c>
      <c r="DW68" s="59">
        <v>18</v>
      </c>
      <c r="DX68" s="59">
        <v>18</v>
      </c>
      <c r="DY68" s="59">
        <v>18</v>
      </c>
      <c r="DZ68" s="59">
        <v>18</v>
      </c>
      <c r="EA68" s="59">
        <v>18</v>
      </c>
      <c r="EB68" s="59">
        <v>18</v>
      </c>
      <c r="EC68" s="59">
        <v>18</v>
      </c>
      <c r="ED68" s="59">
        <v>18</v>
      </c>
      <c r="EE68" s="59">
        <v>18</v>
      </c>
      <c r="EF68" s="59">
        <v>18</v>
      </c>
      <c r="EG68" s="59">
        <v>18</v>
      </c>
      <c r="EH68" s="59">
        <v>18</v>
      </c>
      <c r="EI68" s="59">
        <v>18</v>
      </c>
      <c r="EJ68" s="59">
        <v>18</v>
      </c>
      <c r="EK68" s="59">
        <v>18</v>
      </c>
      <c r="EL68" s="59">
        <v>18</v>
      </c>
      <c r="EM68" s="59">
        <v>18</v>
      </c>
      <c r="EN68" s="59">
        <v>18</v>
      </c>
      <c r="EO68" s="59">
        <v>18</v>
      </c>
      <c r="EP68" s="59">
        <v>18</v>
      </c>
      <c r="EQ68" s="59">
        <v>18</v>
      </c>
      <c r="ER68" s="59">
        <v>18</v>
      </c>
      <c r="ES68" s="59">
        <v>18</v>
      </c>
      <c r="ET68" s="59">
        <v>18</v>
      </c>
      <c r="EU68" s="59">
        <v>18</v>
      </c>
      <c r="EV68" s="59">
        <v>18</v>
      </c>
      <c r="EW68" s="59">
        <v>18</v>
      </c>
      <c r="EX68" s="59">
        <v>0</v>
      </c>
    </row>
    <row r="69" spans="1:154" outlineLevel="1" x14ac:dyDescent="0.2">
      <c r="A69" s="40" t="s">
        <v>150</v>
      </c>
      <c r="B69" s="32" t="str">
        <f>"# "&amp;$H$2</f>
        <v># 0</v>
      </c>
      <c r="C69" s="32" t="str">
        <f>"# "&amp;$I$2</f>
        <v># 1</v>
      </c>
      <c r="D69" s="32" t="s">
        <v>151</v>
      </c>
      <c r="E69" s="32"/>
      <c r="F69" s="39" t="s">
        <v>152</v>
      </c>
      <c r="G69" s="32" t="str">
        <f>"% "&amp;$H$2</f>
        <v>% 0</v>
      </c>
      <c r="H69" s="32" t="str">
        <f>"% "&amp;$I$2</f>
        <v>% 1</v>
      </c>
      <c r="I69" s="33" t="s">
        <v>151</v>
      </c>
      <c r="BA69" s="71" t="s">
        <v>189</v>
      </c>
      <c r="BB69" s="59">
        <v>18</v>
      </c>
      <c r="BC69" s="59">
        <v>18</v>
      </c>
      <c r="BD69" s="59">
        <v>18</v>
      </c>
      <c r="BE69" s="59">
        <v>18</v>
      </c>
      <c r="BF69" s="59">
        <v>18</v>
      </c>
      <c r="BG69" s="59">
        <v>18</v>
      </c>
      <c r="BH69" s="59">
        <v>18</v>
      </c>
      <c r="BI69" s="59">
        <v>18</v>
      </c>
      <c r="BJ69" s="59">
        <v>18</v>
      </c>
      <c r="BK69" s="59">
        <v>18</v>
      </c>
      <c r="BL69" s="59">
        <v>18</v>
      </c>
      <c r="BM69" s="59">
        <v>18</v>
      </c>
      <c r="BN69" s="59">
        <v>18</v>
      </c>
      <c r="BO69" s="59">
        <v>18</v>
      </c>
      <c r="BP69" s="59">
        <v>18</v>
      </c>
      <c r="BQ69" s="59">
        <v>18</v>
      </c>
      <c r="BR69" s="59">
        <v>18</v>
      </c>
      <c r="BS69" s="59">
        <v>18</v>
      </c>
      <c r="BT69" s="59">
        <v>18</v>
      </c>
      <c r="BU69" s="59">
        <v>18</v>
      </c>
      <c r="BV69" s="59">
        <v>18</v>
      </c>
      <c r="BW69" s="59">
        <v>18</v>
      </c>
      <c r="BX69" s="59">
        <v>18</v>
      </c>
      <c r="BY69" s="59">
        <v>18</v>
      </c>
      <c r="BZ69" s="59">
        <v>18</v>
      </c>
      <c r="CA69" s="59">
        <v>18</v>
      </c>
      <c r="CB69" s="59">
        <v>18</v>
      </c>
      <c r="CC69" s="59">
        <v>18</v>
      </c>
      <c r="CD69" s="59">
        <v>18</v>
      </c>
      <c r="CE69" s="59">
        <v>18</v>
      </c>
      <c r="CF69" s="59">
        <v>18</v>
      </c>
      <c r="CG69" s="59">
        <v>18</v>
      </c>
      <c r="CH69" s="59">
        <v>18</v>
      </c>
      <c r="CI69" s="59">
        <v>18</v>
      </c>
      <c r="CJ69" s="59">
        <v>18</v>
      </c>
      <c r="CK69" s="59">
        <v>18</v>
      </c>
      <c r="CL69" s="59">
        <v>18</v>
      </c>
      <c r="CM69" s="59">
        <v>18</v>
      </c>
      <c r="CN69" s="59">
        <v>18</v>
      </c>
      <c r="CO69" s="59">
        <v>18</v>
      </c>
      <c r="CP69" s="59">
        <v>18</v>
      </c>
      <c r="CQ69" s="59">
        <v>18</v>
      </c>
      <c r="CR69" s="59">
        <v>18</v>
      </c>
      <c r="CS69" s="59">
        <v>18</v>
      </c>
      <c r="CT69" s="59">
        <v>18</v>
      </c>
      <c r="CU69" s="59">
        <v>18</v>
      </c>
      <c r="CV69" s="59">
        <v>18</v>
      </c>
      <c r="CW69" s="59">
        <v>18</v>
      </c>
      <c r="CX69" s="59">
        <v>18</v>
      </c>
      <c r="CY69" s="59">
        <v>18</v>
      </c>
      <c r="CZ69" s="59">
        <v>18</v>
      </c>
      <c r="DA69" s="59">
        <v>18</v>
      </c>
      <c r="DB69" s="59">
        <v>18</v>
      </c>
      <c r="DC69" s="59">
        <v>18</v>
      </c>
      <c r="DD69" s="59">
        <v>18</v>
      </c>
      <c r="DE69" s="59">
        <v>18</v>
      </c>
      <c r="DF69" s="59">
        <v>18</v>
      </c>
      <c r="DG69" s="59">
        <v>18</v>
      </c>
      <c r="DH69" s="59">
        <v>18</v>
      </c>
      <c r="DI69" s="59">
        <v>18</v>
      </c>
      <c r="DJ69" s="59">
        <v>18</v>
      </c>
      <c r="DK69" s="59">
        <v>18</v>
      </c>
      <c r="DL69" s="59">
        <v>18</v>
      </c>
      <c r="DM69" s="59">
        <v>18</v>
      </c>
      <c r="DN69" s="59">
        <v>18</v>
      </c>
      <c r="DO69" s="59">
        <v>18</v>
      </c>
      <c r="DP69" s="59">
        <v>18</v>
      </c>
      <c r="DQ69" s="59">
        <v>18</v>
      </c>
      <c r="DR69" s="59">
        <v>18</v>
      </c>
      <c r="DS69" s="59">
        <v>18</v>
      </c>
      <c r="DT69" s="59">
        <v>18</v>
      </c>
      <c r="DU69" s="59">
        <v>18</v>
      </c>
      <c r="DV69" s="59">
        <v>18</v>
      </c>
      <c r="DW69" s="59">
        <v>18</v>
      </c>
      <c r="DX69" s="59">
        <v>18</v>
      </c>
      <c r="DY69" s="59">
        <v>18</v>
      </c>
      <c r="DZ69" s="59">
        <v>18</v>
      </c>
      <c r="EA69" s="59">
        <v>18</v>
      </c>
      <c r="EB69" s="59">
        <v>18</v>
      </c>
      <c r="EC69" s="59">
        <v>18</v>
      </c>
      <c r="ED69" s="59">
        <v>18</v>
      </c>
      <c r="EE69" s="59">
        <v>18</v>
      </c>
      <c r="EF69" s="59">
        <v>18</v>
      </c>
      <c r="EG69" s="59">
        <v>18</v>
      </c>
      <c r="EH69" s="59">
        <v>18</v>
      </c>
      <c r="EI69" s="59">
        <v>18</v>
      </c>
      <c r="EJ69" s="59">
        <v>18</v>
      </c>
      <c r="EK69" s="59">
        <v>18</v>
      </c>
      <c r="EL69" s="59">
        <v>18</v>
      </c>
      <c r="EM69" s="59">
        <v>18</v>
      </c>
      <c r="EN69" s="59">
        <v>18</v>
      </c>
      <c r="EO69" s="59">
        <v>18</v>
      </c>
      <c r="EP69" s="59">
        <v>18</v>
      </c>
      <c r="EQ69" s="59">
        <v>18</v>
      </c>
      <c r="ER69" s="59">
        <v>18</v>
      </c>
      <c r="ES69" s="59">
        <v>18</v>
      </c>
      <c r="ET69" s="59">
        <v>18</v>
      </c>
      <c r="EU69" s="59">
        <v>18</v>
      </c>
      <c r="EV69" s="59">
        <v>18</v>
      </c>
      <c r="EW69" s="59">
        <v>18</v>
      </c>
      <c r="EX69" s="59">
        <v>0</v>
      </c>
    </row>
    <row r="70" spans="1:154" outlineLevel="1" x14ac:dyDescent="0.2">
      <c r="A70" s="41" t="str">
        <f>"# "&amp;$H$2</f>
        <v># 0</v>
      </c>
      <c r="B70" s="46">
        <f>B72-B71</f>
        <v>228</v>
      </c>
      <c r="C70" s="47">
        <f>C72-C71</f>
        <v>0</v>
      </c>
      <c r="D70" s="48">
        <f>D72-D71</f>
        <v>228</v>
      </c>
      <c r="E70" s="32"/>
      <c r="F70" s="42" t="str">
        <f>"% "&amp;$H$2</f>
        <v>% 0</v>
      </c>
      <c r="G70" s="51">
        <f>B70/D72</f>
        <v>0.92682926829268297</v>
      </c>
      <c r="H70" s="52">
        <f>C70/D72</f>
        <v>0</v>
      </c>
      <c r="I70" s="53">
        <f>D70/D72</f>
        <v>0.92682926829268297</v>
      </c>
      <c r="BA70" s="71" t="s">
        <v>190</v>
      </c>
      <c r="BB70" s="59">
        <v>147</v>
      </c>
      <c r="BC70" s="59">
        <v>0</v>
      </c>
      <c r="BD70" s="59">
        <v>0</v>
      </c>
      <c r="BE70" s="59">
        <v>0</v>
      </c>
      <c r="BF70" s="59">
        <v>0</v>
      </c>
      <c r="BG70" s="59">
        <v>0</v>
      </c>
      <c r="BH70" s="59">
        <v>0</v>
      </c>
      <c r="BI70" s="59">
        <v>0</v>
      </c>
      <c r="BJ70" s="59">
        <v>0</v>
      </c>
      <c r="BK70" s="59">
        <v>0</v>
      </c>
      <c r="BL70" s="59">
        <v>0</v>
      </c>
      <c r="BM70" s="59">
        <v>0</v>
      </c>
      <c r="BN70" s="59">
        <v>0</v>
      </c>
      <c r="BO70" s="59">
        <v>0</v>
      </c>
      <c r="BP70" s="59">
        <v>0</v>
      </c>
      <c r="BQ70" s="59">
        <v>0</v>
      </c>
      <c r="BR70" s="59">
        <v>0</v>
      </c>
      <c r="BS70" s="59">
        <v>0</v>
      </c>
      <c r="BT70" s="59">
        <v>0</v>
      </c>
      <c r="BU70" s="59">
        <v>0</v>
      </c>
      <c r="BV70" s="59">
        <v>0</v>
      </c>
      <c r="BW70" s="59">
        <v>0</v>
      </c>
      <c r="BX70" s="59">
        <v>0</v>
      </c>
      <c r="BY70" s="59">
        <v>0</v>
      </c>
      <c r="BZ70" s="59">
        <v>0</v>
      </c>
      <c r="CA70" s="59">
        <v>0</v>
      </c>
      <c r="CB70" s="59">
        <v>0</v>
      </c>
      <c r="CC70" s="59">
        <v>0</v>
      </c>
      <c r="CD70" s="59">
        <v>0</v>
      </c>
      <c r="CE70" s="59">
        <v>0</v>
      </c>
      <c r="CF70" s="59">
        <v>0</v>
      </c>
      <c r="CG70" s="59">
        <v>0</v>
      </c>
      <c r="CH70" s="59">
        <v>0</v>
      </c>
      <c r="CI70" s="59">
        <v>0</v>
      </c>
      <c r="CJ70" s="59">
        <v>0</v>
      </c>
      <c r="CK70" s="59">
        <v>0</v>
      </c>
      <c r="CL70" s="59">
        <v>0</v>
      </c>
      <c r="CM70" s="59">
        <v>0</v>
      </c>
      <c r="CN70" s="59">
        <v>0</v>
      </c>
      <c r="CO70" s="59">
        <v>0</v>
      </c>
      <c r="CP70" s="59">
        <v>0</v>
      </c>
      <c r="CQ70" s="59">
        <v>0</v>
      </c>
      <c r="CR70" s="59">
        <v>0</v>
      </c>
      <c r="CS70" s="59">
        <v>0</v>
      </c>
      <c r="CT70" s="59">
        <v>0</v>
      </c>
      <c r="CU70" s="59">
        <v>0</v>
      </c>
      <c r="CV70" s="59">
        <v>0</v>
      </c>
      <c r="CW70" s="59">
        <v>0</v>
      </c>
      <c r="CX70" s="59">
        <v>0</v>
      </c>
      <c r="CY70" s="59">
        <v>0</v>
      </c>
      <c r="CZ70" s="59">
        <v>0</v>
      </c>
      <c r="DA70" s="59">
        <v>0</v>
      </c>
      <c r="DB70" s="59">
        <v>0</v>
      </c>
      <c r="DC70" s="59">
        <v>0</v>
      </c>
      <c r="DD70" s="59">
        <v>0</v>
      </c>
      <c r="DE70" s="59">
        <v>0</v>
      </c>
      <c r="DF70" s="59">
        <v>0</v>
      </c>
      <c r="DG70" s="59">
        <v>0</v>
      </c>
      <c r="DH70" s="59">
        <v>0</v>
      </c>
      <c r="DI70" s="59">
        <v>0</v>
      </c>
      <c r="DJ70" s="59">
        <v>0</v>
      </c>
      <c r="DK70" s="59">
        <v>0</v>
      </c>
      <c r="DL70" s="59">
        <v>0</v>
      </c>
      <c r="DM70" s="59">
        <v>0</v>
      </c>
      <c r="DN70" s="59">
        <v>0</v>
      </c>
      <c r="DO70" s="59">
        <v>0</v>
      </c>
      <c r="DP70" s="59">
        <v>0</v>
      </c>
      <c r="DQ70" s="59">
        <v>0</v>
      </c>
      <c r="DR70" s="59">
        <v>0</v>
      </c>
      <c r="DS70" s="59">
        <v>0</v>
      </c>
      <c r="DT70" s="59">
        <v>0</v>
      </c>
      <c r="DU70" s="59">
        <v>0</v>
      </c>
      <c r="DV70" s="59">
        <v>0</v>
      </c>
      <c r="DW70" s="59">
        <v>0</v>
      </c>
      <c r="DX70" s="59">
        <v>0</v>
      </c>
      <c r="DY70" s="59">
        <v>0</v>
      </c>
      <c r="DZ70" s="59">
        <v>0</v>
      </c>
      <c r="EA70" s="59">
        <v>0</v>
      </c>
      <c r="EB70" s="59">
        <v>0</v>
      </c>
      <c r="EC70" s="59">
        <v>0</v>
      </c>
      <c r="ED70" s="59">
        <v>0</v>
      </c>
      <c r="EE70" s="59">
        <v>0</v>
      </c>
      <c r="EF70" s="59">
        <v>0</v>
      </c>
      <c r="EG70" s="59">
        <v>0</v>
      </c>
      <c r="EH70" s="59">
        <v>0</v>
      </c>
      <c r="EI70" s="59">
        <v>0</v>
      </c>
      <c r="EJ70" s="59">
        <v>0</v>
      </c>
      <c r="EK70" s="59">
        <v>0</v>
      </c>
      <c r="EL70" s="59">
        <v>0</v>
      </c>
      <c r="EM70" s="59">
        <v>0</v>
      </c>
      <c r="EN70" s="59">
        <v>0</v>
      </c>
      <c r="EO70" s="59">
        <v>0</v>
      </c>
      <c r="EP70" s="59">
        <v>0</v>
      </c>
      <c r="EQ70" s="59">
        <v>0</v>
      </c>
      <c r="ER70" s="59">
        <v>0</v>
      </c>
      <c r="ES70" s="59">
        <v>0</v>
      </c>
      <c r="ET70" s="59">
        <v>0</v>
      </c>
      <c r="EU70" s="59">
        <v>0</v>
      </c>
      <c r="EV70" s="59">
        <v>0</v>
      </c>
      <c r="EW70" s="59">
        <v>0</v>
      </c>
      <c r="EX70" s="59">
        <v>0</v>
      </c>
    </row>
    <row r="71" spans="1:154" outlineLevel="1" x14ac:dyDescent="0.2">
      <c r="A71" s="41" t="str">
        <f>"# "&amp;$I$2</f>
        <v># 1</v>
      </c>
      <c r="B71" s="49">
        <f>D71-C71</f>
        <v>0</v>
      </c>
      <c r="C71" s="50">
        <f>INDEX($BB$69:$EX$69,MATCH(D67,$BB$67:$EX$67,1))</f>
        <v>18</v>
      </c>
      <c r="D71" s="48">
        <f>$E$11 * $F$11</f>
        <v>18</v>
      </c>
      <c r="E71" s="32"/>
      <c r="F71" s="42" t="str">
        <f>"% "&amp;$I$2</f>
        <v>% 1</v>
      </c>
      <c r="G71" s="54">
        <f>B71/D72</f>
        <v>0</v>
      </c>
      <c r="H71" s="55">
        <f>C71/D72</f>
        <v>7.3170731707317069E-2</v>
      </c>
      <c r="I71" s="53">
        <f>D71/D72</f>
        <v>7.3170731707317069E-2</v>
      </c>
      <c r="BA71" s="71" t="s">
        <v>191</v>
      </c>
      <c r="BB71" s="59">
        <v>81</v>
      </c>
      <c r="BC71" s="59">
        <v>228</v>
      </c>
      <c r="BD71" s="59">
        <v>228</v>
      </c>
      <c r="BE71" s="59">
        <v>228</v>
      </c>
      <c r="BF71" s="59">
        <v>228</v>
      </c>
      <c r="BG71" s="59">
        <v>228</v>
      </c>
      <c r="BH71" s="59">
        <v>228</v>
      </c>
      <c r="BI71" s="59">
        <v>228</v>
      </c>
      <c r="BJ71" s="59">
        <v>228</v>
      </c>
      <c r="BK71" s="59">
        <v>228</v>
      </c>
      <c r="BL71" s="59">
        <v>228</v>
      </c>
      <c r="BM71" s="59">
        <v>228</v>
      </c>
      <c r="BN71" s="59">
        <v>228</v>
      </c>
      <c r="BO71" s="59">
        <v>228</v>
      </c>
      <c r="BP71" s="59">
        <v>228</v>
      </c>
      <c r="BQ71" s="59">
        <v>228</v>
      </c>
      <c r="BR71" s="59">
        <v>228</v>
      </c>
      <c r="BS71" s="59">
        <v>228</v>
      </c>
      <c r="BT71" s="59">
        <v>228</v>
      </c>
      <c r="BU71" s="59">
        <v>228</v>
      </c>
      <c r="BV71" s="59">
        <v>228</v>
      </c>
      <c r="BW71" s="59">
        <v>228</v>
      </c>
      <c r="BX71" s="59">
        <v>228</v>
      </c>
      <c r="BY71" s="59">
        <v>228</v>
      </c>
      <c r="BZ71" s="59">
        <v>228</v>
      </c>
      <c r="CA71" s="59">
        <v>228</v>
      </c>
      <c r="CB71" s="59">
        <v>228</v>
      </c>
      <c r="CC71" s="59">
        <v>228</v>
      </c>
      <c r="CD71" s="59">
        <v>228</v>
      </c>
      <c r="CE71" s="59">
        <v>228</v>
      </c>
      <c r="CF71" s="59">
        <v>228</v>
      </c>
      <c r="CG71" s="59">
        <v>228</v>
      </c>
      <c r="CH71" s="59">
        <v>228</v>
      </c>
      <c r="CI71" s="59">
        <v>228</v>
      </c>
      <c r="CJ71" s="59">
        <v>228</v>
      </c>
      <c r="CK71" s="59">
        <v>228</v>
      </c>
      <c r="CL71" s="59">
        <v>228</v>
      </c>
      <c r="CM71" s="59">
        <v>228</v>
      </c>
      <c r="CN71" s="59">
        <v>228</v>
      </c>
      <c r="CO71" s="59">
        <v>228</v>
      </c>
      <c r="CP71" s="59">
        <v>228</v>
      </c>
      <c r="CQ71" s="59">
        <v>228</v>
      </c>
      <c r="CR71" s="59">
        <v>228</v>
      </c>
      <c r="CS71" s="59">
        <v>228</v>
      </c>
      <c r="CT71" s="59">
        <v>228</v>
      </c>
      <c r="CU71" s="59">
        <v>228</v>
      </c>
      <c r="CV71" s="59">
        <v>228</v>
      </c>
      <c r="CW71" s="59">
        <v>228</v>
      </c>
      <c r="CX71" s="59">
        <v>228</v>
      </c>
      <c r="CY71" s="59">
        <v>228</v>
      </c>
      <c r="CZ71" s="59">
        <v>228</v>
      </c>
      <c r="DA71" s="59">
        <v>228</v>
      </c>
      <c r="DB71" s="59">
        <v>228</v>
      </c>
      <c r="DC71" s="59">
        <v>228</v>
      </c>
      <c r="DD71" s="59">
        <v>228</v>
      </c>
      <c r="DE71" s="59">
        <v>228</v>
      </c>
      <c r="DF71" s="59">
        <v>228</v>
      </c>
      <c r="DG71" s="59">
        <v>228</v>
      </c>
      <c r="DH71" s="59">
        <v>228</v>
      </c>
      <c r="DI71" s="59">
        <v>228</v>
      </c>
      <c r="DJ71" s="59">
        <v>228</v>
      </c>
      <c r="DK71" s="59">
        <v>228</v>
      </c>
      <c r="DL71" s="59">
        <v>228</v>
      </c>
      <c r="DM71" s="59">
        <v>228</v>
      </c>
      <c r="DN71" s="59">
        <v>228</v>
      </c>
      <c r="DO71" s="59">
        <v>228</v>
      </c>
      <c r="DP71" s="59">
        <v>228</v>
      </c>
      <c r="DQ71" s="59">
        <v>228</v>
      </c>
      <c r="DR71" s="59">
        <v>228</v>
      </c>
      <c r="DS71" s="59">
        <v>228</v>
      </c>
      <c r="DT71" s="59">
        <v>228</v>
      </c>
      <c r="DU71" s="59">
        <v>228</v>
      </c>
      <c r="DV71" s="59">
        <v>228</v>
      </c>
      <c r="DW71" s="59">
        <v>228</v>
      </c>
      <c r="DX71" s="59">
        <v>228</v>
      </c>
      <c r="DY71" s="59">
        <v>228</v>
      </c>
      <c r="DZ71" s="59">
        <v>228</v>
      </c>
      <c r="EA71" s="59">
        <v>228</v>
      </c>
      <c r="EB71" s="59">
        <v>228</v>
      </c>
      <c r="EC71" s="59">
        <v>228</v>
      </c>
      <c r="ED71" s="59">
        <v>228</v>
      </c>
      <c r="EE71" s="59">
        <v>228</v>
      </c>
      <c r="EF71" s="59">
        <v>228</v>
      </c>
      <c r="EG71" s="59">
        <v>228</v>
      </c>
      <c r="EH71" s="59">
        <v>228</v>
      </c>
      <c r="EI71" s="59">
        <v>228</v>
      </c>
      <c r="EJ71" s="59">
        <v>228</v>
      </c>
      <c r="EK71" s="59">
        <v>228</v>
      </c>
      <c r="EL71" s="59">
        <v>228</v>
      </c>
      <c r="EM71" s="59">
        <v>228</v>
      </c>
      <c r="EN71" s="59">
        <v>228</v>
      </c>
      <c r="EO71" s="59">
        <v>228</v>
      </c>
      <c r="EP71" s="59">
        <v>228</v>
      </c>
      <c r="EQ71" s="59">
        <v>228</v>
      </c>
      <c r="ER71" s="59">
        <v>228</v>
      </c>
      <c r="ES71" s="59">
        <v>228</v>
      </c>
      <c r="ET71" s="59">
        <v>228</v>
      </c>
      <c r="EU71" s="59">
        <v>228</v>
      </c>
      <c r="EV71" s="59">
        <v>228</v>
      </c>
      <c r="EW71" s="59">
        <v>228</v>
      </c>
      <c r="EX71" s="59">
        <v>228</v>
      </c>
    </row>
    <row r="72" spans="1:154" outlineLevel="1" x14ac:dyDescent="0.2">
      <c r="A72" s="41" t="s">
        <v>151</v>
      </c>
      <c r="B72" s="48">
        <f>D72-C72</f>
        <v>228</v>
      </c>
      <c r="C72" s="48">
        <f>INDEX($BB$68:$EX$68,MATCH(D67,$BB$67:$EX$67,1))</f>
        <v>18</v>
      </c>
      <c r="D72" s="48">
        <f>$F$11</f>
        <v>246</v>
      </c>
      <c r="E72" s="32"/>
      <c r="F72" s="42" t="s">
        <v>151</v>
      </c>
      <c r="G72" s="56">
        <f>B72/D72</f>
        <v>0.92682926829268297</v>
      </c>
      <c r="H72" s="56">
        <f>C72/D72</f>
        <v>7.3170731707317069E-2</v>
      </c>
      <c r="I72" s="53">
        <f>D72/D72</f>
        <v>1</v>
      </c>
      <c r="BA72" s="71" t="s">
        <v>192</v>
      </c>
      <c r="BB72" s="59">
        <v>0</v>
      </c>
      <c r="BC72" s="59">
        <v>0</v>
      </c>
      <c r="BD72" s="59">
        <v>0</v>
      </c>
      <c r="BE72" s="59">
        <v>0</v>
      </c>
      <c r="BF72" s="59">
        <v>0</v>
      </c>
      <c r="BG72" s="59">
        <v>0</v>
      </c>
      <c r="BH72" s="59">
        <v>0</v>
      </c>
      <c r="BI72" s="59">
        <v>0</v>
      </c>
      <c r="BJ72" s="59">
        <v>0</v>
      </c>
      <c r="BK72" s="59">
        <v>0</v>
      </c>
      <c r="BL72" s="59">
        <v>0</v>
      </c>
      <c r="BM72" s="59">
        <v>0</v>
      </c>
      <c r="BN72" s="59">
        <v>0</v>
      </c>
      <c r="BO72" s="59">
        <v>0</v>
      </c>
      <c r="BP72" s="59">
        <v>0</v>
      </c>
      <c r="BQ72" s="59">
        <v>0</v>
      </c>
      <c r="BR72" s="59">
        <v>0</v>
      </c>
      <c r="BS72" s="59">
        <v>0</v>
      </c>
      <c r="BT72" s="59">
        <v>0</v>
      </c>
      <c r="BU72" s="59">
        <v>0</v>
      </c>
      <c r="BV72" s="59">
        <v>0</v>
      </c>
      <c r="BW72" s="59">
        <v>0</v>
      </c>
      <c r="BX72" s="59">
        <v>0</v>
      </c>
      <c r="BY72" s="59">
        <v>0</v>
      </c>
      <c r="BZ72" s="59">
        <v>0</v>
      </c>
      <c r="CA72" s="59">
        <v>0</v>
      </c>
      <c r="CB72" s="59">
        <v>0</v>
      </c>
      <c r="CC72" s="59">
        <v>0</v>
      </c>
      <c r="CD72" s="59">
        <v>0</v>
      </c>
      <c r="CE72" s="59">
        <v>0</v>
      </c>
      <c r="CF72" s="59">
        <v>0</v>
      </c>
      <c r="CG72" s="59">
        <v>0</v>
      </c>
      <c r="CH72" s="59">
        <v>0</v>
      </c>
      <c r="CI72" s="59">
        <v>0</v>
      </c>
      <c r="CJ72" s="59">
        <v>0</v>
      </c>
      <c r="CK72" s="59">
        <v>0</v>
      </c>
      <c r="CL72" s="59">
        <v>0</v>
      </c>
      <c r="CM72" s="59">
        <v>0</v>
      </c>
      <c r="CN72" s="59">
        <v>0</v>
      </c>
      <c r="CO72" s="59">
        <v>0</v>
      </c>
      <c r="CP72" s="59">
        <v>0</v>
      </c>
      <c r="CQ72" s="59">
        <v>0</v>
      </c>
      <c r="CR72" s="59">
        <v>0</v>
      </c>
      <c r="CS72" s="59">
        <v>0</v>
      </c>
      <c r="CT72" s="59">
        <v>0</v>
      </c>
      <c r="CU72" s="59">
        <v>0</v>
      </c>
      <c r="CV72" s="59">
        <v>0</v>
      </c>
      <c r="CW72" s="59">
        <v>0</v>
      </c>
      <c r="CX72" s="59">
        <v>0</v>
      </c>
      <c r="CY72" s="59">
        <v>0</v>
      </c>
      <c r="CZ72" s="59">
        <v>0</v>
      </c>
      <c r="DA72" s="59">
        <v>0</v>
      </c>
      <c r="DB72" s="59">
        <v>0</v>
      </c>
      <c r="DC72" s="59">
        <v>0</v>
      </c>
      <c r="DD72" s="59">
        <v>0</v>
      </c>
      <c r="DE72" s="59">
        <v>0</v>
      </c>
      <c r="DF72" s="59">
        <v>0</v>
      </c>
      <c r="DG72" s="59">
        <v>0</v>
      </c>
      <c r="DH72" s="59">
        <v>0</v>
      </c>
      <c r="DI72" s="59">
        <v>0</v>
      </c>
      <c r="DJ72" s="59">
        <v>0</v>
      </c>
      <c r="DK72" s="59">
        <v>0</v>
      </c>
      <c r="DL72" s="59">
        <v>0</v>
      </c>
      <c r="DM72" s="59">
        <v>0</v>
      </c>
      <c r="DN72" s="59">
        <v>0</v>
      </c>
      <c r="DO72" s="59">
        <v>0</v>
      </c>
      <c r="DP72" s="59">
        <v>0</v>
      </c>
      <c r="DQ72" s="59">
        <v>0</v>
      </c>
      <c r="DR72" s="59">
        <v>0</v>
      </c>
      <c r="DS72" s="59">
        <v>0</v>
      </c>
      <c r="DT72" s="59">
        <v>0</v>
      </c>
      <c r="DU72" s="59">
        <v>0</v>
      </c>
      <c r="DV72" s="59">
        <v>0</v>
      </c>
      <c r="DW72" s="59">
        <v>0</v>
      </c>
      <c r="DX72" s="59">
        <v>0</v>
      </c>
      <c r="DY72" s="59">
        <v>0</v>
      </c>
      <c r="DZ72" s="59">
        <v>0</v>
      </c>
      <c r="EA72" s="59">
        <v>0</v>
      </c>
      <c r="EB72" s="59">
        <v>0</v>
      </c>
      <c r="EC72" s="59">
        <v>0</v>
      </c>
      <c r="ED72" s="59">
        <v>0</v>
      </c>
      <c r="EE72" s="59">
        <v>0</v>
      </c>
      <c r="EF72" s="59">
        <v>0</v>
      </c>
      <c r="EG72" s="59">
        <v>0</v>
      </c>
      <c r="EH72" s="59">
        <v>0</v>
      </c>
      <c r="EI72" s="59">
        <v>0</v>
      </c>
      <c r="EJ72" s="59">
        <v>0</v>
      </c>
      <c r="EK72" s="59">
        <v>0</v>
      </c>
      <c r="EL72" s="59">
        <v>0</v>
      </c>
      <c r="EM72" s="59">
        <v>0</v>
      </c>
      <c r="EN72" s="59">
        <v>0</v>
      </c>
      <c r="EO72" s="59">
        <v>0</v>
      </c>
      <c r="EP72" s="59">
        <v>0</v>
      </c>
      <c r="EQ72" s="59">
        <v>0</v>
      </c>
      <c r="ER72" s="59">
        <v>0</v>
      </c>
      <c r="ES72" s="59">
        <v>0</v>
      </c>
      <c r="ET72" s="59">
        <v>0</v>
      </c>
      <c r="EU72" s="59">
        <v>0</v>
      </c>
      <c r="EV72" s="59">
        <v>0</v>
      </c>
      <c r="EW72" s="59">
        <v>0</v>
      </c>
      <c r="EX72" s="59">
        <v>18</v>
      </c>
    </row>
    <row r="73" spans="1:154" outlineLevel="1" x14ac:dyDescent="0.2">
      <c r="A73" s="43" t="s">
        <v>153</v>
      </c>
      <c r="B73" s="44">
        <f>G70+H71</f>
        <v>1</v>
      </c>
      <c r="C73" s="34"/>
      <c r="D73" s="45" t="s">
        <v>154</v>
      </c>
      <c r="E73" s="44">
        <f>H71/I71</f>
        <v>1</v>
      </c>
      <c r="F73" s="34"/>
      <c r="G73" s="45" t="s">
        <v>155</v>
      </c>
      <c r="H73" s="44">
        <f>G70/I70</f>
        <v>1</v>
      </c>
      <c r="I73" s="35"/>
      <c r="BA73" s="71"/>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59"/>
      <c r="DI73" s="59"/>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row>
    <row r="74" spans="1:154" x14ac:dyDescent="0.2">
      <c r="A74" s="74"/>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59"/>
      <c r="DI74" s="59"/>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row>
    <row r="75" spans="1:154" x14ac:dyDescent="0.2">
      <c r="A75" s="12" t="s">
        <v>156</v>
      </c>
      <c r="BA75" s="59" t="s">
        <v>193</v>
      </c>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59"/>
      <c r="DI75" s="59"/>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row>
    <row r="76" spans="1:154" outlineLevel="1" x14ac:dyDescent="0.2">
      <c r="BA76" s="59" t="s">
        <v>187</v>
      </c>
      <c r="BB76" s="59">
        <v>0</v>
      </c>
      <c r="BC76" s="59">
        <v>0.01</v>
      </c>
      <c r="BD76" s="59">
        <v>0.02</v>
      </c>
      <c r="BE76" s="59">
        <v>0.03</v>
      </c>
      <c r="BF76" s="59">
        <v>0.04</v>
      </c>
      <c r="BG76" s="59">
        <v>0.05</v>
      </c>
      <c r="BH76" s="59">
        <v>6.0000000000000005E-2</v>
      </c>
      <c r="BI76" s="59">
        <v>7.0000000000000007E-2</v>
      </c>
      <c r="BJ76" s="59">
        <v>0.08</v>
      </c>
      <c r="BK76" s="59">
        <v>0.09</v>
      </c>
      <c r="BL76" s="59">
        <v>9.9999999999999992E-2</v>
      </c>
      <c r="BM76" s="59">
        <v>0.10999999999999999</v>
      </c>
      <c r="BN76" s="59">
        <v>0.11999999999999998</v>
      </c>
      <c r="BO76" s="59">
        <v>0.12999999999999998</v>
      </c>
      <c r="BP76" s="59">
        <v>0.13999999999999999</v>
      </c>
      <c r="BQ76" s="59">
        <v>0.15</v>
      </c>
      <c r="BR76" s="59">
        <v>0.16</v>
      </c>
      <c r="BS76" s="59">
        <v>0.17</v>
      </c>
      <c r="BT76" s="59">
        <v>0.18000000000000002</v>
      </c>
      <c r="BU76" s="59">
        <v>0.19000000000000003</v>
      </c>
      <c r="BV76" s="59">
        <v>0.20000000000000004</v>
      </c>
      <c r="BW76" s="59">
        <v>0.21000000000000005</v>
      </c>
      <c r="BX76" s="59">
        <v>0.22000000000000006</v>
      </c>
      <c r="BY76" s="59">
        <v>0.23000000000000007</v>
      </c>
      <c r="BZ76" s="59">
        <v>0.24000000000000007</v>
      </c>
      <c r="CA76" s="59">
        <v>0.25000000000000006</v>
      </c>
      <c r="CB76" s="59">
        <v>0.26000000000000006</v>
      </c>
      <c r="CC76" s="59">
        <v>0.27000000000000007</v>
      </c>
      <c r="CD76" s="59">
        <v>0.28000000000000008</v>
      </c>
      <c r="CE76" s="59">
        <v>0.29000000000000009</v>
      </c>
      <c r="CF76" s="59">
        <v>0.3000000000000001</v>
      </c>
      <c r="CG76" s="59">
        <v>0.31000000000000011</v>
      </c>
      <c r="CH76" s="59">
        <v>0.32000000000000012</v>
      </c>
      <c r="CI76" s="59">
        <v>0.33000000000000013</v>
      </c>
      <c r="CJ76" s="59">
        <v>0.34000000000000014</v>
      </c>
      <c r="CK76" s="59">
        <v>0.35000000000000014</v>
      </c>
      <c r="CL76" s="59">
        <v>0.36000000000000015</v>
      </c>
      <c r="CM76" s="59">
        <v>0.37000000000000016</v>
      </c>
      <c r="CN76" s="59">
        <v>0.38000000000000017</v>
      </c>
      <c r="CO76" s="59">
        <v>0.39000000000000018</v>
      </c>
      <c r="CP76" s="59">
        <v>0.40000000000000019</v>
      </c>
      <c r="CQ76" s="59">
        <v>0.4100000000000002</v>
      </c>
      <c r="CR76" s="59">
        <v>0.42000000000000021</v>
      </c>
      <c r="CS76" s="59">
        <v>0.43000000000000022</v>
      </c>
      <c r="CT76" s="59">
        <v>0.44000000000000022</v>
      </c>
      <c r="CU76" s="59">
        <v>0.45000000000000023</v>
      </c>
      <c r="CV76" s="59">
        <v>0.46000000000000024</v>
      </c>
      <c r="CW76" s="59">
        <v>0.47000000000000025</v>
      </c>
      <c r="CX76" s="59">
        <v>0.48000000000000026</v>
      </c>
      <c r="CY76" s="59">
        <v>0.49000000000000027</v>
      </c>
      <c r="CZ76" s="59">
        <v>0.50000000000000022</v>
      </c>
      <c r="DA76" s="59">
        <v>0.51000000000000023</v>
      </c>
      <c r="DB76" s="59">
        <v>0.52000000000000024</v>
      </c>
      <c r="DC76" s="59">
        <v>0.53000000000000025</v>
      </c>
      <c r="DD76" s="59">
        <v>0.54000000000000026</v>
      </c>
      <c r="DE76" s="59">
        <v>0.55000000000000027</v>
      </c>
      <c r="DF76" s="59">
        <v>0.56000000000000028</v>
      </c>
      <c r="DG76" s="59">
        <v>0.57000000000000028</v>
      </c>
      <c r="DH76" s="59">
        <v>0.58000000000000029</v>
      </c>
      <c r="DI76" s="59">
        <v>0.5900000000000003</v>
      </c>
      <c r="DJ76" s="59">
        <v>0.60000000000000031</v>
      </c>
      <c r="DK76" s="59">
        <v>0.61000000000000032</v>
      </c>
      <c r="DL76" s="59">
        <v>0.62000000000000033</v>
      </c>
      <c r="DM76" s="59">
        <v>0.63000000000000034</v>
      </c>
      <c r="DN76" s="59">
        <v>0.64000000000000035</v>
      </c>
      <c r="DO76" s="59">
        <v>0.65000000000000036</v>
      </c>
      <c r="DP76" s="59">
        <v>0.66000000000000036</v>
      </c>
      <c r="DQ76" s="59">
        <v>0.67000000000000037</v>
      </c>
      <c r="DR76" s="59">
        <v>0.68000000000000038</v>
      </c>
      <c r="DS76" s="59">
        <v>0.69000000000000039</v>
      </c>
      <c r="DT76" s="59">
        <v>0.7000000000000004</v>
      </c>
      <c r="DU76" s="59">
        <v>0.71000000000000041</v>
      </c>
      <c r="DV76" s="59">
        <v>0.72000000000000042</v>
      </c>
      <c r="DW76" s="59">
        <v>0.73000000000000043</v>
      </c>
      <c r="DX76" s="59">
        <v>0.74000000000000044</v>
      </c>
      <c r="DY76" s="59">
        <v>0.75000000000000044</v>
      </c>
      <c r="DZ76" s="59">
        <v>0.76000000000000045</v>
      </c>
      <c r="EA76" s="59">
        <v>0.77000000000000046</v>
      </c>
      <c r="EB76" s="59">
        <v>0.78000000000000047</v>
      </c>
      <c r="EC76" s="59">
        <v>0.79000000000000048</v>
      </c>
      <c r="ED76" s="59">
        <v>0.80000000000000049</v>
      </c>
      <c r="EE76" s="59">
        <v>0.8100000000000005</v>
      </c>
      <c r="EF76" s="59">
        <v>0.82000000000000051</v>
      </c>
      <c r="EG76" s="59">
        <v>0.83000000000000052</v>
      </c>
      <c r="EH76" s="59">
        <v>0.84000000000000052</v>
      </c>
      <c r="EI76" s="59">
        <v>0.85000000000000053</v>
      </c>
      <c r="EJ76" s="59">
        <v>0.86000000000000054</v>
      </c>
      <c r="EK76" s="59">
        <v>0.87000000000000055</v>
      </c>
      <c r="EL76" s="59">
        <v>0.88000000000000056</v>
      </c>
      <c r="EM76" s="59">
        <v>0.89000000000000057</v>
      </c>
      <c r="EN76" s="59">
        <v>0.90000000000000058</v>
      </c>
      <c r="EO76" s="59">
        <v>0.91000000000000059</v>
      </c>
      <c r="EP76" s="59">
        <v>0.9200000000000006</v>
      </c>
      <c r="EQ76" s="59">
        <v>0.9300000000000006</v>
      </c>
      <c r="ER76" s="59">
        <v>0.94000000000000061</v>
      </c>
      <c r="ES76" s="59">
        <v>0.95000000000000062</v>
      </c>
      <c r="ET76" s="59">
        <v>0.96000000000000063</v>
      </c>
      <c r="EU76" s="59">
        <v>0.97000000000000064</v>
      </c>
      <c r="EV76" s="59">
        <v>0.98000000000000065</v>
      </c>
      <c r="EW76" s="59">
        <v>0.99000000000000066</v>
      </c>
      <c r="EX76" s="59">
        <v>1.0000000000000007</v>
      </c>
    </row>
    <row r="77" spans="1:154" outlineLevel="1" x14ac:dyDescent="0.2">
      <c r="BA77" s="59" t="s">
        <v>194</v>
      </c>
      <c r="BB77" s="59">
        <v>1</v>
      </c>
      <c r="BC77" s="59">
        <v>1</v>
      </c>
      <c r="BD77" s="59">
        <v>1</v>
      </c>
      <c r="BE77" s="59">
        <v>1</v>
      </c>
      <c r="BF77" s="59">
        <v>1</v>
      </c>
      <c r="BG77" s="59">
        <v>1</v>
      </c>
      <c r="BH77" s="59">
        <v>1</v>
      </c>
      <c r="BI77" s="59">
        <v>1</v>
      </c>
      <c r="BJ77" s="59">
        <v>1</v>
      </c>
      <c r="BK77" s="59">
        <v>1</v>
      </c>
      <c r="BL77" s="59">
        <v>1</v>
      </c>
      <c r="BM77" s="59">
        <v>1</v>
      </c>
      <c r="BN77" s="59">
        <v>1</v>
      </c>
      <c r="BO77" s="59">
        <v>1</v>
      </c>
      <c r="BP77" s="59">
        <v>1</v>
      </c>
      <c r="BQ77" s="59">
        <v>1</v>
      </c>
      <c r="BR77" s="59">
        <v>1</v>
      </c>
      <c r="BS77" s="59">
        <v>1</v>
      </c>
      <c r="BT77" s="59">
        <v>1</v>
      </c>
      <c r="BU77" s="59">
        <v>1</v>
      </c>
      <c r="BV77" s="59">
        <v>1</v>
      </c>
      <c r="BW77" s="59">
        <v>1</v>
      </c>
      <c r="BX77" s="59">
        <v>1</v>
      </c>
      <c r="BY77" s="59">
        <v>1</v>
      </c>
      <c r="BZ77" s="59">
        <v>1</v>
      </c>
      <c r="CA77" s="59">
        <v>1</v>
      </c>
      <c r="CB77" s="59">
        <v>1</v>
      </c>
      <c r="CC77" s="59">
        <v>1</v>
      </c>
      <c r="CD77" s="59">
        <v>1</v>
      </c>
      <c r="CE77" s="59">
        <v>1</v>
      </c>
      <c r="CF77" s="59">
        <v>1</v>
      </c>
      <c r="CG77" s="59">
        <v>1</v>
      </c>
      <c r="CH77" s="59">
        <v>1</v>
      </c>
      <c r="CI77" s="59">
        <v>1</v>
      </c>
      <c r="CJ77" s="59">
        <v>1</v>
      </c>
      <c r="CK77" s="59">
        <v>1</v>
      </c>
      <c r="CL77" s="59">
        <v>1</v>
      </c>
      <c r="CM77" s="59">
        <v>1</v>
      </c>
      <c r="CN77" s="59">
        <v>1</v>
      </c>
      <c r="CO77" s="59">
        <v>1</v>
      </c>
      <c r="CP77" s="59">
        <v>1</v>
      </c>
      <c r="CQ77" s="59">
        <v>1</v>
      </c>
      <c r="CR77" s="59">
        <v>1</v>
      </c>
      <c r="CS77" s="59">
        <v>1</v>
      </c>
      <c r="CT77" s="59">
        <v>1</v>
      </c>
      <c r="CU77" s="59">
        <v>1</v>
      </c>
      <c r="CV77" s="59">
        <v>1</v>
      </c>
      <c r="CW77" s="59">
        <v>1</v>
      </c>
      <c r="CX77" s="59">
        <v>1</v>
      </c>
      <c r="CY77" s="59">
        <v>1</v>
      </c>
      <c r="CZ77" s="59">
        <v>1</v>
      </c>
      <c r="DA77" s="59">
        <v>1</v>
      </c>
      <c r="DB77" s="59">
        <v>1</v>
      </c>
      <c r="DC77" s="59">
        <v>1</v>
      </c>
      <c r="DD77" s="59">
        <v>1</v>
      </c>
      <c r="DE77" s="59">
        <v>1</v>
      </c>
      <c r="DF77" s="59">
        <v>1</v>
      </c>
      <c r="DG77" s="59">
        <v>1</v>
      </c>
      <c r="DH77" s="59">
        <v>1</v>
      </c>
      <c r="DI77" s="59">
        <v>1</v>
      </c>
      <c r="DJ77" s="59">
        <v>1</v>
      </c>
      <c r="DK77" s="59">
        <v>1</v>
      </c>
      <c r="DL77" s="59">
        <v>1</v>
      </c>
      <c r="DM77" s="59">
        <v>1</v>
      </c>
      <c r="DN77" s="59">
        <v>1</v>
      </c>
      <c r="DO77" s="59">
        <v>1</v>
      </c>
      <c r="DP77" s="59">
        <v>1</v>
      </c>
      <c r="DQ77" s="59">
        <v>1</v>
      </c>
      <c r="DR77" s="59">
        <v>1</v>
      </c>
      <c r="DS77" s="59">
        <v>1</v>
      </c>
      <c r="DT77" s="59">
        <v>1</v>
      </c>
      <c r="DU77" s="59">
        <v>1</v>
      </c>
      <c r="DV77" s="59">
        <v>1</v>
      </c>
      <c r="DW77" s="59">
        <v>1</v>
      </c>
      <c r="DX77" s="59">
        <v>1</v>
      </c>
      <c r="DY77" s="59">
        <v>1</v>
      </c>
      <c r="DZ77" s="59">
        <v>1</v>
      </c>
      <c r="EA77" s="59">
        <v>1</v>
      </c>
      <c r="EB77" s="59">
        <v>1</v>
      </c>
      <c r="EC77" s="59">
        <v>1</v>
      </c>
      <c r="ED77" s="59">
        <v>1</v>
      </c>
      <c r="EE77" s="59">
        <v>1</v>
      </c>
      <c r="EF77" s="59">
        <v>1</v>
      </c>
      <c r="EG77" s="59">
        <v>1</v>
      </c>
      <c r="EH77" s="59">
        <v>1</v>
      </c>
      <c r="EI77" s="59">
        <v>1</v>
      </c>
      <c r="EJ77" s="59">
        <v>1</v>
      </c>
      <c r="EK77" s="59">
        <v>1</v>
      </c>
      <c r="EL77" s="59">
        <v>1</v>
      </c>
      <c r="EM77" s="59">
        <v>1</v>
      </c>
      <c r="EN77" s="59">
        <v>1</v>
      </c>
      <c r="EO77" s="59">
        <v>1</v>
      </c>
      <c r="EP77" s="59">
        <v>1</v>
      </c>
      <c r="EQ77" s="59">
        <v>1</v>
      </c>
      <c r="ER77" s="59">
        <v>1</v>
      </c>
      <c r="ES77" s="59">
        <v>1</v>
      </c>
      <c r="ET77" s="59">
        <v>1</v>
      </c>
      <c r="EU77" s="59">
        <v>1</v>
      </c>
      <c r="EV77" s="59">
        <v>1</v>
      </c>
      <c r="EW77" s="59">
        <v>1</v>
      </c>
      <c r="EX77" s="59">
        <v>0</v>
      </c>
    </row>
    <row r="78" spans="1:154" outlineLevel="1" x14ac:dyDescent="0.2">
      <c r="B78" s="1" t="s">
        <v>197</v>
      </c>
      <c r="C78" s="1">
        <f>$BB$80</f>
        <v>0.64473684210526316</v>
      </c>
      <c r="BA78" s="59" t="s">
        <v>195</v>
      </c>
      <c r="BB78" s="59">
        <v>0.64473684210526316</v>
      </c>
      <c r="BC78" s="59">
        <v>0</v>
      </c>
      <c r="BD78" s="59">
        <v>0</v>
      </c>
      <c r="BE78" s="59">
        <v>0</v>
      </c>
      <c r="BF78" s="59">
        <v>0</v>
      </c>
      <c r="BG78" s="59">
        <v>0</v>
      </c>
      <c r="BH78" s="59">
        <v>0</v>
      </c>
      <c r="BI78" s="59">
        <v>0</v>
      </c>
      <c r="BJ78" s="59">
        <v>0</v>
      </c>
      <c r="BK78" s="59">
        <v>0</v>
      </c>
      <c r="BL78" s="59">
        <v>0</v>
      </c>
      <c r="BM78" s="59">
        <v>0</v>
      </c>
      <c r="BN78" s="59">
        <v>0</v>
      </c>
      <c r="BO78" s="59">
        <v>0</v>
      </c>
      <c r="BP78" s="59">
        <v>0</v>
      </c>
      <c r="BQ78" s="59">
        <v>0</v>
      </c>
      <c r="BR78" s="59">
        <v>0</v>
      </c>
      <c r="BS78" s="59">
        <v>0</v>
      </c>
      <c r="BT78" s="59">
        <v>0</v>
      </c>
      <c r="BU78" s="59">
        <v>0</v>
      </c>
      <c r="BV78" s="59">
        <v>0</v>
      </c>
      <c r="BW78" s="59">
        <v>0</v>
      </c>
      <c r="BX78" s="59">
        <v>0</v>
      </c>
      <c r="BY78" s="59">
        <v>0</v>
      </c>
      <c r="BZ78" s="59">
        <v>0</v>
      </c>
      <c r="CA78" s="59">
        <v>0</v>
      </c>
      <c r="CB78" s="59">
        <v>0</v>
      </c>
      <c r="CC78" s="59">
        <v>0</v>
      </c>
      <c r="CD78" s="59">
        <v>0</v>
      </c>
      <c r="CE78" s="59">
        <v>0</v>
      </c>
      <c r="CF78" s="59">
        <v>0</v>
      </c>
      <c r="CG78" s="59">
        <v>0</v>
      </c>
      <c r="CH78" s="59">
        <v>0</v>
      </c>
      <c r="CI78" s="59">
        <v>0</v>
      </c>
      <c r="CJ78" s="59">
        <v>0</v>
      </c>
      <c r="CK78" s="59">
        <v>0</v>
      </c>
      <c r="CL78" s="59">
        <v>0</v>
      </c>
      <c r="CM78" s="59">
        <v>0</v>
      </c>
      <c r="CN78" s="59">
        <v>0</v>
      </c>
      <c r="CO78" s="59">
        <v>0</v>
      </c>
      <c r="CP78" s="59">
        <v>0</v>
      </c>
      <c r="CQ78" s="59">
        <v>0</v>
      </c>
      <c r="CR78" s="59">
        <v>0</v>
      </c>
      <c r="CS78" s="59">
        <v>0</v>
      </c>
      <c r="CT78" s="59">
        <v>0</v>
      </c>
      <c r="CU78" s="59">
        <v>0</v>
      </c>
      <c r="CV78" s="59">
        <v>0</v>
      </c>
      <c r="CW78" s="59">
        <v>0</v>
      </c>
      <c r="CX78" s="59">
        <v>0</v>
      </c>
      <c r="CY78" s="59">
        <v>0</v>
      </c>
      <c r="CZ78" s="59">
        <v>0</v>
      </c>
      <c r="DA78" s="59">
        <v>0</v>
      </c>
      <c r="DB78" s="59">
        <v>0</v>
      </c>
      <c r="DC78" s="59">
        <v>0</v>
      </c>
      <c r="DD78" s="59">
        <v>0</v>
      </c>
      <c r="DE78" s="59">
        <v>0</v>
      </c>
      <c r="DF78" s="59">
        <v>0</v>
      </c>
      <c r="DG78" s="59">
        <v>0</v>
      </c>
      <c r="DH78" s="59">
        <v>0</v>
      </c>
      <c r="DI78" s="59">
        <v>0</v>
      </c>
      <c r="DJ78" s="59">
        <v>0</v>
      </c>
      <c r="DK78" s="59">
        <v>0</v>
      </c>
      <c r="DL78" s="59">
        <v>0</v>
      </c>
      <c r="DM78" s="59">
        <v>0</v>
      </c>
      <c r="DN78" s="59">
        <v>0</v>
      </c>
      <c r="DO78" s="59">
        <v>0</v>
      </c>
      <c r="DP78" s="59">
        <v>0</v>
      </c>
      <c r="DQ78" s="59">
        <v>0</v>
      </c>
      <c r="DR78" s="59">
        <v>0</v>
      </c>
      <c r="DS78" s="59">
        <v>0</v>
      </c>
      <c r="DT78" s="59">
        <v>0</v>
      </c>
      <c r="DU78" s="59">
        <v>0</v>
      </c>
      <c r="DV78" s="59">
        <v>0</v>
      </c>
      <c r="DW78" s="59">
        <v>0</v>
      </c>
      <c r="DX78" s="59">
        <v>0</v>
      </c>
      <c r="DY78" s="59">
        <v>0</v>
      </c>
      <c r="DZ78" s="59">
        <v>0</v>
      </c>
      <c r="EA78" s="59">
        <v>0</v>
      </c>
      <c r="EB78" s="59">
        <v>0</v>
      </c>
      <c r="EC78" s="59">
        <v>0</v>
      </c>
      <c r="ED78" s="59">
        <v>0</v>
      </c>
      <c r="EE78" s="59">
        <v>0</v>
      </c>
      <c r="EF78" s="59">
        <v>0</v>
      </c>
      <c r="EG78" s="59">
        <v>0</v>
      </c>
      <c r="EH78" s="59">
        <v>0</v>
      </c>
      <c r="EI78" s="59">
        <v>0</v>
      </c>
      <c r="EJ78" s="59">
        <v>0</v>
      </c>
      <c r="EK78" s="59">
        <v>0</v>
      </c>
      <c r="EL78" s="59">
        <v>0</v>
      </c>
      <c r="EM78" s="59">
        <v>0</v>
      </c>
      <c r="EN78" s="59">
        <v>0</v>
      </c>
      <c r="EO78" s="59">
        <v>0</v>
      </c>
      <c r="EP78" s="59">
        <v>0</v>
      </c>
      <c r="EQ78" s="59">
        <v>0</v>
      </c>
      <c r="ER78" s="59">
        <v>0</v>
      </c>
      <c r="ES78" s="59">
        <v>0</v>
      </c>
      <c r="ET78" s="59">
        <v>0</v>
      </c>
      <c r="EU78" s="59">
        <v>0</v>
      </c>
      <c r="EV78" s="59">
        <v>0</v>
      </c>
      <c r="EW78" s="59">
        <v>0</v>
      </c>
      <c r="EX78" s="59">
        <v>0</v>
      </c>
    </row>
    <row r="79" spans="1:154" outlineLevel="1" x14ac:dyDescent="0.2">
      <c r="B79" s="1" t="s">
        <v>198</v>
      </c>
      <c r="C79" s="1" t="str">
        <f xml:space="preserve"> "Cutoff = " &amp; TEXT($D$67,"0.00")</f>
        <v>Cutoff = 0.50</v>
      </c>
      <c r="BA79" s="59" t="s">
        <v>196</v>
      </c>
      <c r="BB79" s="59">
        <v>0.64473684210526316</v>
      </c>
      <c r="BC79" s="59">
        <v>0</v>
      </c>
      <c r="BD79" s="59">
        <v>0</v>
      </c>
      <c r="BE79" s="59">
        <v>0</v>
      </c>
      <c r="BF79" s="59">
        <v>0</v>
      </c>
      <c r="BG79" s="59">
        <v>0</v>
      </c>
      <c r="BH79" s="59">
        <v>0</v>
      </c>
      <c r="BI79" s="59">
        <v>0</v>
      </c>
      <c r="BJ79" s="59">
        <v>0</v>
      </c>
      <c r="BK79" s="59">
        <v>0</v>
      </c>
      <c r="BL79" s="59">
        <v>0</v>
      </c>
      <c r="BM79" s="59">
        <v>0</v>
      </c>
      <c r="BN79" s="59">
        <v>0</v>
      </c>
      <c r="BO79" s="59">
        <v>0</v>
      </c>
      <c r="BP79" s="59">
        <v>0</v>
      </c>
      <c r="BQ79" s="59">
        <v>0</v>
      </c>
      <c r="BR79" s="59">
        <v>0</v>
      </c>
      <c r="BS79" s="59">
        <v>0</v>
      </c>
      <c r="BT79" s="59">
        <v>0</v>
      </c>
      <c r="BU79" s="59">
        <v>0</v>
      </c>
      <c r="BV79" s="59">
        <v>0</v>
      </c>
      <c r="BW79" s="59">
        <v>0</v>
      </c>
      <c r="BX79" s="59">
        <v>0</v>
      </c>
      <c r="BY79" s="59">
        <v>0</v>
      </c>
      <c r="BZ79" s="59">
        <v>0</v>
      </c>
      <c r="CA79" s="59">
        <v>0</v>
      </c>
      <c r="CB79" s="59">
        <v>0</v>
      </c>
      <c r="CC79" s="59">
        <v>0</v>
      </c>
      <c r="CD79" s="59">
        <v>0</v>
      </c>
      <c r="CE79" s="59">
        <v>0</v>
      </c>
      <c r="CF79" s="59">
        <v>0</v>
      </c>
      <c r="CG79" s="59">
        <v>0</v>
      </c>
      <c r="CH79" s="59">
        <v>0</v>
      </c>
      <c r="CI79" s="59">
        <v>0</v>
      </c>
      <c r="CJ79" s="59">
        <v>0</v>
      </c>
      <c r="CK79" s="59">
        <v>0</v>
      </c>
      <c r="CL79" s="59">
        <v>0</v>
      </c>
      <c r="CM79" s="59">
        <v>0</v>
      </c>
      <c r="CN79" s="59">
        <v>0</v>
      </c>
      <c r="CO79" s="59">
        <v>0</v>
      </c>
      <c r="CP79" s="59">
        <v>0</v>
      </c>
      <c r="CQ79" s="59">
        <v>0</v>
      </c>
      <c r="CR79" s="59">
        <v>0</v>
      </c>
      <c r="CS79" s="59">
        <v>0</v>
      </c>
      <c r="CT79" s="59">
        <v>0</v>
      </c>
      <c r="CU79" s="59">
        <v>0</v>
      </c>
      <c r="CV79" s="59">
        <v>0</v>
      </c>
      <c r="CW79" s="59">
        <v>0</v>
      </c>
      <c r="CX79" s="59">
        <v>0</v>
      </c>
      <c r="CY79" s="59">
        <v>0</v>
      </c>
      <c r="CZ79" s="59">
        <v>0</v>
      </c>
      <c r="DA79" s="59">
        <v>0</v>
      </c>
      <c r="DB79" s="59">
        <v>0</v>
      </c>
      <c r="DC79" s="59">
        <v>0</v>
      </c>
      <c r="DD79" s="59">
        <v>0</v>
      </c>
      <c r="DE79" s="59">
        <v>0</v>
      </c>
      <c r="DF79" s="59">
        <v>0</v>
      </c>
      <c r="DG79" s="59">
        <v>0</v>
      </c>
      <c r="DH79" s="59">
        <v>0</v>
      </c>
      <c r="DI79" s="59">
        <v>0</v>
      </c>
      <c r="DJ79" s="59">
        <v>0</v>
      </c>
      <c r="DK79" s="59">
        <v>0</v>
      </c>
      <c r="DL79" s="59">
        <v>0</v>
      </c>
      <c r="DM79" s="59">
        <v>0</v>
      </c>
      <c r="DN79" s="59">
        <v>0</v>
      </c>
      <c r="DO79" s="59">
        <v>0</v>
      </c>
      <c r="DP79" s="59">
        <v>0</v>
      </c>
      <c r="DQ79" s="59">
        <v>0</v>
      </c>
      <c r="DR79" s="59">
        <v>0</v>
      </c>
      <c r="DS79" s="59">
        <v>0</v>
      </c>
      <c r="DT79" s="59">
        <v>0</v>
      </c>
      <c r="DU79" s="59">
        <v>0</v>
      </c>
      <c r="DV79" s="59">
        <v>0</v>
      </c>
      <c r="DW79" s="59">
        <v>0</v>
      </c>
      <c r="DX79" s="59">
        <v>0</v>
      </c>
      <c r="DY79" s="59">
        <v>0</v>
      </c>
      <c r="DZ79" s="59">
        <v>0</v>
      </c>
      <c r="EA79" s="59">
        <v>0</v>
      </c>
      <c r="EB79" s="59">
        <v>0</v>
      </c>
      <c r="EC79" s="59">
        <v>0</v>
      </c>
      <c r="ED79" s="59">
        <v>0</v>
      </c>
      <c r="EE79" s="59">
        <v>0</v>
      </c>
      <c r="EF79" s="59">
        <v>0</v>
      </c>
      <c r="EG79" s="59">
        <v>0</v>
      </c>
      <c r="EH79" s="59">
        <v>0</v>
      </c>
      <c r="EI79" s="59">
        <v>0</v>
      </c>
      <c r="EJ79" s="59">
        <v>0</v>
      </c>
      <c r="EK79" s="59">
        <v>0</v>
      </c>
      <c r="EL79" s="59">
        <v>0</v>
      </c>
      <c r="EM79" s="59">
        <v>0</v>
      </c>
      <c r="EN79" s="59">
        <v>0</v>
      </c>
      <c r="EO79" s="59">
        <v>0</v>
      </c>
      <c r="EP79" s="59">
        <v>0</v>
      </c>
      <c r="EQ79" s="59">
        <v>0</v>
      </c>
      <c r="ER79" s="59">
        <v>0</v>
      </c>
      <c r="ES79" s="59">
        <v>0</v>
      </c>
      <c r="ET79" s="59">
        <v>0</v>
      </c>
      <c r="EU79" s="59">
        <v>0</v>
      </c>
      <c r="EV79" s="59">
        <v>0</v>
      </c>
      <c r="EW79" s="59">
        <v>0</v>
      </c>
      <c r="EX79" s="59">
        <v>0</v>
      </c>
    </row>
    <row r="80" spans="1:154" outlineLevel="1" x14ac:dyDescent="0.2">
      <c r="B80" s="1" t="s">
        <v>199</v>
      </c>
      <c r="C80" s="1" t="str">
        <f xml:space="preserve"> "ROC curve:  area under curve = " &amp; TEXT(C78,"0.00") &amp; " 
Model 1 for Vendor.Eq.EnchantedDiamonds    (18 variables, n=246)"</f>
        <v>ROC curve:  area under curve = 0.64 
Model 1 for Vendor.Eq.EnchantedDiamonds    (18 variables, n=246)</v>
      </c>
      <c r="BA80" s="59" t="s">
        <v>197</v>
      </c>
      <c r="BB80" s="59">
        <f>SUM(BB79:EX79)</f>
        <v>0.64473684210526316</v>
      </c>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59"/>
      <c r="DI80" s="59"/>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row>
    <row r="81" spans="1:154" outlineLevel="1" x14ac:dyDescent="0.2">
      <c r="B81" s="1" t="s">
        <v>200</v>
      </c>
      <c r="D81" s="1">
        <v>0</v>
      </c>
      <c r="E81" s="1">
        <v>1</v>
      </c>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59"/>
      <c r="DI81" s="59"/>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row>
    <row r="82" spans="1:154" outlineLevel="1" x14ac:dyDescent="0.2">
      <c r="D82" s="1">
        <v>0</v>
      </c>
      <c r="E82" s="1">
        <v>1</v>
      </c>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59"/>
      <c r="DI82" s="59"/>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row>
    <row r="83" spans="1:154" outlineLevel="1" x14ac:dyDescent="0.2">
      <c r="D83" s="1">
        <f>1-$H$73</f>
        <v>0</v>
      </c>
      <c r="E83" s="1">
        <f>$E$73</f>
        <v>1</v>
      </c>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59"/>
      <c r="DI83" s="59"/>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row>
    <row r="84" spans="1:154" outlineLevel="1" x14ac:dyDescent="0.2">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59"/>
      <c r="DI84" s="59"/>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row>
    <row r="85" spans="1:154" outlineLevel="1" x14ac:dyDescent="0.2">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59"/>
      <c r="DI85" s="59"/>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row>
    <row r="86" spans="1:154" outlineLevel="1" x14ac:dyDescent="0.2">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59"/>
      <c r="DI86" s="59"/>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row>
    <row r="87" spans="1:154" outlineLevel="1" x14ac:dyDescent="0.2">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59"/>
      <c r="DI87" s="59"/>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row>
    <row r="88" spans="1:154" outlineLevel="1" x14ac:dyDescent="0.2">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59"/>
      <c r="DI88" s="59"/>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row>
    <row r="89" spans="1:154" outlineLevel="1" x14ac:dyDescent="0.2">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59"/>
      <c r="DI89" s="59"/>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row>
    <row r="90" spans="1:154" outlineLevel="1" x14ac:dyDescent="0.2">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59"/>
      <c r="DI90" s="59"/>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row>
    <row r="91" spans="1:154" outlineLevel="1" x14ac:dyDescent="0.2">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59"/>
      <c r="DI91" s="59"/>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row>
    <row r="92" spans="1:154" outlineLevel="1" x14ac:dyDescent="0.2">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59"/>
      <c r="DI92" s="59"/>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row>
    <row r="93" spans="1:154" outlineLevel="1" x14ac:dyDescent="0.2">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59"/>
      <c r="DI93" s="59"/>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row>
    <row r="94" spans="1:154" outlineLevel="1" x14ac:dyDescent="0.2">
      <c r="BA94" s="59"/>
      <c r="BB94" s="59"/>
      <c r="BC94" s="59"/>
      <c r="BD94" s="59"/>
      <c r="BE94" s="59"/>
      <c r="BF94" s="59"/>
      <c r="BG94" s="59"/>
      <c r="BH94" s="59"/>
      <c r="BI94" s="59"/>
      <c r="BJ94" s="59"/>
      <c r="BK94" s="59"/>
      <c r="BL94" s="59"/>
      <c r="BM94" s="59"/>
      <c r="BN94" s="59"/>
      <c r="BO94" s="59"/>
      <c r="BP94" s="59"/>
      <c r="BQ94" s="59"/>
      <c r="BR94" s="59"/>
      <c r="BS94" s="59"/>
      <c r="BT94" s="59"/>
      <c r="BU94" s="59"/>
      <c r="BV94" s="59"/>
      <c r="BW94" s="59"/>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59"/>
      <c r="DI94" s="59"/>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row>
    <row r="95" spans="1:154" outlineLevel="1" x14ac:dyDescent="0.2">
      <c r="BA95" s="59"/>
      <c r="BB95" s="59"/>
      <c r="BC95" s="59"/>
      <c r="BD95" s="59"/>
      <c r="BE95" s="59"/>
      <c r="BF95" s="59"/>
      <c r="BG95" s="59"/>
      <c r="BH95" s="59"/>
      <c r="BI95" s="59"/>
      <c r="BJ95" s="59"/>
      <c r="BK95" s="59"/>
      <c r="BL95" s="59"/>
      <c r="BM95" s="59"/>
      <c r="BN95" s="59"/>
      <c r="BO95" s="59"/>
      <c r="BP95" s="59"/>
      <c r="BQ95" s="59"/>
      <c r="BR95" s="59"/>
      <c r="BS95" s="59"/>
      <c r="BT95" s="59"/>
      <c r="BU95" s="59"/>
      <c r="BV95" s="59"/>
      <c r="BW95" s="59"/>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59"/>
      <c r="DI95" s="59"/>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row>
    <row r="96" spans="1:154" x14ac:dyDescent="0.2">
      <c r="A96" s="75"/>
      <c r="BA96" s="59"/>
      <c r="BB96" s="59"/>
      <c r="BC96" s="59"/>
      <c r="BD96" s="59"/>
      <c r="BE96" s="59"/>
      <c r="BF96" s="59"/>
      <c r="BG96" s="59"/>
      <c r="BH96" s="59"/>
      <c r="BI96" s="59"/>
      <c r="BJ96" s="59"/>
      <c r="BK96" s="59"/>
      <c r="BL96" s="59"/>
      <c r="BM96" s="59"/>
      <c r="BN96" s="59"/>
      <c r="BO96" s="59"/>
      <c r="BP96" s="59"/>
      <c r="BQ96" s="59"/>
      <c r="BR96" s="59"/>
      <c r="BS96" s="59"/>
      <c r="BT96" s="59"/>
      <c r="BU96" s="59"/>
      <c r="BV96" s="59"/>
      <c r="BW96" s="59"/>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59"/>
      <c r="DI96" s="59"/>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row>
    <row r="97" spans="1:154" x14ac:dyDescent="0.2">
      <c r="A97" s="12" t="s">
        <v>157</v>
      </c>
      <c r="BA97" s="59"/>
      <c r="BB97" s="59"/>
      <c r="BC97" s="59"/>
      <c r="BD97" s="59"/>
      <c r="BE97" s="59"/>
      <c r="BF97" s="59"/>
      <c r="BG97" s="59"/>
      <c r="BH97" s="59"/>
      <c r="BI97" s="59"/>
      <c r="BJ97" s="59"/>
      <c r="BK97" s="59"/>
      <c r="BL97" s="59"/>
      <c r="BM97" s="59"/>
      <c r="BN97" s="59"/>
      <c r="BO97" s="59"/>
      <c r="BP97" s="59"/>
      <c r="BQ97" s="59"/>
      <c r="BR97" s="59"/>
      <c r="BS97" s="59"/>
      <c r="BT97" s="59"/>
      <c r="BU97" s="59"/>
      <c r="BV97" s="59"/>
      <c r="BW97" s="59"/>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59"/>
      <c r="DI97" s="59"/>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row>
    <row r="98" spans="1:154" outlineLevel="1" x14ac:dyDescent="0.2">
      <c r="BA98" s="71" t="s">
        <v>160</v>
      </c>
      <c r="BB98" s="71">
        <v>1</v>
      </c>
      <c r="BC98" s="59" t="s">
        <v>165</v>
      </c>
      <c r="BD98" s="59" t="s">
        <v>9</v>
      </c>
      <c r="BE98" s="59" t="s">
        <v>19</v>
      </c>
      <c r="BF98" s="59" t="s">
        <v>20</v>
      </c>
      <c r="BG98" s="59" t="s">
        <v>21</v>
      </c>
      <c r="BH98" s="59" t="s">
        <v>22</v>
      </c>
      <c r="BI98" s="59" t="s">
        <v>23</v>
      </c>
      <c r="BJ98" s="59" t="s">
        <v>13</v>
      </c>
      <c r="BK98" s="59" t="s">
        <v>14</v>
      </c>
      <c r="BL98" s="59" t="s">
        <v>15</v>
      </c>
      <c r="BM98" s="59" t="s">
        <v>16</v>
      </c>
      <c r="BN98" s="59" t="s">
        <v>26</v>
      </c>
      <c r="BO98" s="59" t="s">
        <v>29</v>
      </c>
      <c r="BP98" s="59" t="s">
        <v>31</v>
      </c>
      <c r="BQ98" s="59" t="s">
        <v>30</v>
      </c>
      <c r="BR98" s="59" t="s">
        <v>33</v>
      </c>
      <c r="BS98" s="59" t="s">
        <v>32</v>
      </c>
      <c r="BT98" s="59" t="s">
        <v>106</v>
      </c>
      <c r="BU98" s="59" t="s">
        <v>35</v>
      </c>
      <c r="BV98" s="59"/>
      <c r="BW98" s="59"/>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59"/>
      <c r="DI98" s="59"/>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row>
    <row r="99" spans="1:154" outlineLevel="1" x14ac:dyDescent="0.2">
      <c r="J99" s="4" t="s">
        <v>216</v>
      </c>
      <c r="BA99" s="71" t="s">
        <v>161</v>
      </c>
      <c r="BB99" s="71" t="str">
        <f>INDEX($BD$98:$BU$98,$BB$98)</f>
        <v>CARAT</v>
      </c>
      <c r="BC99" s="59" t="s">
        <v>92</v>
      </c>
      <c r="BD99" s="59">
        <v>1.3162113821138195</v>
      </c>
      <c r="BE99" s="59">
        <v>4.0650406504065045E-3</v>
      </c>
      <c r="BF99" s="59">
        <v>5.6910569105691054E-2</v>
      </c>
      <c r="BG99" s="59">
        <v>0.31300813008130079</v>
      </c>
      <c r="BH99" s="59">
        <v>0.33739837398373984</v>
      </c>
      <c r="BI99" s="59">
        <v>0.13414634146341464</v>
      </c>
      <c r="BJ99" s="59">
        <v>0.13008130081300814</v>
      </c>
      <c r="BK99" s="59">
        <v>0.14227642276422764</v>
      </c>
      <c r="BL99" s="59">
        <v>0.17886178861788618</v>
      </c>
      <c r="BM99" s="59">
        <v>0.29268292682926828</v>
      </c>
      <c r="BN99" s="59">
        <v>0.80894308943089432</v>
      </c>
      <c r="BO99" s="59">
        <v>0.58536585365853655</v>
      </c>
      <c r="BP99" s="59">
        <v>0.99186991869918695</v>
      </c>
      <c r="BQ99" s="59">
        <v>0.86585365853658536</v>
      </c>
      <c r="BR99" s="59">
        <v>0.43902439024390244</v>
      </c>
      <c r="BS99" s="59">
        <v>0.92682926829268297</v>
      </c>
      <c r="BT99" s="59">
        <v>-6.5462540537349171E-16</v>
      </c>
      <c r="BU99" s="59">
        <v>0.18292682926829268</v>
      </c>
      <c r="BV99" s="59">
        <v>1</v>
      </c>
      <c r="BW99" s="59"/>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59"/>
      <c r="DI99" s="59"/>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row>
    <row r="100" spans="1:154" outlineLevel="1" x14ac:dyDescent="0.2">
      <c r="BA100" s="71"/>
      <c r="BB100" s="71" t="s">
        <v>162</v>
      </c>
      <c r="BC100" s="59"/>
      <c r="BD100" s="59"/>
      <c r="BE100" s="59"/>
      <c r="BF100" s="59"/>
      <c r="BG100" s="59"/>
      <c r="BH100" s="59"/>
      <c r="BI100" s="59"/>
      <c r="BJ100" s="59"/>
      <c r="BK100" s="59"/>
      <c r="BL100" s="59"/>
      <c r="BM100" s="59"/>
      <c r="BN100" s="59"/>
      <c r="BO100" s="59"/>
      <c r="BP100" s="59"/>
      <c r="BQ100" s="59"/>
      <c r="BR100" s="59"/>
      <c r="BS100" s="59"/>
      <c r="BT100" s="59"/>
      <c r="BU100" s="59"/>
      <c r="BV100" s="59"/>
      <c r="BW100" s="59"/>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59"/>
      <c r="DI100" s="59"/>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row>
    <row r="101" spans="1:154" outlineLevel="1" x14ac:dyDescent="0.2">
      <c r="BA101" s="71"/>
      <c r="BB101" s="71" t="str">
        <f xml:space="preserve"> "Logistic Regression Curve -vs- " &amp; $BB$99 &amp; " 
Model 1 for Vendor.Eq.EnchantedDiamonds    (18 variables, n=246)"</f>
        <v>Logistic Regression Curve -vs- CARAT 
Model 1 for Vendor.Eq.EnchantedDiamonds    (18 variables, n=246)</v>
      </c>
      <c r="BC101" s="59" t="s">
        <v>166</v>
      </c>
      <c r="BD101" s="59">
        <v>1</v>
      </c>
      <c r="BE101" s="59">
        <v>0</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-1.2054177779786486</v>
      </c>
      <c r="BU101" s="59">
        <v>0</v>
      </c>
      <c r="BV101" s="59"/>
      <c r="BW101" s="59"/>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59"/>
      <c r="DI101" s="59"/>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row>
    <row r="102" spans="1:154" outlineLevel="1" x14ac:dyDescent="0.2">
      <c r="A102" s="26" t="s">
        <v>92</v>
      </c>
      <c r="B102" s="1">
        <f>SUMPRODUCT($BD$99:$BU$99,$BD$118:$BU$118)</f>
        <v>1.3162113821138195</v>
      </c>
      <c r="C102" s="1">
        <f>1/(1+EXP(-F102))</f>
        <v>1.1284349076926439E-233</v>
      </c>
      <c r="D102" s="1" t="e">
        <f>1/(1+EXP(-(F102- $H$11*G102)))</f>
        <v>#NUM!</v>
      </c>
      <c r="E102" s="1">
        <f>1/(1+EXP(-(F102+ $H$11*G102)))</f>
        <v>1</v>
      </c>
      <c r="F102" s="1">
        <f>MMULT($BD$99:$BU$99,$B$16:$B$33) + B15</f>
        <v>-536.38149503237946</v>
      </c>
      <c r="G102" s="1">
        <f t="array" ref="G102">SQRT(MMULT($BD$99:$BV$99,MMULT($BA$15:$BS$33,TRANSPOSE($BD$99:$BV$99))))</f>
        <v>412.82808509018167</v>
      </c>
      <c r="BA102" s="71"/>
      <c r="BB102" s="71" t="str">
        <f xml:space="preserve"> $BB$99 &amp; " (min to max) " &amp; CHAR(10) &amp; "Other Variables = Means"</f>
        <v>CARAT (min to max) 
Other Variables = Means</v>
      </c>
      <c r="BC102" s="59" t="s">
        <v>167</v>
      </c>
      <c r="BD102" s="59">
        <v>2.13</v>
      </c>
      <c r="BE102" s="59">
        <v>1</v>
      </c>
      <c r="BF102" s="59">
        <v>1</v>
      </c>
      <c r="BG102" s="59">
        <v>1</v>
      </c>
      <c r="BH102" s="59">
        <v>1</v>
      </c>
      <c r="BI102" s="59">
        <v>1</v>
      </c>
      <c r="BJ102" s="59">
        <v>1</v>
      </c>
      <c r="BK102" s="59">
        <v>1</v>
      </c>
      <c r="BL102" s="59">
        <v>1</v>
      </c>
      <c r="BM102" s="59">
        <v>1</v>
      </c>
      <c r="BN102" s="59">
        <v>1</v>
      </c>
      <c r="BO102" s="59">
        <v>1</v>
      </c>
      <c r="BP102" s="59">
        <v>1</v>
      </c>
      <c r="BQ102" s="59">
        <v>1</v>
      </c>
      <c r="BR102" s="59">
        <v>1</v>
      </c>
      <c r="BS102" s="59">
        <v>1</v>
      </c>
      <c r="BT102" s="59">
        <v>5.5955831254882797</v>
      </c>
      <c r="BU102" s="59">
        <v>1</v>
      </c>
      <c r="BV102" s="59"/>
      <c r="BW102" s="59"/>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59"/>
      <c r="DI102" s="59"/>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row>
    <row r="103" spans="1:154" outlineLevel="1" x14ac:dyDescent="0.2">
      <c r="BA103" s="71"/>
      <c r="BB103" s="71" t="s">
        <v>163</v>
      </c>
      <c r="BC103" s="59" t="s">
        <v>168</v>
      </c>
      <c r="BD103" s="59">
        <f>BD101</f>
        <v>1</v>
      </c>
      <c r="BE103" s="59">
        <f>BE101</f>
        <v>0</v>
      </c>
      <c r="BF103" s="59">
        <f>BF101</f>
        <v>0</v>
      </c>
      <c r="BG103" s="59">
        <f>BG101</f>
        <v>0</v>
      </c>
      <c r="BH103" s="59">
        <f>BH101</f>
        <v>0</v>
      </c>
      <c r="BI103" s="59">
        <f>BI101</f>
        <v>0</v>
      </c>
      <c r="BJ103" s="59">
        <f>BJ101</f>
        <v>0</v>
      </c>
      <c r="BK103" s="59">
        <f>BK101</f>
        <v>0</v>
      </c>
      <c r="BL103" s="59">
        <f>BL101</f>
        <v>0</v>
      </c>
      <c r="BM103" s="59">
        <f>BM101</f>
        <v>0</v>
      </c>
      <c r="BN103" s="59">
        <f>BN101</f>
        <v>0</v>
      </c>
      <c r="BO103" s="59">
        <f>BO101</f>
        <v>0</v>
      </c>
      <c r="BP103" s="59">
        <f>BP101</f>
        <v>0</v>
      </c>
      <c r="BQ103" s="59">
        <f>BQ101</f>
        <v>0</v>
      </c>
      <c r="BR103" s="59">
        <f>BR101</f>
        <v>0</v>
      </c>
      <c r="BS103" s="59">
        <f>BS101</f>
        <v>0</v>
      </c>
      <c r="BT103" s="59">
        <f>BT101</f>
        <v>-1.2054177779786486</v>
      </c>
      <c r="BU103" s="59">
        <f>BU101</f>
        <v>0</v>
      </c>
      <c r="BV103" s="59"/>
      <c r="BW103" s="59"/>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59"/>
      <c r="DI103" s="59"/>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row>
    <row r="104" spans="1:154" outlineLevel="1" x14ac:dyDescent="0.2">
      <c r="B104" s="24" t="str">
        <f>$BB$99</f>
        <v>CARAT</v>
      </c>
      <c r="C104" s="24" t="s">
        <v>158</v>
      </c>
      <c r="D104" s="24" t="str">
        <f>IF($I$11&gt;99%,("Lower "&amp;TEXT($I$11,"0.0%")),("Lower "&amp;TEXT($I$11,"0%")))</f>
        <v>Lower 95%</v>
      </c>
      <c r="E104" s="24" t="str">
        <f>IF($I$11&gt;99%,("Upper "&amp;TEXT($I$11,"0.0%")),("Upper "&amp;TEXT($I$11,"0%")))</f>
        <v>Upper 95%</v>
      </c>
      <c r="F104" s="24" t="s">
        <v>159</v>
      </c>
      <c r="G104" s="24" t="s">
        <v>100</v>
      </c>
      <c r="BA104" s="71"/>
      <c r="BB104" s="71" t="s">
        <v>164</v>
      </c>
      <c r="BC104" s="59" t="s">
        <v>169</v>
      </c>
      <c r="BD104" s="59">
        <f>(BD102 - BD101)/12</f>
        <v>9.4166666666666662E-2</v>
      </c>
      <c r="BE104" s="59">
        <f>(BE102 - BE101)/12</f>
        <v>8.3333333333333329E-2</v>
      </c>
      <c r="BF104" s="59">
        <f>(BF102 - BF101)/12</f>
        <v>8.3333333333333329E-2</v>
      </c>
      <c r="BG104" s="59">
        <f>(BG102 - BG101)/12</f>
        <v>8.3333333333333329E-2</v>
      </c>
      <c r="BH104" s="59">
        <f>(BH102 - BH101)/12</f>
        <v>8.3333333333333329E-2</v>
      </c>
      <c r="BI104" s="59">
        <f>(BI102 - BI101)/12</f>
        <v>8.3333333333333329E-2</v>
      </c>
      <c r="BJ104" s="59">
        <f>(BJ102 - BJ101)/12</f>
        <v>8.3333333333333329E-2</v>
      </c>
      <c r="BK104" s="59">
        <f>(BK102 - BK101)/12</f>
        <v>8.3333333333333329E-2</v>
      </c>
      <c r="BL104" s="59">
        <f>(BL102 - BL101)/12</f>
        <v>8.3333333333333329E-2</v>
      </c>
      <c r="BM104" s="59">
        <f>(BM102 - BM101)/12</f>
        <v>8.3333333333333329E-2</v>
      </c>
      <c r="BN104" s="59">
        <f>(BN102 - BN101)/12</f>
        <v>8.3333333333333329E-2</v>
      </c>
      <c r="BO104" s="59">
        <f>(BO102 - BO101)/12</f>
        <v>8.3333333333333329E-2</v>
      </c>
      <c r="BP104" s="59">
        <f>(BP102 - BP101)/12</f>
        <v>8.3333333333333329E-2</v>
      </c>
      <c r="BQ104" s="59">
        <f>(BQ102 - BQ101)/12</f>
        <v>8.3333333333333329E-2</v>
      </c>
      <c r="BR104" s="59">
        <f>(BR102 - BR101)/12</f>
        <v>8.3333333333333329E-2</v>
      </c>
      <c r="BS104" s="59">
        <f>(BS102 - BS101)/12</f>
        <v>8.3333333333333329E-2</v>
      </c>
      <c r="BT104" s="59">
        <f>(BT102 - BT101)/12</f>
        <v>0.56675007528891064</v>
      </c>
      <c r="BU104" s="59">
        <f>(BU102 - BU101)/12</f>
        <v>8.3333333333333329E-2</v>
      </c>
      <c r="BV104" s="59"/>
      <c r="BW104" s="59"/>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59"/>
      <c r="DI104" s="59"/>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row>
    <row r="105" spans="1:154" outlineLevel="1" x14ac:dyDescent="0.2">
      <c r="B105" s="1">
        <f>SUMPRODUCT($BD$105:$BU$105,$BD$118:$BU$118)</f>
        <v>1</v>
      </c>
      <c r="C105" s="1" t="e">
        <f>1/(1+EXP(-F105))</f>
        <v>#NUM!</v>
      </c>
      <c r="D105" s="1" t="e">
        <f>1/(1+EXP(-(F105- $H$11*G105)))</f>
        <v>#NUM!</v>
      </c>
      <c r="E105" s="1">
        <f>1/(1+EXP(-(F105+ $H$11*G105)))</f>
        <v>1</v>
      </c>
      <c r="F105" s="1">
        <f>MMULT($BD$105:$BU$105,$B$16:$B$33) + B15</f>
        <v>-1075.2425498174848</v>
      </c>
      <c r="G105" s="1">
        <f t="array" ref="G105">SQRT(MMULT($BD$105:$BV$105,MMULT($BA$15:$BS$33,TRANSPOSE($BD$105:$BV$105))))</f>
        <v>732.51256441054943</v>
      </c>
      <c r="BA105" s="59"/>
      <c r="BB105" s="59">
        <v>1</v>
      </c>
      <c r="BC105" s="59"/>
      <c r="BD105" s="59">
        <f>IF($BD$119=$BB$98,$BD$103+($BB$105-1)*$BD$104,$BD$99)</f>
        <v>1</v>
      </c>
      <c r="BE105" s="59">
        <f>IF($BE$119=$BB$98,$BE$103+($BB$105-1)*$BE$104,$BE$99)</f>
        <v>4.0650406504065045E-3</v>
      </c>
      <c r="BF105" s="59">
        <f>IF($BF$119=$BB$98,$BF$103+($BB$105-1)*$BF$104,$BF$99)</f>
        <v>5.6910569105691054E-2</v>
      </c>
      <c r="BG105" s="59">
        <f>IF($BG$119=$BB$98,$BG$103+($BB$105-1)*$BG$104,$BG$99)</f>
        <v>0.31300813008130079</v>
      </c>
      <c r="BH105" s="59">
        <f>IF($BH$119=$BB$98,$BH$103+($BB$105-1)*$BH$104,$BH$99)</f>
        <v>0.33739837398373984</v>
      </c>
      <c r="BI105" s="59">
        <f>IF($BI$119=$BB$98,$BI$103+($BB$105-1)*$BI$104,$BI$99)</f>
        <v>0.13414634146341464</v>
      </c>
      <c r="BJ105" s="59">
        <f>IF($BJ$119=$BB$98,$BJ$103+($BB$105-1)*$BJ$104,$BJ$99)</f>
        <v>0.13008130081300814</v>
      </c>
      <c r="BK105" s="59">
        <f>IF($BK$119=$BB$98,$BK$103+($BB$105-1)*$BK$104,$BK$99)</f>
        <v>0.14227642276422764</v>
      </c>
      <c r="BL105" s="59">
        <f>IF($BL$119=$BB$98,$BL$103+($BB$105-1)*$BL$104,$BL$99)</f>
        <v>0.17886178861788618</v>
      </c>
      <c r="BM105" s="59">
        <f>IF($BM$119=$BB$98,$BM$103+($BB$105-1)*$BM$104,$BM$99)</f>
        <v>0.29268292682926828</v>
      </c>
      <c r="BN105" s="59">
        <f>IF($BN$119=$BB$98,$BN$103+($BB$105-1)*$BN$104,$BN$99)</f>
        <v>0.80894308943089432</v>
      </c>
      <c r="BO105" s="59">
        <f>IF($BO$119=$BB$98,$BO$103+($BB$105-1)*$BO$104,$BO$99)</f>
        <v>0.58536585365853655</v>
      </c>
      <c r="BP105" s="59">
        <f>IF($BP$119=$BB$98,$BP$103+($BB$105-1)*$BP$104,$BP$99)</f>
        <v>0.99186991869918695</v>
      </c>
      <c r="BQ105" s="59">
        <f>IF($BQ$119=$BB$98,$BQ$103+($BB$105-1)*$BQ$104,$BQ$99)</f>
        <v>0.86585365853658536</v>
      </c>
      <c r="BR105" s="59">
        <f>IF($BR$119=$BB$98,$BR$103+($BB$105-1)*$BR$104,$BR$99)</f>
        <v>0.43902439024390244</v>
      </c>
      <c r="BS105" s="59">
        <f>IF($BS$119=$BB$98,$BS$103+($BB$105-1)*$BS$104,$BS$99)</f>
        <v>0.92682926829268297</v>
      </c>
      <c r="BT105" s="59">
        <f>IF($BT$119=$BB$98,$BT$103+($BB$105-1)*$BT$104,$BT$99)</f>
        <v>-6.5462540537349171E-16</v>
      </c>
      <c r="BU105" s="59">
        <f>IF($BU$119=$BB$98,$BU$103+($BB$105-1)*$BU$104,$BU$99)</f>
        <v>0.18292682926829268</v>
      </c>
      <c r="BV105" s="59">
        <v>1</v>
      </c>
      <c r="BW105" s="59"/>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59"/>
      <c r="DI105" s="59"/>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row>
    <row r="106" spans="1:154" outlineLevel="1" x14ac:dyDescent="0.2">
      <c r="B106" s="1">
        <f>SUMPRODUCT($BD$106:$BU$106,$BD$118:$BU$118)</f>
        <v>1.0941666666666667</v>
      </c>
      <c r="C106" s="1" t="e">
        <f>1/(1+EXP(-F106))</f>
        <v>#NUM!</v>
      </c>
      <c r="D106" s="1" t="e">
        <f>1/(1+EXP(-(F106- $H$11*G106)))</f>
        <v>#NUM!</v>
      </c>
      <c r="E106" s="1">
        <f>1/(1+EXP(-(F106+ $H$11*G106)))</f>
        <v>1</v>
      </c>
      <c r="F106" s="1">
        <f>MMULT($BD$106:$BU$106,$B$16:$B$33) + B15</f>
        <v>-914.77157313603004</v>
      </c>
      <c r="G106" s="1">
        <f t="array" ref="G106">SQRT(MMULT($BD$106:$BV$106,MMULT($BA$15:$BS$33,TRANSPOSE($BD$106:$BV$106))))</f>
        <v>633.91620982578797</v>
      </c>
      <c r="BA106" s="59"/>
      <c r="BB106" s="59">
        <v>2</v>
      </c>
      <c r="BC106" s="59"/>
      <c r="BD106" s="59">
        <f>IF($BD$119=$BB$98,$BD$103+($BB$106-1)*$BD$104,$BD$99)</f>
        <v>1.0941666666666667</v>
      </c>
      <c r="BE106" s="59">
        <f>IF($BE$119=$BB$98,$BE$103+($BB$106-1)*$BE$104,$BE$99)</f>
        <v>4.0650406504065045E-3</v>
      </c>
      <c r="BF106" s="59">
        <f>IF($BF$119=$BB$98,$BF$103+($BB$106-1)*$BF$104,$BF$99)</f>
        <v>5.6910569105691054E-2</v>
      </c>
      <c r="BG106" s="59">
        <f>IF($BG$119=$BB$98,$BG$103+($BB$106-1)*$BG$104,$BG$99)</f>
        <v>0.31300813008130079</v>
      </c>
      <c r="BH106" s="59">
        <f>IF($BH$119=$BB$98,$BH$103+($BB$106-1)*$BH$104,$BH$99)</f>
        <v>0.33739837398373984</v>
      </c>
      <c r="BI106" s="59">
        <f>IF($BI$119=$BB$98,$BI$103+($BB$106-1)*$BI$104,$BI$99)</f>
        <v>0.13414634146341464</v>
      </c>
      <c r="BJ106" s="59">
        <f>IF($BJ$119=$BB$98,$BJ$103+($BB$106-1)*$BJ$104,$BJ$99)</f>
        <v>0.13008130081300814</v>
      </c>
      <c r="BK106" s="59">
        <f>IF($BK$119=$BB$98,$BK$103+($BB$106-1)*$BK$104,$BK$99)</f>
        <v>0.14227642276422764</v>
      </c>
      <c r="BL106" s="59">
        <f>IF($BL$119=$BB$98,$BL$103+($BB$106-1)*$BL$104,$BL$99)</f>
        <v>0.17886178861788618</v>
      </c>
      <c r="BM106" s="59">
        <f>IF($BM$119=$BB$98,$BM$103+($BB$106-1)*$BM$104,$BM$99)</f>
        <v>0.29268292682926828</v>
      </c>
      <c r="BN106" s="59">
        <f>IF($BN$119=$BB$98,$BN$103+($BB$106-1)*$BN$104,$BN$99)</f>
        <v>0.80894308943089432</v>
      </c>
      <c r="BO106" s="59">
        <f>IF($BO$119=$BB$98,$BO$103+($BB$106-1)*$BO$104,$BO$99)</f>
        <v>0.58536585365853655</v>
      </c>
      <c r="BP106" s="59">
        <f>IF($BP$119=$BB$98,$BP$103+($BB$106-1)*$BP$104,$BP$99)</f>
        <v>0.99186991869918695</v>
      </c>
      <c r="BQ106" s="59">
        <f>IF($BQ$119=$BB$98,$BQ$103+($BB$106-1)*$BQ$104,$BQ$99)</f>
        <v>0.86585365853658536</v>
      </c>
      <c r="BR106" s="59">
        <f>IF($BR$119=$BB$98,$BR$103+($BB$106-1)*$BR$104,$BR$99)</f>
        <v>0.43902439024390244</v>
      </c>
      <c r="BS106" s="59">
        <f>IF($BS$119=$BB$98,$BS$103+($BB$106-1)*$BS$104,$BS$99)</f>
        <v>0.92682926829268297</v>
      </c>
      <c r="BT106" s="59">
        <f>IF($BT$119=$BB$98,$BT$103+($BB$106-1)*$BT$104,$BT$99)</f>
        <v>-6.5462540537349171E-16</v>
      </c>
      <c r="BU106" s="59">
        <f>IF($BU$119=$BB$98,$BU$103+($BB$106-1)*$BU$104,$BU$99)</f>
        <v>0.18292682926829268</v>
      </c>
      <c r="BV106" s="59">
        <v>1</v>
      </c>
      <c r="BW106" s="59"/>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59"/>
      <c r="DI106" s="59"/>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row>
    <row r="107" spans="1:154" outlineLevel="1" x14ac:dyDescent="0.2">
      <c r="B107" s="1">
        <f>SUMPRODUCT($BD$107:$BU$107,$BD$118:$BU$118)</f>
        <v>1.1883333333333332</v>
      </c>
      <c r="C107" s="1" t="e">
        <f>1/(1+EXP(-F107))</f>
        <v>#NUM!</v>
      </c>
      <c r="D107" s="1" t="e">
        <f>1/(1+EXP(-(F107- $H$11*G107)))</f>
        <v>#NUM!</v>
      </c>
      <c r="E107" s="1">
        <f>1/(1+EXP(-(F107+ $H$11*G107)))</f>
        <v>1</v>
      </c>
      <c r="F107" s="1">
        <f>MMULT($BD$107:$BU$107,$B$16:$B$33) + B15</f>
        <v>-754.3005964545755</v>
      </c>
      <c r="G107" s="1">
        <f t="array" ref="G107">SQRT(MMULT($BD$107:$BV$107,MMULT($BA$15:$BS$33,TRANSPOSE($BD$107:$BV$107))))</f>
        <v>537.50565401844369</v>
      </c>
      <c r="BA107" s="59"/>
      <c r="BB107" s="59">
        <v>3</v>
      </c>
      <c r="BC107" s="59"/>
      <c r="BD107" s="59">
        <f>IF($BD$119=$BB$98,$BD$103+($BB$107-1)*$BD$104,$BD$99)</f>
        <v>1.1883333333333332</v>
      </c>
      <c r="BE107" s="59">
        <f>IF($BE$119=$BB$98,$BE$103+($BB$107-1)*$BE$104,$BE$99)</f>
        <v>4.0650406504065045E-3</v>
      </c>
      <c r="BF107" s="59">
        <f>IF($BF$119=$BB$98,$BF$103+($BB$107-1)*$BF$104,$BF$99)</f>
        <v>5.6910569105691054E-2</v>
      </c>
      <c r="BG107" s="59">
        <f>IF($BG$119=$BB$98,$BG$103+($BB$107-1)*$BG$104,$BG$99)</f>
        <v>0.31300813008130079</v>
      </c>
      <c r="BH107" s="59">
        <f>IF($BH$119=$BB$98,$BH$103+($BB$107-1)*$BH$104,$BH$99)</f>
        <v>0.33739837398373984</v>
      </c>
      <c r="BI107" s="59">
        <f>IF($BI$119=$BB$98,$BI$103+($BB$107-1)*$BI$104,$BI$99)</f>
        <v>0.13414634146341464</v>
      </c>
      <c r="BJ107" s="59">
        <f>IF($BJ$119=$BB$98,$BJ$103+($BB$107-1)*$BJ$104,$BJ$99)</f>
        <v>0.13008130081300814</v>
      </c>
      <c r="BK107" s="59">
        <f>IF($BK$119=$BB$98,$BK$103+($BB$107-1)*$BK$104,$BK$99)</f>
        <v>0.14227642276422764</v>
      </c>
      <c r="BL107" s="59">
        <f>IF($BL$119=$BB$98,$BL$103+($BB$107-1)*$BL$104,$BL$99)</f>
        <v>0.17886178861788618</v>
      </c>
      <c r="BM107" s="59">
        <f>IF($BM$119=$BB$98,$BM$103+($BB$107-1)*$BM$104,$BM$99)</f>
        <v>0.29268292682926828</v>
      </c>
      <c r="BN107" s="59">
        <f>IF($BN$119=$BB$98,$BN$103+($BB$107-1)*$BN$104,$BN$99)</f>
        <v>0.80894308943089432</v>
      </c>
      <c r="BO107" s="59">
        <f>IF($BO$119=$BB$98,$BO$103+($BB$107-1)*$BO$104,$BO$99)</f>
        <v>0.58536585365853655</v>
      </c>
      <c r="BP107" s="59">
        <f>IF($BP$119=$BB$98,$BP$103+($BB$107-1)*$BP$104,$BP$99)</f>
        <v>0.99186991869918695</v>
      </c>
      <c r="BQ107" s="59">
        <f>IF($BQ$119=$BB$98,$BQ$103+($BB$107-1)*$BQ$104,$BQ$99)</f>
        <v>0.86585365853658536</v>
      </c>
      <c r="BR107" s="59">
        <f>IF($BR$119=$BB$98,$BR$103+($BB$107-1)*$BR$104,$BR$99)</f>
        <v>0.43902439024390244</v>
      </c>
      <c r="BS107" s="59">
        <f>IF($BS$119=$BB$98,$BS$103+($BB$107-1)*$BS$104,$BS$99)</f>
        <v>0.92682926829268297</v>
      </c>
      <c r="BT107" s="59">
        <f>IF($BT$119=$BB$98,$BT$103+($BB$107-1)*$BT$104,$BT$99)</f>
        <v>-6.5462540537349171E-16</v>
      </c>
      <c r="BU107" s="59">
        <f>IF($BU$119=$BB$98,$BU$103+($BB$107-1)*$BU$104,$BU$99)</f>
        <v>0.18292682926829268</v>
      </c>
      <c r="BV107" s="59">
        <v>1</v>
      </c>
      <c r="BW107" s="59"/>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59"/>
      <c r="DI107" s="59"/>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row>
    <row r="108" spans="1:154" outlineLevel="1" x14ac:dyDescent="0.2">
      <c r="B108" s="1">
        <f>SUMPRODUCT($BD$108:$BU$108,$BD$118:$BU$118)</f>
        <v>1.2825</v>
      </c>
      <c r="C108" s="1">
        <f>1/(1+EXP(-F108))</f>
        <v>1.2678647919104335E-258</v>
      </c>
      <c r="D108" s="1" t="e">
        <f>1/(1+EXP(-(F108- $H$11*G108)))</f>
        <v>#NUM!</v>
      </c>
      <c r="E108" s="1">
        <f>1/(1+EXP(-(F108+ $H$11*G108)))</f>
        <v>1</v>
      </c>
      <c r="F108" s="1">
        <f>MMULT($BD$108:$BU$108,$B$16:$B$33) + B15</f>
        <v>-593.8296197731197</v>
      </c>
      <c r="G108" s="1">
        <f t="array" ref="G108">SQRT(MMULT($BD$108:$BV$108,MMULT($BA$15:$BS$33,TRANSPOSE($BD$108:$BV$108))))</f>
        <v>444.70479881043008</v>
      </c>
      <c r="BA108" s="59"/>
      <c r="BB108" s="59">
        <v>4</v>
      </c>
      <c r="BC108" s="59"/>
      <c r="BD108" s="59">
        <f>IF($BD$119=$BB$98,$BD$103+($BB$108-1)*$BD$104,$BD$99)</f>
        <v>1.2825</v>
      </c>
      <c r="BE108" s="59">
        <f>IF($BE$119=$BB$98,$BE$103+($BB$108-1)*$BE$104,$BE$99)</f>
        <v>4.0650406504065045E-3</v>
      </c>
      <c r="BF108" s="59">
        <f>IF($BF$119=$BB$98,$BF$103+($BB$108-1)*$BF$104,$BF$99)</f>
        <v>5.6910569105691054E-2</v>
      </c>
      <c r="BG108" s="59">
        <f>IF($BG$119=$BB$98,$BG$103+($BB$108-1)*$BG$104,$BG$99)</f>
        <v>0.31300813008130079</v>
      </c>
      <c r="BH108" s="59">
        <f>IF($BH$119=$BB$98,$BH$103+($BB$108-1)*$BH$104,$BH$99)</f>
        <v>0.33739837398373984</v>
      </c>
      <c r="BI108" s="59">
        <f>IF($BI$119=$BB$98,$BI$103+($BB$108-1)*$BI$104,$BI$99)</f>
        <v>0.13414634146341464</v>
      </c>
      <c r="BJ108" s="59">
        <f>IF($BJ$119=$BB$98,$BJ$103+($BB$108-1)*$BJ$104,$BJ$99)</f>
        <v>0.13008130081300814</v>
      </c>
      <c r="BK108" s="59">
        <f>IF($BK$119=$BB$98,$BK$103+($BB$108-1)*$BK$104,$BK$99)</f>
        <v>0.14227642276422764</v>
      </c>
      <c r="BL108" s="59">
        <f>IF($BL$119=$BB$98,$BL$103+($BB$108-1)*$BL$104,$BL$99)</f>
        <v>0.17886178861788618</v>
      </c>
      <c r="BM108" s="59">
        <f>IF($BM$119=$BB$98,$BM$103+($BB$108-1)*$BM$104,$BM$99)</f>
        <v>0.29268292682926828</v>
      </c>
      <c r="BN108" s="59">
        <f>IF($BN$119=$BB$98,$BN$103+($BB$108-1)*$BN$104,$BN$99)</f>
        <v>0.80894308943089432</v>
      </c>
      <c r="BO108" s="59">
        <f>IF($BO$119=$BB$98,$BO$103+($BB$108-1)*$BO$104,$BO$99)</f>
        <v>0.58536585365853655</v>
      </c>
      <c r="BP108" s="59">
        <f>IF($BP$119=$BB$98,$BP$103+($BB$108-1)*$BP$104,$BP$99)</f>
        <v>0.99186991869918695</v>
      </c>
      <c r="BQ108" s="59">
        <f>IF($BQ$119=$BB$98,$BQ$103+($BB$108-1)*$BQ$104,$BQ$99)</f>
        <v>0.86585365853658536</v>
      </c>
      <c r="BR108" s="59">
        <f>IF($BR$119=$BB$98,$BR$103+($BB$108-1)*$BR$104,$BR$99)</f>
        <v>0.43902439024390244</v>
      </c>
      <c r="BS108" s="59">
        <f>IF($BS$119=$BB$98,$BS$103+($BB$108-1)*$BS$104,$BS$99)</f>
        <v>0.92682926829268297</v>
      </c>
      <c r="BT108" s="59">
        <f>IF($BT$119=$BB$98,$BT$103+($BB$108-1)*$BT$104,$BT$99)</f>
        <v>-6.5462540537349171E-16</v>
      </c>
      <c r="BU108" s="59">
        <f>IF($BU$119=$BB$98,$BU$103+($BB$108-1)*$BU$104,$BU$99)</f>
        <v>0.18292682926829268</v>
      </c>
      <c r="BV108" s="59">
        <v>1</v>
      </c>
      <c r="BW108" s="59"/>
      <c r="BX108" s="59"/>
      <c r="BY108" s="59"/>
      <c r="BZ108" s="59"/>
      <c r="CA108" s="59"/>
      <c r="CB108" s="59"/>
      <c r="CC108" s="59"/>
      <c r="CD108" s="59"/>
      <c r="CE108" s="59"/>
      <c r="CF108" s="59"/>
      <c r="CG108" s="59"/>
      <c r="CH108" s="59"/>
      <c r="CI108" s="59"/>
      <c r="CJ108" s="59"/>
      <c r="CK108" s="59"/>
      <c r="CL108" s="59"/>
      <c r="CM108" s="59"/>
      <c r="CN108" s="59"/>
      <c r="CO108" s="59"/>
      <c r="CP108" s="59"/>
      <c r="CQ108" s="59"/>
      <c r="CR108" s="59"/>
      <c r="CS108" s="59"/>
      <c r="CT108" s="59"/>
      <c r="CU108" s="59"/>
      <c r="CV108" s="59"/>
      <c r="CW108" s="59"/>
      <c r="CX108" s="59"/>
      <c r="CY108" s="59"/>
      <c r="CZ108" s="59"/>
      <c r="DA108" s="59"/>
      <c r="DB108" s="59"/>
      <c r="DC108" s="59"/>
      <c r="DD108" s="59"/>
      <c r="DE108" s="59"/>
      <c r="DF108" s="59"/>
      <c r="DG108" s="59"/>
      <c r="DH108" s="59"/>
      <c r="DI108" s="59"/>
      <c r="DJ108" s="59"/>
      <c r="DK108" s="59"/>
      <c r="DL108" s="59"/>
      <c r="DM108" s="59"/>
      <c r="DN108" s="59"/>
      <c r="DO108" s="59"/>
      <c r="DP108" s="59"/>
      <c r="DQ108" s="59"/>
      <c r="DR108" s="59"/>
      <c r="DS108" s="59"/>
      <c r="DT108" s="59"/>
      <c r="DU108" s="59"/>
      <c r="DV108" s="59"/>
      <c r="DW108" s="59"/>
      <c r="DX108" s="59"/>
      <c r="DY108" s="59"/>
      <c r="DZ108" s="59"/>
      <c r="EA108" s="59"/>
      <c r="EB108" s="59"/>
      <c r="EC108" s="59"/>
      <c r="ED108" s="59"/>
      <c r="EE108" s="59"/>
      <c r="EF108" s="59"/>
      <c r="EG108" s="59"/>
      <c r="EH108" s="59"/>
      <c r="EI108" s="59"/>
      <c r="EJ108" s="59"/>
      <c r="EK108" s="59"/>
      <c r="EL108" s="59"/>
      <c r="EM108" s="59"/>
      <c r="EN108" s="59"/>
      <c r="EO108" s="59"/>
      <c r="EP108" s="59"/>
      <c r="EQ108" s="59"/>
      <c r="ER108" s="59"/>
      <c r="ES108" s="59"/>
      <c r="ET108" s="59"/>
      <c r="EU108" s="59"/>
      <c r="EV108" s="59"/>
      <c r="EW108" s="59"/>
      <c r="EX108" s="59"/>
    </row>
    <row r="109" spans="1:154" outlineLevel="1" x14ac:dyDescent="0.2">
      <c r="B109" s="1">
        <f>SUMPRODUCT($BD$109:$BU$109,$BD$118:$BU$118)</f>
        <v>1.3766666666666667</v>
      </c>
      <c r="C109" s="1">
        <f>1/(1+EXP(-F109))</f>
        <v>6.2335094213621858E-189</v>
      </c>
      <c r="D109" s="1" t="e">
        <f>1/(1+EXP(-(F109- $H$11*G109)))</f>
        <v>#NUM!</v>
      </c>
      <c r="E109" s="1">
        <f>1/(1+EXP(-(F109+ $H$11*G109)))</f>
        <v>1</v>
      </c>
      <c r="F109" s="1">
        <f>MMULT($BD$109:$BU$109,$B$16:$B$33) + B15</f>
        <v>-433.35864309166482</v>
      </c>
      <c r="G109" s="1">
        <f t="array" ref="G109">SQRT(MMULT($BD$109:$BV$109,MMULT($BA$15:$BS$33,TRANSPOSE($BD$109:$BV$109))))</f>
        <v>358.32924947537225</v>
      </c>
      <c r="BA109" s="59"/>
      <c r="BB109" s="59">
        <v>5</v>
      </c>
      <c r="BC109" s="59"/>
      <c r="BD109" s="59">
        <f>IF($BD$119=$BB$98,$BD$103+($BB$109-1)*$BD$104,$BD$99)</f>
        <v>1.3766666666666667</v>
      </c>
      <c r="BE109" s="59">
        <f>IF($BE$119=$BB$98,$BE$103+($BB$109-1)*$BE$104,$BE$99)</f>
        <v>4.0650406504065045E-3</v>
      </c>
      <c r="BF109" s="59">
        <f>IF($BF$119=$BB$98,$BF$103+($BB$109-1)*$BF$104,$BF$99)</f>
        <v>5.6910569105691054E-2</v>
      </c>
      <c r="BG109" s="59">
        <f>IF($BG$119=$BB$98,$BG$103+($BB$109-1)*$BG$104,$BG$99)</f>
        <v>0.31300813008130079</v>
      </c>
      <c r="BH109" s="59">
        <f>IF($BH$119=$BB$98,$BH$103+($BB$109-1)*$BH$104,$BH$99)</f>
        <v>0.33739837398373984</v>
      </c>
      <c r="BI109" s="59">
        <f>IF($BI$119=$BB$98,$BI$103+($BB$109-1)*$BI$104,$BI$99)</f>
        <v>0.13414634146341464</v>
      </c>
      <c r="BJ109" s="59">
        <f>IF($BJ$119=$BB$98,$BJ$103+($BB$109-1)*$BJ$104,$BJ$99)</f>
        <v>0.13008130081300814</v>
      </c>
      <c r="BK109" s="59">
        <f>IF($BK$119=$BB$98,$BK$103+($BB$109-1)*$BK$104,$BK$99)</f>
        <v>0.14227642276422764</v>
      </c>
      <c r="BL109" s="59">
        <f>IF($BL$119=$BB$98,$BL$103+($BB$109-1)*$BL$104,$BL$99)</f>
        <v>0.17886178861788618</v>
      </c>
      <c r="BM109" s="59">
        <f>IF($BM$119=$BB$98,$BM$103+($BB$109-1)*$BM$104,$BM$99)</f>
        <v>0.29268292682926828</v>
      </c>
      <c r="BN109" s="59">
        <f>IF($BN$119=$BB$98,$BN$103+($BB$109-1)*$BN$104,$BN$99)</f>
        <v>0.80894308943089432</v>
      </c>
      <c r="BO109" s="59">
        <f>IF($BO$119=$BB$98,$BO$103+($BB$109-1)*$BO$104,$BO$99)</f>
        <v>0.58536585365853655</v>
      </c>
      <c r="BP109" s="59">
        <f>IF($BP$119=$BB$98,$BP$103+($BB$109-1)*$BP$104,$BP$99)</f>
        <v>0.99186991869918695</v>
      </c>
      <c r="BQ109" s="59">
        <f>IF($BQ$119=$BB$98,$BQ$103+($BB$109-1)*$BQ$104,$BQ$99)</f>
        <v>0.86585365853658536</v>
      </c>
      <c r="BR109" s="59">
        <f>IF($BR$119=$BB$98,$BR$103+($BB$109-1)*$BR$104,$BR$99)</f>
        <v>0.43902439024390244</v>
      </c>
      <c r="BS109" s="59">
        <f>IF($BS$119=$BB$98,$BS$103+($BB$109-1)*$BS$104,$BS$99)</f>
        <v>0.92682926829268297</v>
      </c>
      <c r="BT109" s="59">
        <f>IF($BT$119=$BB$98,$BT$103+($BB$109-1)*$BT$104,$BT$99)</f>
        <v>-6.5462540537349171E-16</v>
      </c>
      <c r="BU109" s="59">
        <f>IF($BU$119=$BB$98,$BU$103+($BB$109-1)*$BU$104,$BU$99)</f>
        <v>0.18292682926829268</v>
      </c>
      <c r="BV109" s="59">
        <v>1</v>
      </c>
      <c r="BW109" s="59"/>
      <c r="BX109" s="59"/>
      <c r="BY109" s="59"/>
      <c r="BZ109" s="59"/>
      <c r="CA109" s="59"/>
      <c r="CB109" s="59"/>
      <c r="CC109" s="59"/>
      <c r="CD109" s="59"/>
      <c r="CE109" s="59"/>
      <c r="CF109" s="59"/>
      <c r="CG109" s="59"/>
      <c r="CH109" s="59"/>
      <c r="CI109" s="59"/>
      <c r="CJ109" s="59"/>
      <c r="CK109" s="59"/>
      <c r="CL109" s="59"/>
      <c r="CM109" s="59"/>
      <c r="CN109" s="59"/>
      <c r="CO109" s="59"/>
      <c r="CP109" s="59"/>
      <c r="CQ109" s="59"/>
      <c r="CR109" s="59"/>
      <c r="CS109" s="59"/>
      <c r="CT109" s="59"/>
      <c r="CU109" s="59"/>
      <c r="CV109" s="59"/>
      <c r="CW109" s="59"/>
      <c r="CX109" s="59"/>
      <c r="CY109" s="59"/>
      <c r="CZ109" s="59"/>
      <c r="DA109" s="59"/>
      <c r="DB109" s="59"/>
      <c r="DC109" s="59"/>
      <c r="DD109" s="59"/>
      <c r="DE109" s="59"/>
      <c r="DF109" s="59"/>
      <c r="DG109" s="59"/>
      <c r="DH109" s="59"/>
      <c r="DI109" s="59"/>
      <c r="DJ109" s="59"/>
      <c r="DK109" s="59"/>
      <c r="DL109" s="59"/>
      <c r="DM109" s="59"/>
      <c r="DN109" s="59"/>
      <c r="DO109" s="59"/>
      <c r="DP109" s="59"/>
      <c r="DQ109" s="59"/>
      <c r="DR109" s="59"/>
      <c r="DS109" s="59"/>
      <c r="DT109" s="59"/>
      <c r="DU109" s="59"/>
      <c r="DV109" s="59"/>
      <c r="DW109" s="59"/>
      <c r="DX109" s="59"/>
      <c r="DY109" s="59"/>
      <c r="DZ109" s="59"/>
      <c r="EA109" s="59"/>
      <c r="EB109" s="59"/>
      <c r="EC109" s="59"/>
      <c r="ED109" s="59"/>
      <c r="EE109" s="59"/>
      <c r="EF109" s="59"/>
      <c r="EG109" s="59"/>
      <c r="EH109" s="59"/>
      <c r="EI109" s="59"/>
      <c r="EJ109" s="59"/>
      <c r="EK109" s="59"/>
      <c r="EL109" s="59"/>
      <c r="EM109" s="59"/>
      <c r="EN109" s="59"/>
      <c r="EO109" s="59"/>
      <c r="EP109" s="59"/>
      <c r="EQ109" s="59"/>
      <c r="ER109" s="59"/>
      <c r="ES109" s="59"/>
      <c r="ET109" s="59"/>
      <c r="EU109" s="59"/>
      <c r="EV109" s="59"/>
      <c r="EW109" s="59"/>
      <c r="EX109" s="59"/>
    </row>
    <row r="110" spans="1:154" outlineLevel="1" x14ac:dyDescent="0.2">
      <c r="B110" s="1">
        <f>SUMPRODUCT($BD$110:$BU$110,$BD$118:$BU$118)</f>
        <v>1.4708333333333332</v>
      </c>
      <c r="C110" s="1">
        <f>1/(1+EXP(-F110))</f>
        <v>3.0647305575590193E-119</v>
      </c>
      <c r="D110" s="1" t="e">
        <f>1/(1+EXP(-(F110- $H$11*G110)))</f>
        <v>#NUM!</v>
      </c>
      <c r="E110" s="1">
        <f>1/(1+EXP(-(F110+ $H$11*G110)))</f>
        <v>1</v>
      </c>
      <c r="F110" s="1">
        <f>MMULT($BD$110:$BU$110,$B$16:$B$33) + B15</f>
        <v>-272.88766641020993</v>
      </c>
      <c r="G110" s="1">
        <f t="array" ref="G110">SQRT(MMULT($BD$110:$BV$110,MMULT($BA$15:$BS$33,TRANSPOSE($BD$110:$BV$110))))</f>
        <v>284.29703996959239</v>
      </c>
      <c r="BA110" s="59"/>
      <c r="BB110" s="59">
        <v>6</v>
      </c>
      <c r="BC110" s="59"/>
      <c r="BD110" s="59">
        <f>IF($BD$119=$BB$98,$BD$103+($BB$110-1)*$BD$104,$BD$99)</f>
        <v>1.4708333333333332</v>
      </c>
      <c r="BE110" s="59">
        <f>IF($BE$119=$BB$98,$BE$103+($BB$110-1)*$BE$104,$BE$99)</f>
        <v>4.0650406504065045E-3</v>
      </c>
      <c r="BF110" s="59">
        <f>IF($BF$119=$BB$98,$BF$103+($BB$110-1)*$BF$104,$BF$99)</f>
        <v>5.6910569105691054E-2</v>
      </c>
      <c r="BG110" s="59">
        <f>IF($BG$119=$BB$98,$BG$103+($BB$110-1)*$BG$104,$BG$99)</f>
        <v>0.31300813008130079</v>
      </c>
      <c r="BH110" s="59">
        <f>IF($BH$119=$BB$98,$BH$103+($BB$110-1)*$BH$104,$BH$99)</f>
        <v>0.33739837398373984</v>
      </c>
      <c r="BI110" s="59">
        <f>IF($BI$119=$BB$98,$BI$103+($BB$110-1)*$BI$104,$BI$99)</f>
        <v>0.13414634146341464</v>
      </c>
      <c r="BJ110" s="59">
        <f>IF($BJ$119=$BB$98,$BJ$103+($BB$110-1)*$BJ$104,$BJ$99)</f>
        <v>0.13008130081300814</v>
      </c>
      <c r="BK110" s="59">
        <f>IF($BK$119=$BB$98,$BK$103+($BB$110-1)*$BK$104,$BK$99)</f>
        <v>0.14227642276422764</v>
      </c>
      <c r="BL110" s="59">
        <f>IF($BL$119=$BB$98,$BL$103+($BB$110-1)*$BL$104,$BL$99)</f>
        <v>0.17886178861788618</v>
      </c>
      <c r="BM110" s="59">
        <f>IF($BM$119=$BB$98,$BM$103+($BB$110-1)*$BM$104,$BM$99)</f>
        <v>0.29268292682926828</v>
      </c>
      <c r="BN110" s="59">
        <f>IF($BN$119=$BB$98,$BN$103+($BB$110-1)*$BN$104,$BN$99)</f>
        <v>0.80894308943089432</v>
      </c>
      <c r="BO110" s="59">
        <f>IF($BO$119=$BB$98,$BO$103+($BB$110-1)*$BO$104,$BO$99)</f>
        <v>0.58536585365853655</v>
      </c>
      <c r="BP110" s="59">
        <f>IF($BP$119=$BB$98,$BP$103+($BB$110-1)*$BP$104,$BP$99)</f>
        <v>0.99186991869918695</v>
      </c>
      <c r="BQ110" s="59">
        <f>IF($BQ$119=$BB$98,$BQ$103+($BB$110-1)*$BQ$104,$BQ$99)</f>
        <v>0.86585365853658536</v>
      </c>
      <c r="BR110" s="59">
        <f>IF($BR$119=$BB$98,$BR$103+($BB$110-1)*$BR$104,$BR$99)</f>
        <v>0.43902439024390244</v>
      </c>
      <c r="BS110" s="59">
        <f>IF($BS$119=$BB$98,$BS$103+($BB$110-1)*$BS$104,$BS$99)</f>
        <v>0.92682926829268297</v>
      </c>
      <c r="BT110" s="59">
        <f>IF($BT$119=$BB$98,$BT$103+($BB$110-1)*$BT$104,$BT$99)</f>
        <v>-6.5462540537349171E-16</v>
      </c>
      <c r="BU110" s="59">
        <f>IF($BU$119=$BB$98,$BU$103+($BB$110-1)*$BU$104,$BU$99)</f>
        <v>0.18292682926829268</v>
      </c>
      <c r="BV110" s="59">
        <v>1</v>
      </c>
      <c r="BW110" s="59"/>
      <c r="BX110" s="59"/>
      <c r="BY110" s="59"/>
      <c r="BZ110" s="59"/>
      <c r="CA110" s="59"/>
      <c r="CB110" s="59"/>
      <c r="CC110" s="59"/>
      <c r="CD110" s="59"/>
      <c r="CE110" s="59"/>
      <c r="CF110" s="59"/>
      <c r="CG110" s="59"/>
      <c r="CH110" s="59"/>
      <c r="CI110" s="59"/>
      <c r="CJ110" s="59"/>
      <c r="CK110" s="59"/>
      <c r="CL110" s="59"/>
      <c r="CM110" s="59"/>
      <c r="CN110" s="59"/>
      <c r="CO110" s="59"/>
      <c r="CP110" s="59"/>
      <c r="CQ110" s="59"/>
      <c r="CR110" s="59"/>
      <c r="CS110" s="59"/>
      <c r="CT110" s="59"/>
      <c r="CU110" s="59"/>
      <c r="CV110" s="59"/>
      <c r="CW110" s="59"/>
      <c r="CX110" s="59"/>
      <c r="CY110" s="59"/>
      <c r="CZ110" s="59"/>
      <c r="DA110" s="59"/>
      <c r="DB110" s="59"/>
      <c r="DC110" s="59"/>
      <c r="DD110" s="59"/>
      <c r="DE110" s="59"/>
      <c r="DF110" s="59"/>
      <c r="DG110" s="59"/>
      <c r="DH110" s="59"/>
      <c r="DI110" s="59"/>
      <c r="DJ110" s="59"/>
      <c r="DK110" s="59"/>
      <c r="DL110" s="59"/>
      <c r="DM110" s="59"/>
      <c r="DN110" s="59"/>
      <c r="DO110" s="59"/>
      <c r="DP110" s="59"/>
      <c r="DQ110" s="59"/>
      <c r="DR110" s="59"/>
      <c r="DS110" s="59"/>
      <c r="DT110" s="59"/>
      <c r="DU110" s="59"/>
      <c r="DV110" s="59"/>
      <c r="DW110" s="59"/>
      <c r="DX110" s="59"/>
      <c r="DY110" s="59"/>
      <c r="DZ110" s="59"/>
      <c r="EA110" s="59"/>
      <c r="EB110" s="59"/>
      <c r="EC110" s="59"/>
      <c r="ED110" s="59"/>
      <c r="EE110" s="59"/>
      <c r="EF110" s="59"/>
      <c r="EG110" s="59"/>
      <c r="EH110" s="59"/>
      <c r="EI110" s="59"/>
      <c r="EJ110" s="59"/>
      <c r="EK110" s="59"/>
      <c r="EL110" s="59"/>
      <c r="EM110" s="59"/>
      <c r="EN110" s="59"/>
      <c r="EO110" s="59"/>
      <c r="EP110" s="59"/>
      <c r="EQ110" s="59"/>
      <c r="ER110" s="59"/>
      <c r="ES110" s="59"/>
      <c r="ET110" s="59"/>
      <c r="EU110" s="59"/>
      <c r="EV110" s="59"/>
      <c r="EW110" s="59"/>
      <c r="EX110" s="59"/>
    </row>
    <row r="111" spans="1:154" outlineLevel="1" x14ac:dyDescent="0.2">
      <c r="B111" s="1">
        <f>SUMPRODUCT($BD$111:$BU$111,$BD$118:$BU$118)</f>
        <v>1.5649999999999999</v>
      </c>
      <c r="C111" s="1">
        <f>1/(1+EXP(-F111))</f>
        <v>1.5067873898205312E-49</v>
      </c>
      <c r="D111" s="1">
        <f>1/(1+EXP(-(F111- $H$11*G111)))</f>
        <v>3.0623199420674136E-249</v>
      </c>
      <c r="E111" s="1">
        <f>1/(1+EXP(-(F111+ $H$11*G111)))</f>
        <v>1</v>
      </c>
      <c r="F111" s="1">
        <f>MMULT($BD$111:$BU$111,$B$16:$B$33) + B15</f>
        <v>-112.41668972875505</v>
      </c>
      <c r="G111" s="1">
        <f t="array" ref="G111">SQRT(MMULT($BD$111:$BV$111,MMULT($BA$15:$BS$33,TRANSPOSE($BD$111:$BV$111))))</f>
        <v>234.60014024438846</v>
      </c>
      <c r="BA111" s="59"/>
      <c r="BB111" s="59">
        <v>7</v>
      </c>
      <c r="BC111" s="59"/>
      <c r="BD111" s="59">
        <f>IF($BD$119=$BB$98,$BD$103+($BB$111-1)*$BD$104,$BD$99)</f>
        <v>1.5649999999999999</v>
      </c>
      <c r="BE111" s="59">
        <f>IF($BE$119=$BB$98,$BE$103+($BB$111-1)*$BE$104,$BE$99)</f>
        <v>4.0650406504065045E-3</v>
      </c>
      <c r="BF111" s="59">
        <f>IF($BF$119=$BB$98,$BF$103+($BB$111-1)*$BF$104,$BF$99)</f>
        <v>5.6910569105691054E-2</v>
      </c>
      <c r="BG111" s="59">
        <f>IF($BG$119=$BB$98,$BG$103+($BB$111-1)*$BG$104,$BG$99)</f>
        <v>0.31300813008130079</v>
      </c>
      <c r="BH111" s="59">
        <f>IF($BH$119=$BB$98,$BH$103+($BB$111-1)*$BH$104,$BH$99)</f>
        <v>0.33739837398373984</v>
      </c>
      <c r="BI111" s="59">
        <f>IF($BI$119=$BB$98,$BI$103+($BB$111-1)*$BI$104,$BI$99)</f>
        <v>0.13414634146341464</v>
      </c>
      <c r="BJ111" s="59">
        <f>IF($BJ$119=$BB$98,$BJ$103+($BB$111-1)*$BJ$104,$BJ$99)</f>
        <v>0.13008130081300814</v>
      </c>
      <c r="BK111" s="59">
        <f>IF($BK$119=$BB$98,$BK$103+($BB$111-1)*$BK$104,$BK$99)</f>
        <v>0.14227642276422764</v>
      </c>
      <c r="BL111" s="59">
        <f>IF($BL$119=$BB$98,$BL$103+($BB$111-1)*$BL$104,$BL$99)</f>
        <v>0.17886178861788618</v>
      </c>
      <c r="BM111" s="59">
        <f>IF($BM$119=$BB$98,$BM$103+($BB$111-1)*$BM$104,$BM$99)</f>
        <v>0.29268292682926828</v>
      </c>
      <c r="BN111" s="59">
        <f>IF($BN$119=$BB$98,$BN$103+($BB$111-1)*$BN$104,$BN$99)</f>
        <v>0.80894308943089432</v>
      </c>
      <c r="BO111" s="59">
        <f>IF($BO$119=$BB$98,$BO$103+($BB$111-1)*$BO$104,$BO$99)</f>
        <v>0.58536585365853655</v>
      </c>
      <c r="BP111" s="59">
        <f>IF($BP$119=$BB$98,$BP$103+($BB$111-1)*$BP$104,$BP$99)</f>
        <v>0.99186991869918695</v>
      </c>
      <c r="BQ111" s="59">
        <f>IF($BQ$119=$BB$98,$BQ$103+($BB$111-1)*$BQ$104,$BQ$99)</f>
        <v>0.86585365853658536</v>
      </c>
      <c r="BR111" s="59">
        <f>IF($BR$119=$BB$98,$BR$103+($BB$111-1)*$BR$104,$BR$99)</f>
        <v>0.43902439024390244</v>
      </c>
      <c r="BS111" s="59">
        <f>IF($BS$119=$BB$98,$BS$103+($BB$111-1)*$BS$104,$BS$99)</f>
        <v>0.92682926829268297</v>
      </c>
      <c r="BT111" s="59">
        <f>IF($BT$119=$BB$98,$BT$103+($BB$111-1)*$BT$104,$BT$99)</f>
        <v>-6.5462540537349171E-16</v>
      </c>
      <c r="BU111" s="59">
        <f>IF($BU$119=$BB$98,$BU$103+($BB$111-1)*$BU$104,$BU$99)</f>
        <v>0.18292682926829268</v>
      </c>
      <c r="BV111" s="59">
        <v>1</v>
      </c>
      <c r="BW111" s="59"/>
      <c r="BX111" s="59"/>
      <c r="BY111" s="59"/>
      <c r="BZ111" s="59"/>
      <c r="CA111" s="59"/>
      <c r="CB111" s="59"/>
      <c r="CC111" s="59"/>
      <c r="CD111" s="59"/>
      <c r="CE111" s="59"/>
      <c r="CF111" s="59"/>
      <c r="CG111" s="59"/>
      <c r="CH111" s="59"/>
      <c r="CI111" s="59"/>
      <c r="CJ111" s="59"/>
      <c r="CK111" s="59"/>
      <c r="CL111" s="59"/>
      <c r="CM111" s="59"/>
      <c r="CN111" s="59"/>
      <c r="CO111" s="59"/>
      <c r="CP111" s="59"/>
      <c r="CQ111" s="59"/>
      <c r="CR111" s="59"/>
      <c r="CS111" s="59"/>
      <c r="CT111" s="59"/>
      <c r="CU111" s="59"/>
      <c r="CV111" s="59"/>
      <c r="CW111" s="59"/>
      <c r="CX111" s="59"/>
      <c r="CY111" s="59"/>
      <c r="CZ111" s="59"/>
      <c r="DA111" s="59"/>
      <c r="DB111" s="59"/>
      <c r="DC111" s="59"/>
      <c r="DD111" s="59"/>
      <c r="DE111" s="59"/>
      <c r="DF111" s="59"/>
      <c r="DG111" s="59"/>
      <c r="DH111" s="59"/>
      <c r="DI111" s="59"/>
      <c r="DJ111" s="59"/>
      <c r="DK111" s="59"/>
      <c r="DL111" s="59"/>
      <c r="DM111" s="59"/>
      <c r="DN111" s="59"/>
      <c r="DO111" s="59"/>
      <c r="DP111" s="59"/>
      <c r="DQ111" s="59"/>
      <c r="DR111" s="59"/>
      <c r="DS111" s="59"/>
      <c r="DT111" s="59"/>
      <c r="DU111" s="59"/>
      <c r="DV111" s="59"/>
      <c r="DW111" s="59"/>
      <c r="DX111" s="59"/>
      <c r="DY111" s="59"/>
      <c r="DZ111" s="59"/>
      <c r="EA111" s="59"/>
      <c r="EB111" s="59"/>
      <c r="EC111" s="59"/>
      <c r="ED111" s="59"/>
      <c r="EE111" s="59"/>
      <c r="EF111" s="59"/>
      <c r="EG111" s="59"/>
      <c r="EH111" s="59"/>
      <c r="EI111" s="59"/>
      <c r="EJ111" s="59"/>
      <c r="EK111" s="59"/>
      <c r="EL111" s="59"/>
      <c r="EM111" s="59"/>
      <c r="EN111" s="59"/>
      <c r="EO111" s="59"/>
      <c r="EP111" s="59"/>
      <c r="EQ111" s="59"/>
      <c r="ER111" s="59"/>
      <c r="ES111" s="59"/>
      <c r="ET111" s="59"/>
      <c r="EU111" s="59"/>
      <c r="EV111" s="59"/>
      <c r="EW111" s="59"/>
      <c r="EX111" s="59"/>
    </row>
    <row r="112" spans="1:154" outlineLevel="1" x14ac:dyDescent="0.2">
      <c r="B112" s="1">
        <f>SUMPRODUCT($BD$112:$BU$112,$BD$118:$BU$118)</f>
        <v>1.6591666666666667</v>
      </c>
      <c r="C112" s="1">
        <f>1/(1+EXP(-F112))</f>
        <v>1</v>
      </c>
      <c r="D112" s="1">
        <f>1/(1+EXP(-(F112- $H$11*G112)))</f>
        <v>3.7275075152727582E-172</v>
      </c>
      <c r="E112" s="1">
        <f>1/(1+EXP(-(F112+ $H$11*G112)))</f>
        <v>1</v>
      </c>
      <c r="F112" s="1">
        <f>MMULT($BD$112:$BU$112,$B$16:$B$33) + B15</f>
        <v>48.054286952699385</v>
      </c>
      <c r="G112" s="1">
        <f t="array" ref="G112">SQRT(MMULT($BD$112:$BV$112,MMULT($BA$15:$BS$33,TRANSPOSE($BD$112:$BV$112))))</f>
        <v>225.91393855013058</v>
      </c>
      <c r="BA112" s="59"/>
      <c r="BB112" s="59">
        <v>8</v>
      </c>
      <c r="BC112" s="59"/>
      <c r="BD112" s="59">
        <f>IF($BD$119=$BB$98,$BD$103+($BB$112-1)*$BD$104,$BD$99)</f>
        <v>1.6591666666666667</v>
      </c>
      <c r="BE112" s="59">
        <f>IF($BE$119=$BB$98,$BE$103+($BB$112-1)*$BE$104,$BE$99)</f>
        <v>4.0650406504065045E-3</v>
      </c>
      <c r="BF112" s="59">
        <f>IF($BF$119=$BB$98,$BF$103+($BB$112-1)*$BF$104,$BF$99)</f>
        <v>5.6910569105691054E-2</v>
      </c>
      <c r="BG112" s="59">
        <f>IF($BG$119=$BB$98,$BG$103+($BB$112-1)*$BG$104,$BG$99)</f>
        <v>0.31300813008130079</v>
      </c>
      <c r="BH112" s="59">
        <f>IF($BH$119=$BB$98,$BH$103+($BB$112-1)*$BH$104,$BH$99)</f>
        <v>0.33739837398373984</v>
      </c>
      <c r="BI112" s="59">
        <f>IF($BI$119=$BB$98,$BI$103+($BB$112-1)*$BI$104,$BI$99)</f>
        <v>0.13414634146341464</v>
      </c>
      <c r="BJ112" s="59">
        <f>IF($BJ$119=$BB$98,$BJ$103+($BB$112-1)*$BJ$104,$BJ$99)</f>
        <v>0.13008130081300814</v>
      </c>
      <c r="BK112" s="59">
        <f>IF($BK$119=$BB$98,$BK$103+($BB$112-1)*$BK$104,$BK$99)</f>
        <v>0.14227642276422764</v>
      </c>
      <c r="BL112" s="59">
        <f>IF($BL$119=$BB$98,$BL$103+($BB$112-1)*$BL$104,$BL$99)</f>
        <v>0.17886178861788618</v>
      </c>
      <c r="BM112" s="59">
        <f>IF($BM$119=$BB$98,$BM$103+($BB$112-1)*$BM$104,$BM$99)</f>
        <v>0.29268292682926828</v>
      </c>
      <c r="BN112" s="59">
        <f>IF($BN$119=$BB$98,$BN$103+($BB$112-1)*$BN$104,$BN$99)</f>
        <v>0.80894308943089432</v>
      </c>
      <c r="BO112" s="59">
        <f>IF($BO$119=$BB$98,$BO$103+($BB$112-1)*$BO$104,$BO$99)</f>
        <v>0.58536585365853655</v>
      </c>
      <c r="BP112" s="59">
        <f>IF($BP$119=$BB$98,$BP$103+($BB$112-1)*$BP$104,$BP$99)</f>
        <v>0.99186991869918695</v>
      </c>
      <c r="BQ112" s="59">
        <f>IF($BQ$119=$BB$98,$BQ$103+($BB$112-1)*$BQ$104,$BQ$99)</f>
        <v>0.86585365853658536</v>
      </c>
      <c r="BR112" s="59">
        <f>IF($BR$119=$BB$98,$BR$103+($BB$112-1)*$BR$104,$BR$99)</f>
        <v>0.43902439024390244</v>
      </c>
      <c r="BS112" s="59">
        <f>IF($BS$119=$BB$98,$BS$103+($BB$112-1)*$BS$104,$BS$99)</f>
        <v>0.92682926829268297</v>
      </c>
      <c r="BT112" s="59">
        <f>IF($BT$119=$BB$98,$BT$103+($BB$112-1)*$BT$104,$BT$99)</f>
        <v>-6.5462540537349171E-16</v>
      </c>
      <c r="BU112" s="59">
        <f>IF($BU$119=$BB$98,$BU$103+($BB$112-1)*$BU$104,$BU$99)</f>
        <v>0.18292682926829268</v>
      </c>
      <c r="BV112" s="59">
        <v>1</v>
      </c>
      <c r="BW112" s="59"/>
      <c r="BX112" s="59"/>
      <c r="BY112" s="59"/>
      <c r="BZ112" s="59"/>
      <c r="CA112" s="59"/>
      <c r="CB112" s="59"/>
      <c r="CC112" s="59"/>
      <c r="CD112" s="59"/>
      <c r="CE112" s="59"/>
      <c r="CF112" s="59"/>
      <c r="CG112" s="59"/>
      <c r="CH112" s="59"/>
      <c r="CI112" s="59"/>
      <c r="CJ112" s="59"/>
      <c r="CK112" s="59"/>
      <c r="CL112" s="59"/>
      <c r="CM112" s="59"/>
      <c r="CN112" s="59"/>
      <c r="CO112" s="59"/>
      <c r="CP112" s="59"/>
      <c r="CQ112" s="59"/>
      <c r="CR112" s="59"/>
      <c r="CS112" s="59"/>
      <c r="CT112" s="59"/>
      <c r="CU112" s="59"/>
      <c r="CV112" s="59"/>
      <c r="CW112" s="59"/>
      <c r="CX112" s="59"/>
      <c r="CY112" s="59"/>
      <c r="CZ112" s="59"/>
      <c r="DA112" s="59"/>
      <c r="DB112" s="59"/>
      <c r="DC112" s="59"/>
      <c r="DD112" s="59"/>
      <c r="DE112" s="59"/>
      <c r="DF112" s="59"/>
      <c r="DG112" s="59"/>
      <c r="DH112" s="59"/>
      <c r="DI112" s="59"/>
      <c r="DJ112" s="59"/>
      <c r="DK112" s="59"/>
      <c r="DL112" s="59"/>
      <c r="DM112" s="59"/>
      <c r="DN112" s="59"/>
      <c r="DO112" s="59"/>
      <c r="DP112" s="59"/>
      <c r="DQ112" s="59"/>
      <c r="DR112" s="59"/>
      <c r="DS112" s="59"/>
      <c r="DT112" s="59"/>
      <c r="DU112" s="59"/>
      <c r="DV112" s="59"/>
      <c r="DW112" s="59"/>
      <c r="DX112" s="59"/>
      <c r="DY112" s="59"/>
      <c r="DZ112" s="59"/>
      <c r="EA112" s="59"/>
      <c r="EB112" s="59"/>
      <c r="EC112" s="59"/>
      <c r="ED112" s="59"/>
      <c r="EE112" s="59"/>
      <c r="EF112" s="59"/>
      <c r="EG112" s="59"/>
      <c r="EH112" s="59"/>
      <c r="EI112" s="59"/>
      <c r="EJ112" s="59"/>
      <c r="EK112" s="59"/>
      <c r="EL112" s="59"/>
      <c r="EM112" s="59"/>
      <c r="EN112" s="59"/>
      <c r="EO112" s="59"/>
      <c r="EP112" s="59"/>
      <c r="EQ112" s="59"/>
      <c r="ER112" s="59"/>
      <c r="ES112" s="59"/>
      <c r="ET112" s="59"/>
      <c r="EU112" s="59"/>
      <c r="EV112" s="59"/>
      <c r="EW112" s="59"/>
      <c r="EX112" s="59"/>
    </row>
    <row r="113" spans="1:154" outlineLevel="1" x14ac:dyDescent="0.2">
      <c r="B113" s="1">
        <f>SUMPRODUCT($BD$113:$BU$113,$BD$118:$BU$118)</f>
        <v>1.7533333333333334</v>
      </c>
      <c r="C113" s="1">
        <f>1/(1+EXP(-F113))</f>
        <v>1</v>
      </c>
      <c r="D113" s="1">
        <f>1/(1+EXP(-(F113- $H$11*G113)))</f>
        <v>1.7931928689205727E-133</v>
      </c>
      <c r="E113" s="1">
        <f>1/(1+EXP(-(F113+ $H$11*G113)))</f>
        <v>1</v>
      </c>
      <c r="F113" s="1">
        <f>MMULT($BD$113:$BU$113,$B$16:$B$33) + B15</f>
        <v>208.5252636341545</v>
      </c>
      <c r="G113" s="1">
        <f t="array" ref="G113">SQRT(MMULT($BD$113:$BV$113,MMULT($BA$15:$BS$33,TRANSPOSE($BD$113:$BV$113))))</f>
        <v>262.3441488219334</v>
      </c>
      <c r="BA113" s="59"/>
      <c r="BB113" s="59">
        <v>9</v>
      </c>
      <c r="BC113" s="59"/>
      <c r="BD113" s="59">
        <f>IF($BD$119=$BB$98,$BD$103+($BB$113-1)*$BD$104,$BD$99)</f>
        <v>1.7533333333333334</v>
      </c>
      <c r="BE113" s="59">
        <f>IF($BE$119=$BB$98,$BE$103+($BB$113-1)*$BE$104,$BE$99)</f>
        <v>4.0650406504065045E-3</v>
      </c>
      <c r="BF113" s="59">
        <f>IF($BF$119=$BB$98,$BF$103+($BB$113-1)*$BF$104,$BF$99)</f>
        <v>5.6910569105691054E-2</v>
      </c>
      <c r="BG113" s="59">
        <f>IF($BG$119=$BB$98,$BG$103+($BB$113-1)*$BG$104,$BG$99)</f>
        <v>0.31300813008130079</v>
      </c>
      <c r="BH113" s="59">
        <f>IF($BH$119=$BB$98,$BH$103+($BB$113-1)*$BH$104,$BH$99)</f>
        <v>0.33739837398373984</v>
      </c>
      <c r="BI113" s="59">
        <f>IF($BI$119=$BB$98,$BI$103+($BB$113-1)*$BI$104,$BI$99)</f>
        <v>0.13414634146341464</v>
      </c>
      <c r="BJ113" s="59">
        <f>IF($BJ$119=$BB$98,$BJ$103+($BB$113-1)*$BJ$104,$BJ$99)</f>
        <v>0.13008130081300814</v>
      </c>
      <c r="BK113" s="59">
        <f>IF($BK$119=$BB$98,$BK$103+($BB$113-1)*$BK$104,$BK$99)</f>
        <v>0.14227642276422764</v>
      </c>
      <c r="BL113" s="59">
        <f>IF($BL$119=$BB$98,$BL$103+($BB$113-1)*$BL$104,$BL$99)</f>
        <v>0.17886178861788618</v>
      </c>
      <c r="BM113" s="59">
        <f>IF($BM$119=$BB$98,$BM$103+($BB$113-1)*$BM$104,$BM$99)</f>
        <v>0.29268292682926828</v>
      </c>
      <c r="BN113" s="59">
        <f>IF($BN$119=$BB$98,$BN$103+($BB$113-1)*$BN$104,$BN$99)</f>
        <v>0.80894308943089432</v>
      </c>
      <c r="BO113" s="59">
        <f>IF($BO$119=$BB$98,$BO$103+($BB$113-1)*$BO$104,$BO$99)</f>
        <v>0.58536585365853655</v>
      </c>
      <c r="BP113" s="59">
        <f>IF($BP$119=$BB$98,$BP$103+($BB$113-1)*$BP$104,$BP$99)</f>
        <v>0.99186991869918695</v>
      </c>
      <c r="BQ113" s="59">
        <f>IF($BQ$119=$BB$98,$BQ$103+($BB$113-1)*$BQ$104,$BQ$99)</f>
        <v>0.86585365853658536</v>
      </c>
      <c r="BR113" s="59">
        <f>IF($BR$119=$BB$98,$BR$103+($BB$113-1)*$BR$104,$BR$99)</f>
        <v>0.43902439024390244</v>
      </c>
      <c r="BS113" s="59">
        <f>IF($BS$119=$BB$98,$BS$103+($BB$113-1)*$BS$104,$BS$99)</f>
        <v>0.92682926829268297</v>
      </c>
      <c r="BT113" s="59">
        <f>IF($BT$119=$BB$98,$BT$103+($BB$113-1)*$BT$104,$BT$99)</f>
        <v>-6.5462540537349171E-16</v>
      </c>
      <c r="BU113" s="59">
        <f>IF($BU$119=$BB$98,$BU$103+($BB$113-1)*$BU$104,$BU$99)</f>
        <v>0.18292682926829268</v>
      </c>
      <c r="BV113" s="59">
        <v>1</v>
      </c>
      <c r="BW113" s="59"/>
      <c r="BX113" s="59"/>
      <c r="BY113" s="59"/>
      <c r="BZ113" s="59"/>
      <c r="CA113" s="59"/>
      <c r="CB113" s="59"/>
      <c r="CC113" s="59"/>
      <c r="CD113" s="59"/>
      <c r="CE113" s="59"/>
      <c r="CF113" s="59"/>
      <c r="CG113" s="59"/>
      <c r="CH113" s="59"/>
      <c r="CI113" s="59"/>
      <c r="CJ113" s="59"/>
      <c r="CK113" s="59"/>
      <c r="CL113" s="59"/>
      <c r="CM113" s="59"/>
      <c r="CN113" s="59"/>
      <c r="CO113" s="59"/>
      <c r="CP113" s="59"/>
      <c r="CQ113" s="59"/>
      <c r="CR113" s="59"/>
      <c r="CS113" s="59"/>
      <c r="CT113" s="59"/>
      <c r="CU113" s="59"/>
      <c r="CV113" s="59"/>
      <c r="CW113" s="59"/>
      <c r="CX113" s="59"/>
      <c r="CY113" s="59"/>
      <c r="CZ113" s="59"/>
      <c r="DA113" s="59"/>
      <c r="DB113" s="59"/>
      <c r="DC113" s="59"/>
      <c r="DD113" s="59"/>
      <c r="DE113" s="59"/>
      <c r="DF113" s="59"/>
      <c r="DG113" s="59"/>
      <c r="DH113" s="59"/>
      <c r="DI113" s="59"/>
      <c r="DJ113" s="59"/>
      <c r="DK113" s="59"/>
      <c r="DL113" s="59"/>
      <c r="DM113" s="59"/>
      <c r="DN113" s="59"/>
      <c r="DO113" s="59"/>
      <c r="DP113" s="59"/>
      <c r="DQ113" s="59"/>
      <c r="DR113" s="59"/>
      <c r="DS113" s="59"/>
      <c r="DT113" s="59"/>
      <c r="DU113" s="59"/>
      <c r="DV113" s="59"/>
      <c r="DW113" s="59"/>
      <c r="DX113" s="59"/>
      <c r="DY113" s="59"/>
      <c r="DZ113" s="59"/>
      <c r="EA113" s="59"/>
      <c r="EB113" s="59"/>
      <c r="EC113" s="59"/>
      <c r="ED113" s="59"/>
      <c r="EE113" s="59"/>
      <c r="EF113" s="59"/>
      <c r="EG113" s="59"/>
      <c r="EH113" s="59"/>
      <c r="EI113" s="59"/>
      <c r="EJ113" s="59"/>
      <c r="EK113" s="59"/>
      <c r="EL113" s="59"/>
      <c r="EM113" s="59"/>
      <c r="EN113" s="59"/>
      <c r="EO113" s="59"/>
      <c r="EP113" s="59"/>
      <c r="EQ113" s="59"/>
      <c r="ER113" s="59"/>
      <c r="ES113" s="59"/>
      <c r="ET113" s="59"/>
      <c r="EU113" s="59"/>
      <c r="EV113" s="59"/>
      <c r="EW113" s="59"/>
      <c r="EX113" s="59"/>
    </row>
    <row r="114" spans="1:154" outlineLevel="1" x14ac:dyDescent="0.2">
      <c r="B114" s="1">
        <f>SUMPRODUCT($BD$114:$BU$114,$BD$118:$BU$118)</f>
        <v>1.8474999999999999</v>
      </c>
      <c r="C114" s="1">
        <f>1/(1+EXP(-F114))</f>
        <v>1</v>
      </c>
      <c r="D114" s="1">
        <f>1/(1+EXP(-(F114- $H$11*G114)))</f>
        <v>1.0070931679343413E-120</v>
      </c>
      <c r="E114" s="1">
        <f>1/(1+EXP(-(F114+ $H$11*G114)))</f>
        <v>1</v>
      </c>
      <c r="F114" s="1">
        <f>MMULT($BD$114:$BU$114,$B$16:$B$33) + B15</f>
        <v>368.99624031560938</v>
      </c>
      <c r="G114" s="1">
        <f t="array" ref="G114">SQRT(MMULT($BD$114:$BV$114,MMULT($BA$15:$BS$33,TRANSPOSE($BD$114:$BV$114))))</f>
        <v>329.24042912787445</v>
      </c>
      <c r="BA114" s="59"/>
      <c r="BB114" s="59">
        <v>10</v>
      </c>
      <c r="BC114" s="59"/>
      <c r="BD114" s="59">
        <f>IF($BD$119=$BB$98,$BD$103+($BB$114-1)*$BD$104,$BD$99)</f>
        <v>1.8474999999999999</v>
      </c>
      <c r="BE114" s="59">
        <f>IF($BE$119=$BB$98,$BE$103+($BB$114-1)*$BE$104,$BE$99)</f>
        <v>4.0650406504065045E-3</v>
      </c>
      <c r="BF114" s="59">
        <f>IF($BF$119=$BB$98,$BF$103+($BB$114-1)*$BF$104,$BF$99)</f>
        <v>5.6910569105691054E-2</v>
      </c>
      <c r="BG114" s="59">
        <f>IF($BG$119=$BB$98,$BG$103+($BB$114-1)*$BG$104,$BG$99)</f>
        <v>0.31300813008130079</v>
      </c>
      <c r="BH114" s="59">
        <f>IF($BH$119=$BB$98,$BH$103+($BB$114-1)*$BH$104,$BH$99)</f>
        <v>0.33739837398373984</v>
      </c>
      <c r="BI114" s="59">
        <f>IF($BI$119=$BB$98,$BI$103+($BB$114-1)*$BI$104,$BI$99)</f>
        <v>0.13414634146341464</v>
      </c>
      <c r="BJ114" s="59">
        <f>IF($BJ$119=$BB$98,$BJ$103+($BB$114-1)*$BJ$104,$BJ$99)</f>
        <v>0.13008130081300814</v>
      </c>
      <c r="BK114" s="59">
        <f>IF($BK$119=$BB$98,$BK$103+($BB$114-1)*$BK$104,$BK$99)</f>
        <v>0.14227642276422764</v>
      </c>
      <c r="BL114" s="59">
        <f>IF($BL$119=$BB$98,$BL$103+($BB$114-1)*$BL$104,$BL$99)</f>
        <v>0.17886178861788618</v>
      </c>
      <c r="BM114" s="59">
        <f>IF($BM$119=$BB$98,$BM$103+($BB$114-1)*$BM$104,$BM$99)</f>
        <v>0.29268292682926828</v>
      </c>
      <c r="BN114" s="59">
        <f>IF($BN$119=$BB$98,$BN$103+($BB$114-1)*$BN$104,$BN$99)</f>
        <v>0.80894308943089432</v>
      </c>
      <c r="BO114" s="59">
        <f>IF($BO$119=$BB$98,$BO$103+($BB$114-1)*$BO$104,$BO$99)</f>
        <v>0.58536585365853655</v>
      </c>
      <c r="BP114" s="59">
        <f>IF($BP$119=$BB$98,$BP$103+($BB$114-1)*$BP$104,$BP$99)</f>
        <v>0.99186991869918695</v>
      </c>
      <c r="BQ114" s="59">
        <f>IF($BQ$119=$BB$98,$BQ$103+($BB$114-1)*$BQ$104,$BQ$99)</f>
        <v>0.86585365853658536</v>
      </c>
      <c r="BR114" s="59">
        <f>IF($BR$119=$BB$98,$BR$103+($BB$114-1)*$BR$104,$BR$99)</f>
        <v>0.43902439024390244</v>
      </c>
      <c r="BS114" s="59">
        <f>IF($BS$119=$BB$98,$BS$103+($BB$114-1)*$BS$104,$BS$99)</f>
        <v>0.92682926829268297</v>
      </c>
      <c r="BT114" s="59">
        <f>IF($BT$119=$BB$98,$BT$103+($BB$114-1)*$BT$104,$BT$99)</f>
        <v>-6.5462540537349171E-16</v>
      </c>
      <c r="BU114" s="59">
        <f>IF($BU$119=$BB$98,$BU$103+($BB$114-1)*$BU$104,$BU$99)</f>
        <v>0.18292682926829268</v>
      </c>
      <c r="BV114" s="59">
        <v>1</v>
      </c>
      <c r="BW114" s="59"/>
      <c r="BX114" s="59"/>
      <c r="BY114" s="59"/>
      <c r="BZ114" s="59"/>
      <c r="CA114" s="59"/>
      <c r="CB114" s="59"/>
      <c r="CC114" s="59"/>
      <c r="CD114" s="59"/>
      <c r="CE114" s="59"/>
      <c r="CF114" s="59"/>
      <c r="CG114" s="59"/>
      <c r="CH114" s="59"/>
      <c r="CI114" s="59"/>
      <c r="CJ114" s="59"/>
      <c r="CK114" s="59"/>
      <c r="CL114" s="59"/>
      <c r="CM114" s="59"/>
      <c r="CN114" s="59"/>
      <c r="CO114" s="59"/>
      <c r="CP114" s="59"/>
      <c r="CQ114" s="59"/>
      <c r="CR114" s="59"/>
      <c r="CS114" s="59"/>
      <c r="CT114" s="59"/>
      <c r="CU114" s="59"/>
      <c r="CV114" s="59"/>
      <c r="CW114" s="59"/>
      <c r="CX114" s="59"/>
      <c r="CY114" s="59"/>
      <c r="CZ114" s="59"/>
      <c r="DA114" s="59"/>
      <c r="DB114" s="59"/>
      <c r="DC114" s="59"/>
      <c r="DD114" s="59"/>
      <c r="DE114" s="59"/>
      <c r="DF114" s="59"/>
      <c r="DG114" s="59"/>
      <c r="DH114" s="59"/>
      <c r="DI114" s="59"/>
      <c r="DJ114" s="59"/>
      <c r="DK114" s="59"/>
      <c r="DL114" s="59"/>
      <c r="DM114" s="59"/>
      <c r="DN114" s="59"/>
      <c r="DO114" s="59"/>
      <c r="DP114" s="59"/>
      <c r="DQ114" s="59"/>
      <c r="DR114" s="59"/>
      <c r="DS114" s="59"/>
      <c r="DT114" s="59"/>
      <c r="DU114" s="59"/>
      <c r="DV114" s="59"/>
      <c r="DW114" s="59"/>
      <c r="DX114" s="59"/>
      <c r="DY114" s="59"/>
      <c r="DZ114" s="59"/>
      <c r="EA114" s="59"/>
      <c r="EB114" s="59"/>
      <c r="EC114" s="59"/>
      <c r="ED114" s="59"/>
      <c r="EE114" s="59"/>
      <c r="EF114" s="59"/>
      <c r="EG114" s="59"/>
      <c r="EH114" s="59"/>
      <c r="EI114" s="59"/>
      <c r="EJ114" s="59"/>
      <c r="EK114" s="59"/>
      <c r="EL114" s="59"/>
      <c r="EM114" s="59"/>
      <c r="EN114" s="59"/>
      <c r="EO114" s="59"/>
      <c r="EP114" s="59"/>
      <c r="EQ114" s="59"/>
      <c r="ER114" s="59"/>
      <c r="ES114" s="59"/>
      <c r="ET114" s="59"/>
      <c r="EU114" s="59"/>
      <c r="EV114" s="59"/>
      <c r="EW114" s="59"/>
      <c r="EX114" s="59"/>
    </row>
    <row r="115" spans="1:154" outlineLevel="1" x14ac:dyDescent="0.2">
      <c r="B115" s="1">
        <f>SUMPRODUCT($BD$115:$BU$115,$BD$118:$BU$118)</f>
        <v>1.9416666666666667</v>
      </c>
      <c r="C115" s="1">
        <f>1/(1+EXP(-F115))</f>
        <v>1</v>
      </c>
      <c r="D115" s="1">
        <f>1/(1+EXP(-(F115- $H$11*G115)))</f>
        <v>1.7042988323904541E-121</v>
      </c>
      <c r="E115" s="1">
        <f>1/(1+EXP(-(F115+ $H$11*G115)))</f>
        <v>1</v>
      </c>
      <c r="F115" s="1">
        <f>MMULT($BD$115:$BU$115,$B$16:$B$33) + B15</f>
        <v>529.46721699706427</v>
      </c>
      <c r="G115" s="1">
        <f t="array" ref="G115">SQRT(MMULT($BD$115:$BV$115,MMULT($BA$15:$BS$33,TRANSPOSE($BD$115:$BV$115))))</f>
        <v>412.02127479638301</v>
      </c>
      <c r="BA115" s="59"/>
      <c r="BB115" s="59">
        <v>11</v>
      </c>
      <c r="BC115" s="59"/>
      <c r="BD115" s="59">
        <f>IF($BD$119=$BB$98,$BD$103+($BB$115-1)*$BD$104,$BD$99)</f>
        <v>1.9416666666666667</v>
      </c>
      <c r="BE115" s="59">
        <f>IF($BE$119=$BB$98,$BE$103+($BB$115-1)*$BE$104,$BE$99)</f>
        <v>4.0650406504065045E-3</v>
      </c>
      <c r="BF115" s="59">
        <f>IF($BF$119=$BB$98,$BF$103+($BB$115-1)*$BF$104,$BF$99)</f>
        <v>5.6910569105691054E-2</v>
      </c>
      <c r="BG115" s="59">
        <f>IF($BG$119=$BB$98,$BG$103+($BB$115-1)*$BG$104,$BG$99)</f>
        <v>0.31300813008130079</v>
      </c>
      <c r="BH115" s="59">
        <f>IF($BH$119=$BB$98,$BH$103+($BB$115-1)*$BH$104,$BH$99)</f>
        <v>0.33739837398373984</v>
      </c>
      <c r="BI115" s="59">
        <f>IF($BI$119=$BB$98,$BI$103+($BB$115-1)*$BI$104,$BI$99)</f>
        <v>0.13414634146341464</v>
      </c>
      <c r="BJ115" s="59">
        <f>IF($BJ$119=$BB$98,$BJ$103+($BB$115-1)*$BJ$104,$BJ$99)</f>
        <v>0.13008130081300814</v>
      </c>
      <c r="BK115" s="59">
        <f>IF($BK$119=$BB$98,$BK$103+($BB$115-1)*$BK$104,$BK$99)</f>
        <v>0.14227642276422764</v>
      </c>
      <c r="BL115" s="59">
        <f>IF($BL$119=$BB$98,$BL$103+($BB$115-1)*$BL$104,$BL$99)</f>
        <v>0.17886178861788618</v>
      </c>
      <c r="BM115" s="59">
        <f>IF($BM$119=$BB$98,$BM$103+($BB$115-1)*$BM$104,$BM$99)</f>
        <v>0.29268292682926828</v>
      </c>
      <c r="BN115" s="59">
        <f>IF($BN$119=$BB$98,$BN$103+($BB$115-1)*$BN$104,$BN$99)</f>
        <v>0.80894308943089432</v>
      </c>
      <c r="BO115" s="59">
        <f>IF($BO$119=$BB$98,$BO$103+($BB$115-1)*$BO$104,$BO$99)</f>
        <v>0.58536585365853655</v>
      </c>
      <c r="BP115" s="59">
        <f>IF($BP$119=$BB$98,$BP$103+($BB$115-1)*$BP$104,$BP$99)</f>
        <v>0.99186991869918695</v>
      </c>
      <c r="BQ115" s="59">
        <f>IF($BQ$119=$BB$98,$BQ$103+($BB$115-1)*$BQ$104,$BQ$99)</f>
        <v>0.86585365853658536</v>
      </c>
      <c r="BR115" s="59">
        <f>IF($BR$119=$BB$98,$BR$103+($BB$115-1)*$BR$104,$BR$99)</f>
        <v>0.43902439024390244</v>
      </c>
      <c r="BS115" s="59">
        <f>IF($BS$119=$BB$98,$BS$103+($BB$115-1)*$BS$104,$BS$99)</f>
        <v>0.92682926829268297</v>
      </c>
      <c r="BT115" s="59">
        <f>IF($BT$119=$BB$98,$BT$103+($BB$115-1)*$BT$104,$BT$99)</f>
        <v>-6.5462540537349171E-16</v>
      </c>
      <c r="BU115" s="59">
        <f>IF($BU$119=$BB$98,$BU$103+($BB$115-1)*$BU$104,$BU$99)</f>
        <v>0.18292682926829268</v>
      </c>
      <c r="BV115" s="59">
        <v>1</v>
      </c>
      <c r="BW115" s="59"/>
      <c r="BX115" s="59"/>
      <c r="BY115" s="59"/>
      <c r="BZ115" s="59"/>
      <c r="CA115" s="59"/>
      <c r="CB115" s="59"/>
      <c r="CC115" s="59"/>
      <c r="CD115" s="59"/>
      <c r="CE115" s="59"/>
      <c r="CF115" s="59"/>
      <c r="CG115" s="59"/>
      <c r="CH115" s="59"/>
      <c r="CI115" s="59"/>
      <c r="CJ115" s="59"/>
      <c r="CK115" s="59"/>
      <c r="CL115" s="59"/>
      <c r="CM115" s="59"/>
      <c r="CN115" s="59"/>
      <c r="CO115" s="59"/>
      <c r="CP115" s="59"/>
      <c r="CQ115" s="59"/>
      <c r="CR115" s="59"/>
      <c r="CS115" s="59"/>
      <c r="CT115" s="59"/>
      <c r="CU115" s="59"/>
      <c r="CV115" s="59"/>
      <c r="CW115" s="59"/>
      <c r="CX115" s="59"/>
      <c r="CY115" s="59"/>
      <c r="CZ115" s="59"/>
      <c r="DA115" s="59"/>
      <c r="DB115" s="59"/>
      <c r="DC115" s="59"/>
      <c r="DD115" s="59"/>
      <c r="DE115" s="59"/>
      <c r="DF115" s="59"/>
      <c r="DG115" s="59"/>
      <c r="DH115" s="59"/>
      <c r="DI115" s="59"/>
      <c r="DJ115" s="59"/>
      <c r="DK115" s="59"/>
      <c r="DL115" s="59"/>
      <c r="DM115" s="59"/>
      <c r="DN115" s="59"/>
      <c r="DO115" s="59"/>
      <c r="DP115" s="59"/>
      <c r="DQ115" s="59"/>
      <c r="DR115" s="59"/>
      <c r="DS115" s="59"/>
      <c r="DT115" s="59"/>
      <c r="DU115" s="59"/>
      <c r="DV115" s="59"/>
      <c r="DW115" s="59"/>
      <c r="DX115" s="59"/>
      <c r="DY115" s="59"/>
      <c r="DZ115" s="59"/>
      <c r="EA115" s="59"/>
      <c r="EB115" s="59"/>
      <c r="EC115" s="59"/>
      <c r="ED115" s="59"/>
      <c r="EE115" s="59"/>
      <c r="EF115" s="59"/>
      <c r="EG115" s="59"/>
      <c r="EH115" s="59"/>
      <c r="EI115" s="59"/>
      <c r="EJ115" s="59"/>
      <c r="EK115" s="59"/>
      <c r="EL115" s="59"/>
      <c r="EM115" s="59"/>
      <c r="EN115" s="59"/>
      <c r="EO115" s="59"/>
      <c r="EP115" s="59"/>
      <c r="EQ115" s="59"/>
      <c r="ER115" s="59"/>
      <c r="ES115" s="59"/>
      <c r="ET115" s="59"/>
      <c r="EU115" s="59"/>
      <c r="EV115" s="59"/>
      <c r="EW115" s="59"/>
      <c r="EX115" s="59"/>
    </row>
    <row r="116" spans="1:154" outlineLevel="1" x14ac:dyDescent="0.2">
      <c r="B116" s="1">
        <f>SUMPRODUCT($BD$116:$BU$116,$BD$118:$BU$118)</f>
        <v>2.0358333333333336</v>
      </c>
      <c r="C116" s="1">
        <f>1/(1+EXP(-F116))</f>
        <v>1</v>
      </c>
      <c r="D116" s="1">
        <f>1/(1+EXP(-(F116- $H$11*G116)))</f>
        <v>3.6701050877518336E-129</v>
      </c>
      <c r="E116" s="1">
        <f>1/(1+EXP(-(F116+ $H$11*G116)))</f>
        <v>1</v>
      </c>
      <c r="F116" s="1">
        <f>MMULT($BD$116:$BU$116,$B$16:$B$33) + B15</f>
        <v>689.93819367852007</v>
      </c>
      <c r="G116" s="1">
        <f t="array" ref="G116">SQRT(MMULT($BD$116:$BV$116,MMULT($BA$15:$BS$33,TRANSPOSE($BD$116:$BV$116))))</f>
        <v>502.90283808972083</v>
      </c>
      <c r="BA116" s="59"/>
      <c r="BB116" s="59">
        <v>12</v>
      </c>
      <c r="BC116" s="59"/>
      <c r="BD116" s="59">
        <f>IF($BD$119=$BB$98,$BD$103+($BB$116-1)*$BD$104,$BD$99)</f>
        <v>2.0358333333333336</v>
      </c>
      <c r="BE116" s="59">
        <f>IF($BE$119=$BB$98,$BE$103+($BB$116-1)*$BE$104,$BE$99)</f>
        <v>4.0650406504065045E-3</v>
      </c>
      <c r="BF116" s="59">
        <f>IF($BF$119=$BB$98,$BF$103+($BB$116-1)*$BF$104,$BF$99)</f>
        <v>5.6910569105691054E-2</v>
      </c>
      <c r="BG116" s="59">
        <f>IF($BG$119=$BB$98,$BG$103+($BB$116-1)*$BG$104,$BG$99)</f>
        <v>0.31300813008130079</v>
      </c>
      <c r="BH116" s="59">
        <f>IF($BH$119=$BB$98,$BH$103+($BB$116-1)*$BH$104,$BH$99)</f>
        <v>0.33739837398373984</v>
      </c>
      <c r="BI116" s="59">
        <f>IF($BI$119=$BB$98,$BI$103+($BB$116-1)*$BI$104,$BI$99)</f>
        <v>0.13414634146341464</v>
      </c>
      <c r="BJ116" s="59">
        <f>IF($BJ$119=$BB$98,$BJ$103+($BB$116-1)*$BJ$104,$BJ$99)</f>
        <v>0.13008130081300814</v>
      </c>
      <c r="BK116" s="59">
        <f>IF($BK$119=$BB$98,$BK$103+($BB$116-1)*$BK$104,$BK$99)</f>
        <v>0.14227642276422764</v>
      </c>
      <c r="BL116" s="59">
        <f>IF($BL$119=$BB$98,$BL$103+($BB$116-1)*$BL$104,$BL$99)</f>
        <v>0.17886178861788618</v>
      </c>
      <c r="BM116" s="59">
        <f>IF($BM$119=$BB$98,$BM$103+($BB$116-1)*$BM$104,$BM$99)</f>
        <v>0.29268292682926828</v>
      </c>
      <c r="BN116" s="59">
        <f>IF($BN$119=$BB$98,$BN$103+($BB$116-1)*$BN$104,$BN$99)</f>
        <v>0.80894308943089432</v>
      </c>
      <c r="BO116" s="59">
        <f>IF($BO$119=$BB$98,$BO$103+($BB$116-1)*$BO$104,$BO$99)</f>
        <v>0.58536585365853655</v>
      </c>
      <c r="BP116" s="59">
        <f>IF($BP$119=$BB$98,$BP$103+($BB$116-1)*$BP$104,$BP$99)</f>
        <v>0.99186991869918695</v>
      </c>
      <c r="BQ116" s="59">
        <f>IF($BQ$119=$BB$98,$BQ$103+($BB$116-1)*$BQ$104,$BQ$99)</f>
        <v>0.86585365853658536</v>
      </c>
      <c r="BR116" s="59">
        <f>IF($BR$119=$BB$98,$BR$103+($BB$116-1)*$BR$104,$BR$99)</f>
        <v>0.43902439024390244</v>
      </c>
      <c r="BS116" s="59">
        <f>IF($BS$119=$BB$98,$BS$103+($BB$116-1)*$BS$104,$BS$99)</f>
        <v>0.92682926829268297</v>
      </c>
      <c r="BT116" s="59">
        <f>IF($BT$119=$BB$98,$BT$103+($BB$116-1)*$BT$104,$BT$99)</f>
        <v>-6.5462540537349171E-16</v>
      </c>
      <c r="BU116" s="59">
        <f>IF($BU$119=$BB$98,$BU$103+($BB$116-1)*$BU$104,$BU$99)</f>
        <v>0.18292682926829268</v>
      </c>
      <c r="BV116" s="59">
        <v>1</v>
      </c>
      <c r="BW116" s="59"/>
      <c r="BX116" s="59"/>
      <c r="BY116" s="59"/>
      <c r="BZ116" s="59"/>
      <c r="CA116" s="59"/>
      <c r="CB116" s="59"/>
      <c r="CC116" s="59"/>
      <c r="CD116" s="59"/>
      <c r="CE116" s="59"/>
      <c r="CF116" s="59"/>
      <c r="CG116" s="59"/>
      <c r="CH116" s="59"/>
      <c r="CI116" s="59"/>
      <c r="CJ116" s="59"/>
      <c r="CK116" s="59"/>
      <c r="CL116" s="59"/>
      <c r="CM116" s="59"/>
      <c r="CN116" s="59"/>
      <c r="CO116" s="59"/>
      <c r="CP116" s="59"/>
      <c r="CQ116" s="59"/>
      <c r="CR116" s="59"/>
      <c r="CS116" s="59"/>
      <c r="CT116" s="59"/>
      <c r="CU116" s="59"/>
      <c r="CV116" s="59"/>
      <c r="CW116" s="59"/>
      <c r="CX116" s="59"/>
      <c r="CY116" s="59"/>
      <c r="CZ116" s="59"/>
      <c r="DA116" s="59"/>
      <c r="DB116" s="59"/>
      <c r="DC116" s="59"/>
      <c r="DD116" s="59"/>
      <c r="DE116" s="59"/>
      <c r="DF116" s="59"/>
      <c r="DG116" s="59"/>
      <c r="DH116" s="59"/>
      <c r="DI116" s="59"/>
      <c r="DJ116" s="59"/>
      <c r="DK116" s="59"/>
      <c r="DL116" s="59"/>
      <c r="DM116" s="59"/>
      <c r="DN116" s="59"/>
      <c r="DO116" s="59"/>
      <c r="DP116" s="59"/>
      <c r="DQ116" s="59"/>
      <c r="DR116" s="59"/>
      <c r="DS116" s="59"/>
      <c r="DT116" s="59"/>
      <c r="DU116" s="59"/>
      <c r="DV116" s="59"/>
      <c r="DW116" s="59"/>
      <c r="DX116" s="59"/>
      <c r="DY116" s="59"/>
      <c r="DZ116" s="59"/>
      <c r="EA116" s="59"/>
      <c r="EB116" s="59"/>
      <c r="EC116" s="59"/>
      <c r="ED116" s="59"/>
      <c r="EE116" s="59"/>
      <c r="EF116" s="59"/>
      <c r="EG116" s="59"/>
      <c r="EH116" s="59"/>
      <c r="EI116" s="59"/>
      <c r="EJ116" s="59"/>
      <c r="EK116" s="59"/>
      <c r="EL116" s="59"/>
      <c r="EM116" s="59"/>
      <c r="EN116" s="59"/>
      <c r="EO116" s="59"/>
      <c r="EP116" s="59"/>
      <c r="EQ116" s="59"/>
      <c r="ER116" s="59"/>
      <c r="ES116" s="59"/>
      <c r="ET116" s="59"/>
      <c r="EU116" s="59"/>
      <c r="EV116" s="59"/>
      <c r="EW116" s="59"/>
      <c r="EX116" s="59"/>
    </row>
    <row r="117" spans="1:154" outlineLevel="1" x14ac:dyDescent="0.2">
      <c r="B117" s="1">
        <f>SUMPRODUCT($BD$117:$BU$117,$BD$118:$BU$118)</f>
        <v>2.13</v>
      </c>
      <c r="C117" s="1">
        <f>1/(1+EXP(-F117))</f>
        <v>1</v>
      </c>
      <c r="D117" s="1">
        <f>1/(1+EXP(-(F117- $H$11*G117)))</f>
        <v>1.3662563452972243E-140</v>
      </c>
      <c r="E117" s="1">
        <f>1/(1+EXP(-(F117+ $H$11*G117)))</f>
        <v>1</v>
      </c>
      <c r="F117" s="1">
        <f>MMULT($BD$117:$BU$117,$B$16:$B$33) + B15</f>
        <v>850.40917035997404</v>
      </c>
      <c r="G117" s="1">
        <f t="array" ref="G117">SQRT(MMULT($BD$117:$BV$117,MMULT($BA$15:$BS$33,TRANSPOSE($BD$117:$BV$117))))</f>
        <v>598.20436407124498</v>
      </c>
      <c r="BA117" s="59"/>
      <c r="BB117" s="59">
        <v>13</v>
      </c>
      <c r="BC117" s="59"/>
      <c r="BD117" s="59">
        <f>IF($BD$119=$BB$98,$BD$103+($BB$117-1)*$BD$104,$BD$99)</f>
        <v>2.13</v>
      </c>
      <c r="BE117" s="59">
        <f>IF($BE$119=$BB$98,$BE$103+($BB$117-1)*$BE$104,$BE$99)</f>
        <v>4.0650406504065045E-3</v>
      </c>
      <c r="BF117" s="59">
        <f>IF($BF$119=$BB$98,$BF$103+($BB$117-1)*$BF$104,$BF$99)</f>
        <v>5.6910569105691054E-2</v>
      </c>
      <c r="BG117" s="59">
        <f>IF($BG$119=$BB$98,$BG$103+($BB$117-1)*$BG$104,$BG$99)</f>
        <v>0.31300813008130079</v>
      </c>
      <c r="BH117" s="59">
        <f>IF($BH$119=$BB$98,$BH$103+($BB$117-1)*$BH$104,$BH$99)</f>
        <v>0.33739837398373984</v>
      </c>
      <c r="BI117" s="59">
        <f>IF($BI$119=$BB$98,$BI$103+($BB$117-1)*$BI$104,$BI$99)</f>
        <v>0.13414634146341464</v>
      </c>
      <c r="BJ117" s="59">
        <f>IF($BJ$119=$BB$98,$BJ$103+($BB$117-1)*$BJ$104,$BJ$99)</f>
        <v>0.13008130081300814</v>
      </c>
      <c r="BK117" s="59">
        <f>IF($BK$119=$BB$98,$BK$103+($BB$117-1)*$BK$104,$BK$99)</f>
        <v>0.14227642276422764</v>
      </c>
      <c r="BL117" s="59">
        <f>IF($BL$119=$BB$98,$BL$103+($BB$117-1)*$BL$104,$BL$99)</f>
        <v>0.17886178861788618</v>
      </c>
      <c r="BM117" s="59">
        <f>IF($BM$119=$BB$98,$BM$103+($BB$117-1)*$BM$104,$BM$99)</f>
        <v>0.29268292682926828</v>
      </c>
      <c r="BN117" s="59">
        <f>IF($BN$119=$BB$98,$BN$103+($BB$117-1)*$BN$104,$BN$99)</f>
        <v>0.80894308943089432</v>
      </c>
      <c r="BO117" s="59">
        <f>IF($BO$119=$BB$98,$BO$103+($BB$117-1)*$BO$104,$BO$99)</f>
        <v>0.58536585365853655</v>
      </c>
      <c r="BP117" s="59">
        <f>IF($BP$119=$BB$98,$BP$103+($BB$117-1)*$BP$104,$BP$99)</f>
        <v>0.99186991869918695</v>
      </c>
      <c r="BQ117" s="59">
        <f>IF($BQ$119=$BB$98,$BQ$103+($BB$117-1)*$BQ$104,$BQ$99)</f>
        <v>0.86585365853658536</v>
      </c>
      <c r="BR117" s="59">
        <f>IF($BR$119=$BB$98,$BR$103+($BB$117-1)*$BR$104,$BR$99)</f>
        <v>0.43902439024390244</v>
      </c>
      <c r="BS117" s="59">
        <f>IF($BS$119=$BB$98,$BS$103+($BB$117-1)*$BS$104,$BS$99)</f>
        <v>0.92682926829268297</v>
      </c>
      <c r="BT117" s="59">
        <f>IF($BT$119=$BB$98,$BT$103+($BB$117-1)*$BT$104,$BT$99)</f>
        <v>-6.5462540537349171E-16</v>
      </c>
      <c r="BU117" s="59">
        <f>IF($BU$119=$BB$98,$BU$103+($BB$117-1)*$BU$104,$BU$99)</f>
        <v>0.18292682926829268</v>
      </c>
      <c r="BV117" s="59">
        <v>1</v>
      </c>
      <c r="BW117" s="59"/>
      <c r="BX117" s="59"/>
      <c r="BY117" s="59"/>
      <c r="BZ117" s="59"/>
      <c r="CA117" s="59"/>
      <c r="CB117" s="59"/>
      <c r="CC117" s="59"/>
      <c r="CD117" s="59"/>
      <c r="CE117" s="59"/>
      <c r="CF117" s="59"/>
      <c r="CG117" s="59"/>
      <c r="CH117" s="59"/>
      <c r="CI117" s="59"/>
      <c r="CJ117" s="59"/>
      <c r="CK117" s="59"/>
      <c r="CL117" s="59"/>
      <c r="CM117" s="59"/>
      <c r="CN117" s="59"/>
      <c r="CO117" s="59"/>
      <c r="CP117" s="59"/>
      <c r="CQ117" s="59"/>
      <c r="CR117" s="59"/>
      <c r="CS117" s="59"/>
      <c r="CT117" s="59"/>
      <c r="CU117" s="59"/>
      <c r="CV117" s="59"/>
      <c r="CW117" s="59"/>
      <c r="CX117" s="59"/>
      <c r="CY117" s="59"/>
      <c r="CZ117" s="59"/>
      <c r="DA117" s="59"/>
      <c r="DB117" s="59"/>
      <c r="DC117" s="59"/>
      <c r="DD117" s="59"/>
      <c r="DE117" s="59"/>
      <c r="DF117" s="59"/>
      <c r="DG117" s="59"/>
      <c r="DH117" s="59"/>
      <c r="DI117" s="59"/>
      <c r="DJ117" s="59"/>
      <c r="DK117" s="59"/>
      <c r="DL117" s="59"/>
      <c r="DM117" s="59"/>
      <c r="DN117" s="59"/>
      <c r="DO117" s="59"/>
      <c r="DP117" s="59"/>
      <c r="DQ117" s="59"/>
      <c r="DR117" s="59"/>
      <c r="DS117" s="59"/>
      <c r="DT117" s="59"/>
      <c r="DU117" s="59"/>
      <c r="DV117" s="59"/>
      <c r="DW117" s="59"/>
      <c r="DX117" s="59"/>
      <c r="DY117" s="59"/>
      <c r="DZ117" s="59"/>
      <c r="EA117" s="59"/>
      <c r="EB117" s="59"/>
      <c r="EC117" s="59"/>
      <c r="ED117" s="59"/>
      <c r="EE117" s="59"/>
      <c r="EF117" s="59"/>
      <c r="EG117" s="59"/>
      <c r="EH117" s="59"/>
      <c r="EI117" s="59"/>
      <c r="EJ117" s="59"/>
      <c r="EK117" s="59"/>
      <c r="EL117" s="59"/>
      <c r="EM117" s="59"/>
      <c r="EN117" s="59"/>
      <c r="EO117" s="59"/>
      <c r="EP117" s="59"/>
      <c r="EQ117" s="59"/>
      <c r="ER117" s="59"/>
      <c r="ES117" s="59"/>
      <c r="ET117" s="59"/>
      <c r="EU117" s="59"/>
      <c r="EV117" s="59"/>
      <c r="EW117" s="59"/>
      <c r="EX117" s="59"/>
    </row>
    <row r="118" spans="1:154" outlineLevel="1" x14ac:dyDescent="0.2">
      <c r="BA118" s="59"/>
      <c r="BB118" s="59"/>
      <c r="BC118" s="59"/>
      <c r="BD118" s="59">
        <f>IF($BB$98 = $BD$119,1,0)</f>
        <v>1</v>
      </c>
      <c r="BE118" s="59">
        <f>IF($BB$98 = $BE$119,1,0)</f>
        <v>0</v>
      </c>
      <c r="BF118" s="59">
        <f>IF($BB$98 = $BF$119,1,0)</f>
        <v>0</v>
      </c>
      <c r="BG118" s="59">
        <f>IF($BB$98 = $BG$119,1,0)</f>
        <v>0</v>
      </c>
      <c r="BH118" s="59">
        <f>IF($BB$98 = $BH$119,1,0)</f>
        <v>0</v>
      </c>
      <c r="BI118" s="59">
        <f>IF($BB$98 = $BI$119,1,0)</f>
        <v>0</v>
      </c>
      <c r="BJ118" s="59">
        <f>IF($BB$98 = $BJ$119,1,0)</f>
        <v>0</v>
      </c>
      <c r="BK118" s="59">
        <f>IF($BB$98 = $BK$119,1,0)</f>
        <v>0</v>
      </c>
      <c r="BL118" s="59">
        <f>IF($BB$98 = $BL$119,1,0)</f>
        <v>0</v>
      </c>
      <c r="BM118" s="59">
        <f>IF($BB$98 = $BM$119,1,0)</f>
        <v>0</v>
      </c>
      <c r="BN118" s="59">
        <f>IF($BB$98 = $BN$119,1,0)</f>
        <v>0</v>
      </c>
      <c r="BO118" s="59">
        <f>IF($BB$98 = $BO$119,1,0)</f>
        <v>0</v>
      </c>
      <c r="BP118" s="59">
        <f>IF($BB$98 = $BP$119,1,0)</f>
        <v>0</v>
      </c>
      <c r="BQ118" s="59">
        <f>IF($BB$98 = $BQ$119,1,0)</f>
        <v>0</v>
      </c>
      <c r="BR118" s="59">
        <f>IF($BB$98 = $BR$119,1,0)</f>
        <v>0</v>
      </c>
      <c r="BS118" s="59">
        <f>IF($BB$98 = $BS$119,1,0)</f>
        <v>0</v>
      </c>
      <c r="BT118" s="59">
        <f>IF($BB$98 = $BT$119,1,0)</f>
        <v>0</v>
      </c>
      <c r="BU118" s="59">
        <f>IF($BB$98 = $BU$119,1,0)</f>
        <v>0</v>
      </c>
      <c r="BV118" s="59"/>
      <c r="BW118" s="59"/>
      <c r="BX118" s="59"/>
      <c r="BY118" s="59"/>
      <c r="BZ118" s="59"/>
      <c r="CA118" s="59"/>
      <c r="CB118" s="59"/>
      <c r="CC118" s="59"/>
      <c r="CD118" s="59"/>
      <c r="CE118" s="59"/>
      <c r="CF118" s="59"/>
      <c r="CG118" s="59"/>
      <c r="CH118" s="59"/>
      <c r="CI118" s="59"/>
      <c r="CJ118" s="59"/>
      <c r="CK118" s="59"/>
      <c r="CL118" s="59"/>
      <c r="CM118" s="59"/>
      <c r="CN118" s="59"/>
      <c r="CO118" s="59"/>
      <c r="CP118" s="59"/>
      <c r="CQ118" s="59"/>
      <c r="CR118" s="59"/>
      <c r="CS118" s="59"/>
      <c r="CT118" s="59"/>
      <c r="CU118" s="59"/>
      <c r="CV118" s="59"/>
      <c r="CW118" s="59"/>
      <c r="CX118" s="59"/>
      <c r="CY118" s="59"/>
      <c r="CZ118" s="59"/>
      <c r="DA118" s="59"/>
      <c r="DB118" s="59"/>
      <c r="DC118" s="59"/>
      <c r="DD118" s="59"/>
      <c r="DE118" s="59"/>
      <c r="DF118" s="59"/>
      <c r="DG118" s="59"/>
      <c r="DH118" s="59"/>
      <c r="DI118" s="59"/>
      <c r="DJ118" s="59"/>
      <c r="DK118" s="59"/>
      <c r="DL118" s="59"/>
      <c r="DM118" s="59"/>
      <c r="DN118" s="59"/>
      <c r="DO118" s="59"/>
      <c r="DP118" s="59"/>
      <c r="DQ118" s="59"/>
      <c r="DR118" s="59"/>
      <c r="DS118" s="59"/>
      <c r="DT118" s="59"/>
      <c r="DU118" s="59"/>
      <c r="DV118" s="59"/>
      <c r="DW118" s="59"/>
      <c r="DX118" s="59"/>
      <c r="DY118" s="59"/>
      <c r="DZ118" s="59"/>
      <c r="EA118" s="59"/>
      <c r="EB118" s="59"/>
      <c r="EC118" s="59"/>
      <c r="ED118" s="59"/>
      <c r="EE118" s="59"/>
      <c r="EF118" s="59"/>
      <c r="EG118" s="59"/>
      <c r="EH118" s="59"/>
      <c r="EI118" s="59"/>
      <c r="EJ118" s="59"/>
      <c r="EK118" s="59"/>
      <c r="EL118" s="59"/>
      <c r="EM118" s="59"/>
      <c r="EN118" s="59"/>
      <c r="EO118" s="59"/>
      <c r="EP118" s="59"/>
      <c r="EQ118" s="59"/>
      <c r="ER118" s="59"/>
      <c r="ES118" s="59"/>
      <c r="ET118" s="59"/>
      <c r="EU118" s="59"/>
      <c r="EV118" s="59"/>
      <c r="EW118" s="59"/>
      <c r="EX118" s="59"/>
    </row>
    <row r="119" spans="1:154" x14ac:dyDescent="0.2">
      <c r="A119" s="75"/>
      <c r="BA119" s="59"/>
      <c r="BB119" s="59"/>
      <c r="BC119" s="59"/>
      <c r="BD119" s="59">
        <v>1</v>
      </c>
      <c r="BE119" s="59">
        <v>2</v>
      </c>
      <c r="BF119" s="59">
        <v>3</v>
      </c>
      <c r="BG119" s="59">
        <v>4</v>
      </c>
      <c r="BH119" s="59">
        <v>5</v>
      </c>
      <c r="BI119" s="59">
        <v>6</v>
      </c>
      <c r="BJ119" s="59">
        <v>7</v>
      </c>
      <c r="BK119" s="59">
        <v>8</v>
      </c>
      <c r="BL119" s="59">
        <v>9</v>
      </c>
      <c r="BM119" s="59">
        <v>10</v>
      </c>
      <c r="BN119" s="59">
        <v>11</v>
      </c>
      <c r="BO119" s="59">
        <v>12</v>
      </c>
      <c r="BP119" s="59">
        <v>13</v>
      </c>
      <c r="BQ119" s="59">
        <v>14</v>
      </c>
      <c r="BR119" s="59">
        <v>15</v>
      </c>
      <c r="BS119" s="59">
        <v>16</v>
      </c>
      <c r="BT119" s="59">
        <v>17</v>
      </c>
      <c r="BU119" s="59">
        <v>18</v>
      </c>
      <c r="BV119" s="59"/>
      <c r="BW119" s="59"/>
      <c r="BX119" s="59"/>
      <c r="BY119" s="59"/>
      <c r="BZ119" s="59"/>
      <c r="CA119" s="59"/>
      <c r="CB119" s="59"/>
      <c r="CC119" s="59"/>
      <c r="CD119" s="59"/>
      <c r="CE119" s="59"/>
      <c r="CF119" s="59"/>
      <c r="CG119" s="59"/>
      <c r="CH119" s="59"/>
      <c r="CI119" s="59"/>
      <c r="CJ119" s="59"/>
      <c r="CK119" s="59"/>
      <c r="CL119" s="59"/>
      <c r="CM119" s="59"/>
      <c r="CN119" s="59"/>
      <c r="CO119" s="59"/>
      <c r="CP119" s="59"/>
      <c r="CQ119" s="59"/>
      <c r="CR119" s="59"/>
      <c r="CS119" s="59"/>
      <c r="CT119" s="59"/>
      <c r="CU119" s="59"/>
      <c r="CV119" s="59"/>
      <c r="CW119" s="59"/>
      <c r="CX119" s="59"/>
      <c r="CY119" s="59"/>
      <c r="CZ119" s="59"/>
      <c r="DA119" s="59"/>
      <c r="DB119" s="59"/>
      <c r="DC119" s="59"/>
      <c r="DD119" s="59"/>
      <c r="DE119" s="59"/>
      <c r="DF119" s="59"/>
      <c r="DG119" s="59"/>
      <c r="DH119" s="59"/>
      <c r="DI119" s="59"/>
      <c r="DJ119" s="59"/>
      <c r="DK119" s="59"/>
      <c r="DL119" s="59"/>
      <c r="DM119" s="59"/>
      <c r="DN119" s="59"/>
      <c r="DO119" s="59"/>
      <c r="DP119" s="59"/>
      <c r="DQ119" s="59"/>
      <c r="DR119" s="59"/>
      <c r="DS119" s="59"/>
      <c r="DT119" s="59"/>
      <c r="DU119" s="59"/>
      <c r="DV119" s="59"/>
      <c r="DW119" s="59"/>
      <c r="DX119" s="59"/>
      <c r="DY119" s="59"/>
      <c r="DZ119" s="59"/>
      <c r="EA119" s="59"/>
      <c r="EB119" s="59"/>
      <c r="EC119" s="59"/>
      <c r="ED119" s="59"/>
      <c r="EE119" s="59"/>
      <c r="EF119" s="59"/>
      <c r="EG119" s="59"/>
      <c r="EH119" s="59"/>
      <c r="EI119" s="59"/>
      <c r="EJ119" s="59"/>
      <c r="EK119" s="59"/>
      <c r="EL119" s="59"/>
      <c r="EM119" s="59"/>
      <c r="EN119" s="59"/>
      <c r="EO119" s="59"/>
      <c r="EP119" s="59"/>
      <c r="EQ119" s="59"/>
      <c r="ER119" s="59"/>
      <c r="ES119" s="59"/>
      <c r="ET119" s="59"/>
      <c r="EU119" s="59"/>
      <c r="EV119" s="59"/>
      <c r="EW119" s="59"/>
      <c r="EX119" s="59"/>
    </row>
    <row r="120" spans="1:154" x14ac:dyDescent="0.2">
      <c r="A120" s="12" t="s">
        <v>170</v>
      </c>
      <c r="BA120" s="71" t="s">
        <v>201</v>
      </c>
      <c r="BB120" s="59"/>
      <c r="BC120" s="59"/>
      <c r="BD120" s="59"/>
      <c r="BE120" s="59"/>
      <c r="BF120" s="59"/>
      <c r="BG120" s="59"/>
      <c r="BH120" s="59"/>
      <c r="BI120" s="59"/>
      <c r="BJ120" s="59"/>
      <c r="BK120" s="59"/>
      <c r="BL120" s="59"/>
      <c r="BM120" s="59"/>
      <c r="BN120" s="59"/>
      <c r="BO120" s="59"/>
      <c r="BP120" s="59"/>
      <c r="BQ120" s="59"/>
      <c r="BR120" s="59"/>
      <c r="BS120" s="59"/>
      <c r="BT120" s="59"/>
      <c r="BU120" s="59"/>
      <c r="BV120" s="59"/>
      <c r="BW120" s="59"/>
      <c r="BX120" s="59"/>
      <c r="BY120" s="59"/>
      <c r="BZ120" s="59"/>
      <c r="CA120" s="59"/>
      <c r="CB120" s="59"/>
      <c r="CC120" s="59"/>
      <c r="CD120" s="59"/>
      <c r="CE120" s="59"/>
      <c r="CF120" s="59"/>
      <c r="CG120" s="59"/>
      <c r="CH120" s="59"/>
      <c r="CI120" s="59"/>
      <c r="CJ120" s="59"/>
      <c r="CK120" s="59"/>
      <c r="CL120" s="59"/>
      <c r="CM120" s="59"/>
      <c r="CN120" s="59"/>
      <c r="CO120" s="59"/>
      <c r="CP120" s="59"/>
      <c r="CQ120" s="59"/>
      <c r="CR120" s="59"/>
      <c r="CS120" s="59"/>
      <c r="CT120" s="59"/>
      <c r="CU120" s="59"/>
      <c r="CV120" s="59"/>
      <c r="CW120" s="59"/>
      <c r="CX120" s="59"/>
      <c r="CY120" s="59"/>
      <c r="CZ120" s="59"/>
      <c r="DA120" s="59"/>
      <c r="DB120" s="59"/>
      <c r="DC120" s="59"/>
      <c r="DD120" s="59"/>
      <c r="DE120" s="59"/>
      <c r="DF120" s="59"/>
      <c r="DG120" s="59"/>
      <c r="DH120" s="59"/>
      <c r="DI120" s="59"/>
      <c r="DJ120" s="59"/>
      <c r="DK120" s="59"/>
      <c r="DL120" s="59"/>
      <c r="DM120" s="59"/>
      <c r="DN120" s="59"/>
      <c r="DO120" s="59"/>
      <c r="DP120" s="59"/>
      <c r="DQ120" s="59"/>
      <c r="DR120" s="59"/>
      <c r="DS120" s="59"/>
      <c r="DT120" s="59"/>
      <c r="DU120" s="59"/>
      <c r="DV120" s="59"/>
      <c r="DW120" s="59"/>
      <c r="DX120" s="59"/>
      <c r="DY120" s="59"/>
      <c r="DZ120" s="59"/>
      <c r="EA120" s="59"/>
      <c r="EB120" s="59"/>
      <c r="EC120" s="59"/>
      <c r="ED120" s="59"/>
      <c r="EE120" s="59"/>
      <c r="EF120" s="59"/>
      <c r="EG120" s="59"/>
      <c r="EH120" s="59"/>
      <c r="EI120" s="59"/>
      <c r="EJ120" s="59"/>
      <c r="EK120" s="59"/>
      <c r="EL120" s="59"/>
      <c r="EM120" s="59"/>
      <c r="EN120" s="59"/>
      <c r="EO120" s="59"/>
      <c r="EP120" s="59"/>
      <c r="EQ120" s="59"/>
      <c r="ER120" s="59"/>
      <c r="ES120" s="59"/>
      <c r="ET120" s="59"/>
      <c r="EU120" s="59"/>
      <c r="EV120" s="59"/>
      <c r="EW120" s="59"/>
      <c r="EX120" s="59"/>
    </row>
    <row r="121" spans="1:154" outlineLevel="1" x14ac:dyDescent="0.2">
      <c r="BA121" s="71" t="s">
        <v>202</v>
      </c>
      <c r="BB121" s="59">
        <v>0</v>
      </c>
      <c r="BC121" s="59">
        <v>0.05</v>
      </c>
      <c r="BD121" s="59">
        <v>0.1</v>
      </c>
      <c r="BE121" s="59">
        <v>0.15000000000000002</v>
      </c>
      <c r="BF121" s="59">
        <v>0.2</v>
      </c>
      <c r="BG121" s="59">
        <v>0.25</v>
      </c>
      <c r="BH121" s="59">
        <v>0.3</v>
      </c>
      <c r="BI121" s="59">
        <v>0.35</v>
      </c>
      <c r="BJ121" s="59">
        <v>0.39999999999999997</v>
      </c>
      <c r="BK121" s="59">
        <v>0.44999999999999996</v>
      </c>
      <c r="BL121" s="59">
        <v>0.49999999999999994</v>
      </c>
      <c r="BM121" s="59">
        <v>0.54999999999999993</v>
      </c>
      <c r="BN121" s="59">
        <v>0.6</v>
      </c>
      <c r="BO121" s="59">
        <v>0.65</v>
      </c>
      <c r="BP121" s="59">
        <v>0.70000000000000007</v>
      </c>
      <c r="BQ121" s="59">
        <v>0.75000000000000011</v>
      </c>
      <c r="BR121" s="59">
        <v>0.80000000000000016</v>
      </c>
      <c r="BS121" s="59">
        <v>0.8500000000000002</v>
      </c>
      <c r="BT121" s="59">
        <v>0.90000000000000024</v>
      </c>
      <c r="BU121" s="59">
        <v>0.95000000000000029</v>
      </c>
      <c r="BV121" s="59">
        <v>1.0000000000000002</v>
      </c>
      <c r="BW121" s="59"/>
      <c r="BX121" s="59"/>
      <c r="BY121" s="59"/>
      <c r="BZ121" s="59"/>
      <c r="CA121" s="59"/>
      <c r="CB121" s="59"/>
      <c r="CC121" s="59"/>
      <c r="CD121" s="59"/>
      <c r="CE121" s="59"/>
      <c r="CF121" s="59"/>
      <c r="CG121" s="59"/>
      <c r="CH121" s="59"/>
      <c r="CI121" s="59"/>
      <c r="CJ121" s="59"/>
      <c r="CK121" s="59"/>
      <c r="CL121" s="59"/>
      <c r="CM121" s="59"/>
      <c r="CN121" s="59"/>
      <c r="CO121" s="59"/>
      <c r="CP121" s="59"/>
      <c r="CQ121" s="59"/>
      <c r="CR121" s="59"/>
      <c r="CS121" s="59"/>
      <c r="CT121" s="59"/>
      <c r="CU121" s="59"/>
      <c r="CV121" s="59"/>
      <c r="CW121" s="59"/>
      <c r="CX121" s="59"/>
      <c r="CY121" s="59"/>
      <c r="CZ121" s="59"/>
      <c r="DA121" s="59"/>
      <c r="DB121" s="59"/>
      <c r="DC121" s="59"/>
      <c r="DD121" s="59"/>
      <c r="DE121" s="59"/>
      <c r="DF121" s="59"/>
      <c r="DG121" s="59"/>
      <c r="DH121" s="59"/>
      <c r="DI121" s="59"/>
      <c r="DJ121" s="59"/>
      <c r="DK121" s="59"/>
      <c r="DL121" s="59"/>
      <c r="DM121" s="59"/>
      <c r="DN121" s="59"/>
      <c r="DO121" s="59"/>
      <c r="DP121" s="59"/>
      <c r="DQ121" s="59"/>
      <c r="DR121" s="59"/>
      <c r="DS121" s="59"/>
      <c r="DT121" s="59"/>
      <c r="DU121" s="59"/>
      <c r="DV121" s="59"/>
      <c r="DW121" s="59"/>
      <c r="DX121" s="59"/>
      <c r="DY121" s="59"/>
      <c r="DZ121" s="59"/>
      <c r="EA121" s="59"/>
      <c r="EB121" s="59"/>
      <c r="EC121" s="59"/>
      <c r="ED121" s="59"/>
      <c r="EE121" s="59"/>
      <c r="EF121" s="59"/>
      <c r="EG121" s="59"/>
      <c r="EH121" s="59"/>
      <c r="EI121" s="59"/>
      <c r="EJ121" s="59"/>
      <c r="EK121" s="59"/>
      <c r="EL121" s="59"/>
      <c r="EM121" s="59"/>
      <c r="EN121" s="59"/>
      <c r="EO121" s="59"/>
      <c r="EP121" s="59"/>
      <c r="EQ121" s="59"/>
      <c r="ER121" s="59"/>
      <c r="ES121" s="59"/>
      <c r="ET121" s="59"/>
      <c r="EU121" s="59"/>
      <c r="EV121" s="59"/>
      <c r="EW121" s="59"/>
      <c r="EX121" s="59"/>
    </row>
    <row r="122" spans="1:154" outlineLevel="1" x14ac:dyDescent="0.2">
      <c r="BA122" s="71" t="s">
        <v>203</v>
      </c>
      <c r="BB122" s="59">
        <v>0</v>
      </c>
      <c r="BC122" s="59">
        <v>0</v>
      </c>
      <c r="BD122" s="59">
        <v>0</v>
      </c>
      <c r="BE122" s="59">
        <v>0</v>
      </c>
      <c r="BF122" s="59">
        <v>0</v>
      </c>
      <c r="BG122" s="59">
        <v>0</v>
      </c>
      <c r="BH122" s="59">
        <v>0</v>
      </c>
      <c r="BI122" s="59">
        <v>0</v>
      </c>
      <c r="BJ122" s="59">
        <v>0</v>
      </c>
      <c r="BK122" s="59">
        <v>0</v>
      </c>
      <c r="BL122" s="59">
        <v>0</v>
      </c>
      <c r="BM122" s="59">
        <v>0</v>
      </c>
      <c r="BN122" s="59">
        <v>0</v>
      </c>
      <c r="BO122" s="59">
        <v>0</v>
      </c>
      <c r="BP122" s="59">
        <v>0</v>
      </c>
      <c r="BQ122" s="59">
        <v>0</v>
      </c>
      <c r="BR122" s="59">
        <v>0</v>
      </c>
      <c r="BS122" s="59">
        <v>0</v>
      </c>
      <c r="BT122" s="59">
        <v>0</v>
      </c>
      <c r="BU122" s="59">
        <v>0</v>
      </c>
      <c r="BV122" s="59">
        <v>18</v>
      </c>
      <c r="BW122" s="59"/>
      <c r="BX122" s="59"/>
      <c r="BY122" s="59"/>
      <c r="BZ122" s="59"/>
      <c r="CA122" s="59"/>
      <c r="CB122" s="59"/>
      <c r="CC122" s="59"/>
      <c r="CD122" s="59"/>
      <c r="CE122" s="59"/>
      <c r="CF122" s="59"/>
      <c r="CG122" s="59"/>
      <c r="CH122" s="59"/>
      <c r="CI122" s="59"/>
      <c r="CJ122" s="59"/>
      <c r="CK122" s="59"/>
      <c r="CL122" s="59"/>
      <c r="CM122" s="59"/>
      <c r="CN122" s="59"/>
      <c r="CO122" s="59"/>
      <c r="CP122" s="59"/>
      <c r="CQ122" s="59"/>
      <c r="CR122" s="59"/>
      <c r="CS122" s="59"/>
      <c r="CT122" s="59"/>
      <c r="CU122" s="59"/>
      <c r="CV122" s="59"/>
      <c r="CW122" s="59"/>
      <c r="CX122" s="59"/>
      <c r="CY122" s="59"/>
      <c r="CZ122" s="59"/>
      <c r="DA122" s="59"/>
      <c r="DB122" s="59"/>
      <c r="DC122" s="59"/>
      <c r="DD122" s="59"/>
      <c r="DE122" s="59"/>
      <c r="DF122" s="59"/>
      <c r="DG122" s="59"/>
      <c r="DH122" s="59"/>
      <c r="DI122" s="59"/>
      <c r="DJ122" s="59"/>
      <c r="DK122" s="59"/>
      <c r="DL122" s="59"/>
      <c r="DM122" s="59"/>
      <c r="DN122" s="59"/>
      <c r="DO122" s="59"/>
      <c r="DP122" s="59"/>
      <c r="DQ122" s="59"/>
      <c r="DR122" s="59"/>
      <c r="DS122" s="59"/>
      <c r="DT122" s="59"/>
      <c r="DU122" s="59"/>
      <c r="DV122" s="59"/>
      <c r="DW122" s="59"/>
      <c r="DX122" s="59"/>
      <c r="DY122" s="59"/>
      <c r="DZ122" s="59"/>
      <c r="EA122" s="59"/>
      <c r="EB122" s="59"/>
      <c r="EC122" s="59"/>
      <c r="ED122" s="59"/>
      <c r="EE122" s="59"/>
      <c r="EF122" s="59"/>
      <c r="EG122" s="59"/>
      <c r="EH122" s="59"/>
      <c r="EI122" s="59"/>
      <c r="EJ122" s="59"/>
      <c r="EK122" s="59"/>
      <c r="EL122" s="59"/>
      <c r="EM122" s="59"/>
      <c r="EN122" s="59"/>
      <c r="EO122" s="59"/>
      <c r="EP122" s="59"/>
      <c r="EQ122" s="59"/>
      <c r="ER122" s="59"/>
      <c r="ES122" s="59"/>
      <c r="ET122" s="59"/>
      <c r="EU122" s="59"/>
      <c r="EV122" s="59"/>
      <c r="EW122" s="59"/>
      <c r="EX122" s="59"/>
    </row>
    <row r="123" spans="1:154" outlineLevel="1" x14ac:dyDescent="0.2">
      <c r="BA123" s="71" t="s">
        <v>204</v>
      </c>
      <c r="BB123" s="59">
        <v>0</v>
      </c>
      <c r="BC123" s="59">
        <v>228</v>
      </c>
      <c r="BD123" s="59">
        <v>228</v>
      </c>
      <c r="BE123" s="59">
        <v>228</v>
      </c>
      <c r="BF123" s="59">
        <v>228</v>
      </c>
      <c r="BG123" s="59">
        <v>228</v>
      </c>
      <c r="BH123" s="59">
        <v>228</v>
      </c>
      <c r="BI123" s="59">
        <v>228</v>
      </c>
      <c r="BJ123" s="59">
        <v>228</v>
      </c>
      <c r="BK123" s="59">
        <v>228</v>
      </c>
      <c r="BL123" s="59">
        <v>228</v>
      </c>
      <c r="BM123" s="59">
        <v>228</v>
      </c>
      <c r="BN123" s="59">
        <v>228</v>
      </c>
      <c r="BO123" s="59">
        <v>228</v>
      </c>
      <c r="BP123" s="59">
        <v>228</v>
      </c>
      <c r="BQ123" s="59">
        <v>228</v>
      </c>
      <c r="BR123" s="59">
        <v>228</v>
      </c>
      <c r="BS123" s="59">
        <v>228</v>
      </c>
      <c r="BT123" s="59">
        <v>228</v>
      </c>
      <c r="BU123" s="59">
        <v>228</v>
      </c>
      <c r="BV123" s="59">
        <v>228</v>
      </c>
      <c r="BW123" s="59"/>
      <c r="BX123" s="59"/>
      <c r="BY123" s="59"/>
      <c r="BZ123" s="59"/>
      <c r="CA123" s="59"/>
      <c r="CB123" s="59"/>
      <c r="CC123" s="59"/>
      <c r="CD123" s="59"/>
      <c r="CE123" s="59"/>
      <c r="CF123" s="59"/>
      <c r="CG123" s="59"/>
      <c r="CH123" s="59"/>
      <c r="CI123" s="59"/>
      <c r="CJ123" s="59"/>
      <c r="CK123" s="59"/>
      <c r="CL123" s="59"/>
      <c r="CM123" s="59"/>
      <c r="CN123" s="59"/>
      <c r="CO123" s="59"/>
      <c r="CP123" s="59"/>
      <c r="CQ123" s="59"/>
      <c r="CR123" s="59"/>
      <c r="CS123" s="59"/>
      <c r="CT123" s="59"/>
      <c r="CU123" s="59"/>
      <c r="CV123" s="59"/>
      <c r="CW123" s="59"/>
      <c r="CX123" s="59"/>
      <c r="CY123" s="59"/>
      <c r="CZ123" s="59"/>
      <c r="DA123" s="59"/>
      <c r="DB123" s="59"/>
      <c r="DC123" s="59"/>
      <c r="DD123" s="59"/>
      <c r="DE123" s="59"/>
      <c r="DF123" s="59"/>
      <c r="DG123" s="59"/>
      <c r="DH123" s="59"/>
      <c r="DI123" s="59"/>
      <c r="DJ123" s="59"/>
      <c r="DK123" s="59"/>
      <c r="DL123" s="59"/>
      <c r="DM123" s="59"/>
      <c r="DN123" s="59"/>
      <c r="DO123" s="59"/>
      <c r="DP123" s="59"/>
      <c r="DQ123" s="59"/>
      <c r="DR123" s="59"/>
      <c r="DS123" s="59"/>
      <c r="DT123" s="59"/>
      <c r="DU123" s="59"/>
      <c r="DV123" s="59"/>
      <c r="DW123" s="59"/>
      <c r="DX123" s="59"/>
      <c r="DY123" s="59"/>
      <c r="DZ123" s="59"/>
      <c r="EA123" s="59"/>
      <c r="EB123" s="59"/>
      <c r="EC123" s="59"/>
      <c r="ED123" s="59"/>
      <c r="EE123" s="59"/>
      <c r="EF123" s="59"/>
      <c r="EG123" s="59"/>
      <c r="EH123" s="59"/>
      <c r="EI123" s="59"/>
      <c r="EJ123" s="59"/>
      <c r="EK123" s="59"/>
      <c r="EL123" s="59"/>
      <c r="EM123" s="59"/>
      <c r="EN123" s="59"/>
      <c r="EO123" s="59"/>
      <c r="EP123" s="59"/>
      <c r="EQ123" s="59"/>
      <c r="ER123" s="59"/>
      <c r="ES123" s="59"/>
      <c r="ET123" s="59"/>
      <c r="EU123" s="59"/>
      <c r="EV123" s="59"/>
      <c r="EW123" s="59"/>
      <c r="EX123" s="59"/>
    </row>
    <row r="124" spans="1:154" outlineLevel="1" x14ac:dyDescent="0.2">
      <c r="BA124" s="71"/>
      <c r="BB124" s="59"/>
      <c r="BC124" s="59"/>
      <c r="BD124" s="59"/>
      <c r="BE124" s="59"/>
      <c r="BF124" s="59"/>
      <c r="BG124" s="59"/>
      <c r="BH124" s="59"/>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c r="CG124" s="59"/>
      <c r="CH124" s="59"/>
      <c r="CI124" s="59"/>
      <c r="CJ124" s="59"/>
      <c r="CK124" s="59"/>
      <c r="CL124" s="59"/>
      <c r="CM124" s="59"/>
      <c r="CN124" s="59"/>
      <c r="CO124" s="59"/>
      <c r="CP124" s="59"/>
      <c r="CQ124" s="59"/>
      <c r="CR124" s="59"/>
      <c r="CS124" s="59"/>
      <c r="CT124" s="59"/>
      <c r="CU124" s="59"/>
      <c r="CV124" s="59"/>
      <c r="CW124" s="59"/>
      <c r="CX124" s="59"/>
      <c r="CY124" s="59"/>
      <c r="CZ124" s="59"/>
      <c r="DA124" s="59"/>
      <c r="DB124" s="59"/>
      <c r="DC124" s="59"/>
      <c r="DD124" s="59"/>
      <c r="DE124" s="59"/>
      <c r="DF124" s="59"/>
      <c r="DG124" s="59"/>
      <c r="DH124" s="59"/>
      <c r="DI124" s="59"/>
      <c r="DJ124" s="59"/>
      <c r="DK124" s="59"/>
      <c r="DL124" s="59"/>
      <c r="DM124" s="59"/>
      <c r="DN124" s="59"/>
      <c r="DO124" s="59"/>
      <c r="DP124" s="59"/>
      <c r="DQ124" s="59"/>
      <c r="DR124" s="59"/>
      <c r="DS124" s="59"/>
      <c r="DT124" s="59"/>
      <c r="DU124" s="59"/>
      <c r="DV124" s="59"/>
      <c r="DW124" s="59"/>
      <c r="DX124" s="59"/>
      <c r="DY124" s="59"/>
      <c r="DZ124" s="59"/>
      <c r="EA124" s="59"/>
      <c r="EB124" s="59"/>
      <c r="EC124" s="59"/>
      <c r="ED124" s="59"/>
      <c r="EE124" s="59"/>
      <c r="EF124" s="59"/>
      <c r="EG124" s="59"/>
      <c r="EH124" s="59"/>
      <c r="EI124" s="59"/>
      <c r="EJ124" s="59"/>
      <c r="EK124" s="59"/>
      <c r="EL124" s="59"/>
      <c r="EM124" s="59"/>
      <c r="EN124" s="59"/>
      <c r="EO124" s="59"/>
      <c r="EP124" s="59"/>
      <c r="EQ124" s="59"/>
      <c r="ER124" s="59"/>
      <c r="ES124" s="59"/>
      <c r="ET124" s="59"/>
      <c r="EU124" s="59"/>
      <c r="EV124" s="59"/>
      <c r="EW124" s="59"/>
      <c r="EX124" s="59"/>
    </row>
    <row r="125" spans="1:154" outlineLevel="1" x14ac:dyDescent="0.2">
      <c r="BA125" s="71" t="s">
        <v>205</v>
      </c>
      <c r="BB125" s="59">
        <v>0.05</v>
      </c>
      <c r="BC125" s="59">
        <v>0.1</v>
      </c>
      <c r="BD125" s="59">
        <v>0.15000000000000002</v>
      </c>
      <c r="BE125" s="59">
        <v>0.2</v>
      </c>
      <c r="BF125" s="59">
        <v>0.25</v>
      </c>
      <c r="BG125" s="59">
        <v>0.3</v>
      </c>
      <c r="BH125" s="59">
        <v>0.35</v>
      </c>
      <c r="BI125" s="59">
        <v>0.39999999999999997</v>
      </c>
      <c r="BJ125" s="59">
        <v>0.44999999999999996</v>
      </c>
      <c r="BK125" s="59">
        <v>0.49999999999999994</v>
      </c>
      <c r="BL125" s="59">
        <v>0.54999999999999993</v>
      </c>
      <c r="BM125" s="59">
        <v>0.6</v>
      </c>
      <c r="BN125" s="59">
        <v>0.65</v>
      </c>
      <c r="BO125" s="59">
        <v>0.70000000000000007</v>
      </c>
      <c r="BP125" s="59">
        <v>0.75000000000000011</v>
      </c>
      <c r="BQ125" s="59">
        <v>0.80000000000000016</v>
      </c>
      <c r="BR125" s="59">
        <v>0.8500000000000002</v>
      </c>
      <c r="BS125" s="59">
        <v>0.90000000000000024</v>
      </c>
      <c r="BT125" s="59">
        <v>0.95000000000000029</v>
      </c>
      <c r="BU125" s="59">
        <v>1.0000000000000002</v>
      </c>
      <c r="BV125" s="59"/>
      <c r="BW125" s="59"/>
      <c r="BX125" s="59"/>
      <c r="BY125" s="59"/>
      <c r="BZ125" s="59"/>
      <c r="CA125" s="59"/>
      <c r="CB125" s="59"/>
      <c r="CC125" s="59"/>
      <c r="CD125" s="59"/>
      <c r="CE125" s="59"/>
      <c r="CF125" s="59"/>
      <c r="CG125" s="59"/>
      <c r="CH125" s="59"/>
      <c r="CI125" s="59"/>
      <c r="CJ125" s="59"/>
      <c r="CK125" s="59"/>
      <c r="CL125" s="59"/>
      <c r="CM125" s="59"/>
      <c r="CN125" s="59"/>
      <c r="CO125" s="59"/>
      <c r="CP125" s="59"/>
      <c r="CQ125" s="59"/>
      <c r="CR125" s="59"/>
      <c r="CS125" s="59"/>
      <c r="CT125" s="59"/>
      <c r="CU125" s="59"/>
      <c r="CV125" s="59"/>
      <c r="CW125" s="59"/>
      <c r="CX125" s="59"/>
      <c r="CY125" s="59"/>
      <c r="CZ125" s="59"/>
      <c r="DA125" s="59"/>
      <c r="DB125" s="59"/>
      <c r="DC125" s="59"/>
      <c r="DD125" s="59"/>
      <c r="DE125" s="59"/>
      <c r="DF125" s="59"/>
      <c r="DG125" s="59"/>
      <c r="DH125" s="59"/>
      <c r="DI125" s="59"/>
      <c r="DJ125" s="59"/>
      <c r="DK125" s="59"/>
      <c r="DL125" s="59"/>
      <c r="DM125" s="59"/>
      <c r="DN125" s="59"/>
      <c r="DO125" s="59"/>
      <c r="DP125" s="59"/>
      <c r="DQ125" s="59"/>
      <c r="DR125" s="59"/>
      <c r="DS125" s="59"/>
      <c r="DT125" s="59"/>
      <c r="DU125" s="59"/>
      <c r="DV125" s="59"/>
      <c r="DW125" s="59"/>
      <c r="DX125" s="59"/>
      <c r="DY125" s="59"/>
      <c r="DZ125" s="59"/>
      <c r="EA125" s="59"/>
      <c r="EB125" s="59"/>
      <c r="EC125" s="59"/>
      <c r="ED125" s="59"/>
      <c r="EE125" s="59"/>
      <c r="EF125" s="59"/>
      <c r="EG125" s="59"/>
      <c r="EH125" s="59"/>
      <c r="EI125" s="59"/>
      <c r="EJ125" s="59"/>
      <c r="EK125" s="59"/>
      <c r="EL125" s="59"/>
      <c r="EM125" s="59"/>
      <c r="EN125" s="59"/>
      <c r="EO125" s="59"/>
      <c r="EP125" s="59"/>
      <c r="EQ125" s="59"/>
      <c r="ER125" s="59"/>
      <c r="ES125" s="59"/>
      <c r="ET125" s="59"/>
      <c r="EU125" s="59"/>
      <c r="EV125" s="59"/>
      <c r="EW125" s="59"/>
      <c r="EX125" s="59"/>
    </row>
    <row r="126" spans="1:154" outlineLevel="1" x14ac:dyDescent="0.2">
      <c r="BA126" s="71" t="s">
        <v>203</v>
      </c>
      <c r="BB126" s="59">
        <v>0</v>
      </c>
      <c r="BC126" s="59">
        <v>0</v>
      </c>
      <c r="BD126" s="59">
        <v>0</v>
      </c>
      <c r="BE126" s="59">
        <v>0</v>
      </c>
      <c r="BF126" s="59">
        <v>0</v>
      </c>
      <c r="BG126" s="59">
        <v>0</v>
      </c>
      <c r="BH126" s="59">
        <v>0</v>
      </c>
      <c r="BI126" s="59">
        <v>0</v>
      </c>
      <c r="BJ126" s="59">
        <v>0</v>
      </c>
      <c r="BK126" s="59">
        <v>0</v>
      </c>
      <c r="BL126" s="59">
        <v>0</v>
      </c>
      <c r="BM126" s="59">
        <v>0</v>
      </c>
      <c r="BN126" s="59">
        <v>0</v>
      </c>
      <c r="BO126" s="59">
        <v>0</v>
      </c>
      <c r="BP126" s="59">
        <v>0</v>
      </c>
      <c r="BQ126" s="59">
        <v>0</v>
      </c>
      <c r="BR126" s="59">
        <v>0</v>
      </c>
      <c r="BS126" s="59">
        <v>0</v>
      </c>
      <c r="BT126" s="59">
        <v>0</v>
      </c>
      <c r="BU126" s="59">
        <v>18</v>
      </c>
      <c r="BV126" s="59"/>
      <c r="BW126" s="59"/>
      <c r="BX126" s="59"/>
      <c r="BY126" s="59"/>
      <c r="BZ126" s="59"/>
      <c r="CA126" s="59"/>
      <c r="CB126" s="59"/>
      <c r="CC126" s="59"/>
      <c r="CD126" s="59"/>
      <c r="CE126" s="59"/>
      <c r="CF126" s="59"/>
      <c r="CG126" s="59"/>
      <c r="CH126" s="59"/>
      <c r="CI126" s="59"/>
      <c r="CJ126" s="59"/>
      <c r="CK126" s="59"/>
      <c r="CL126" s="59"/>
      <c r="CM126" s="59"/>
      <c r="CN126" s="59"/>
      <c r="CO126" s="59"/>
      <c r="CP126" s="59"/>
      <c r="CQ126" s="59"/>
      <c r="CR126" s="59"/>
      <c r="CS126" s="59"/>
      <c r="CT126" s="59"/>
      <c r="CU126" s="59"/>
      <c r="CV126" s="59"/>
      <c r="CW126" s="59"/>
      <c r="CX126" s="59"/>
      <c r="CY126" s="59"/>
      <c r="CZ126" s="59"/>
      <c r="DA126" s="59"/>
      <c r="DB126" s="59"/>
      <c r="DC126" s="59"/>
      <c r="DD126" s="59"/>
      <c r="DE126" s="59"/>
      <c r="DF126" s="59"/>
      <c r="DG126" s="59"/>
      <c r="DH126" s="59"/>
      <c r="DI126" s="59"/>
      <c r="DJ126" s="59"/>
      <c r="DK126" s="59"/>
      <c r="DL126" s="59"/>
      <c r="DM126" s="59"/>
      <c r="DN126" s="59"/>
      <c r="DO126" s="59"/>
      <c r="DP126" s="59"/>
      <c r="DQ126" s="59"/>
      <c r="DR126" s="59"/>
      <c r="DS126" s="59"/>
      <c r="DT126" s="59"/>
      <c r="DU126" s="59"/>
      <c r="DV126" s="59"/>
      <c r="DW126" s="59"/>
      <c r="DX126" s="59"/>
      <c r="DY126" s="59"/>
      <c r="DZ126" s="59"/>
      <c r="EA126" s="59"/>
      <c r="EB126" s="59"/>
      <c r="EC126" s="59"/>
      <c r="ED126" s="59"/>
      <c r="EE126" s="59"/>
      <c r="EF126" s="59"/>
      <c r="EG126" s="59"/>
      <c r="EH126" s="59"/>
      <c r="EI126" s="59"/>
      <c r="EJ126" s="59"/>
      <c r="EK126" s="59"/>
      <c r="EL126" s="59"/>
      <c r="EM126" s="59"/>
      <c r="EN126" s="59"/>
      <c r="EO126" s="59"/>
      <c r="EP126" s="59"/>
      <c r="EQ126" s="59"/>
      <c r="ER126" s="59"/>
      <c r="ES126" s="59"/>
      <c r="ET126" s="59"/>
      <c r="EU126" s="59"/>
      <c r="EV126" s="59"/>
      <c r="EW126" s="59"/>
      <c r="EX126" s="59"/>
    </row>
    <row r="127" spans="1:154" outlineLevel="1" x14ac:dyDescent="0.2">
      <c r="BA127" s="71" t="s">
        <v>204</v>
      </c>
      <c r="BB127" s="59">
        <v>-228</v>
      </c>
      <c r="BC127" s="59">
        <v>0</v>
      </c>
      <c r="BD127" s="59">
        <v>0</v>
      </c>
      <c r="BE127" s="59">
        <v>0</v>
      </c>
      <c r="BF127" s="59">
        <v>0</v>
      </c>
      <c r="BG127" s="59">
        <v>0</v>
      </c>
      <c r="BH127" s="59">
        <v>0</v>
      </c>
      <c r="BI127" s="59">
        <v>0</v>
      </c>
      <c r="BJ127" s="59">
        <v>0</v>
      </c>
      <c r="BK127" s="59">
        <v>0</v>
      </c>
      <c r="BL127" s="59">
        <v>0</v>
      </c>
      <c r="BM127" s="59">
        <v>0</v>
      </c>
      <c r="BN127" s="59">
        <v>0</v>
      </c>
      <c r="BO127" s="59">
        <v>0</v>
      </c>
      <c r="BP127" s="59">
        <v>0</v>
      </c>
      <c r="BQ127" s="59">
        <v>0</v>
      </c>
      <c r="BR127" s="59">
        <v>0</v>
      </c>
      <c r="BS127" s="59">
        <v>0</v>
      </c>
      <c r="BT127" s="59">
        <v>0</v>
      </c>
      <c r="BU127" s="59">
        <v>0</v>
      </c>
      <c r="BV127" s="59"/>
      <c r="BW127" s="59"/>
      <c r="BX127" s="59"/>
      <c r="BY127" s="59"/>
      <c r="BZ127" s="59"/>
      <c r="CA127" s="59"/>
      <c r="CB127" s="59"/>
      <c r="CC127" s="59"/>
      <c r="CD127" s="59"/>
      <c r="CE127" s="59"/>
      <c r="CF127" s="59"/>
      <c r="CG127" s="59"/>
      <c r="CH127" s="59"/>
      <c r="CI127" s="59"/>
      <c r="CJ127" s="59"/>
      <c r="CK127" s="59"/>
      <c r="CL127" s="59"/>
      <c r="CM127" s="59"/>
      <c r="CN127" s="59"/>
      <c r="CO127" s="59"/>
      <c r="CP127" s="59"/>
      <c r="CQ127" s="59"/>
      <c r="CR127" s="59"/>
      <c r="CS127" s="59"/>
      <c r="CT127" s="59"/>
      <c r="CU127" s="59"/>
      <c r="CV127" s="59"/>
      <c r="CW127" s="59"/>
      <c r="CX127" s="59"/>
      <c r="CY127" s="59"/>
      <c r="CZ127" s="59"/>
      <c r="DA127" s="59"/>
      <c r="DB127" s="59"/>
      <c r="DC127" s="59"/>
      <c r="DD127" s="59"/>
      <c r="DE127" s="59"/>
      <c r="DF127" s="59"/>
      <c r="DG127" s="59"/>
      <c r="DH127" s="59"/>
      <c r="DI127" s="59"/>
      <c r="DJ127" s="59"/>
      <c r="DK127" s="59"/>
      <c r="DL127" s="59"/>
      <c r="DM127" s="59"/>
      <c r="DN127" s="59"/>
      <c r="DO127" s="59"/>
      <c r="DP127" s="59"/>
      <c r="DQ127" s="59"/>
      <c r="DR127" s="59"/>
      <c r="DS127" s="59"/>
      <c r="DT127" s="59"/>
      <c r="DU127" s="59"/>
      <c r="DV127" s="59"/>
      <c r="DW127" s="59"/>
      <c r="DX127" s="59"/>
      <c r="DY127" s="59"/>
      <c r="DZ127" s="59"/>
      <c r="EA127" s="59"/>
      <c r="EB127" s="59"/>
      <c r="EC127" s="59"/>
      <c r="ED127" s="59"/>
      <c r="EE127" s="59"/>
      <c r="EF127" s="59"/>
      <c r="EG127" s="59"/>
      <c r="EH127" s="59"/>
      <c r="EI127" s="59"/>
      <c r="EJ127" s="59"/>
      <c r="EK127" s="59"/>
      <c r="EL127" s="59"/>
      <c r="EM127" s="59"/>
      <c r="EN127" s="59"/>
      <c r="EO127" s="59"/>
      <c r="EP127" s="59"/>
      <c r="EQ127" s="59"/>
      <c r="ER127" s="59"/>
      <c r="ES127" s="59"/>
      <c r="ET127" s="59"/>
      <c r="EU127" s="59"/>
      <c r="EV127" s="59"/>
      <c r="EW127" s="59"/>
      <c r="EX127" s="59"/>
    </row>
    <row r="128" spans="1:154" outlineLevel="1" x14ac:dyDescent="0.2">
      <c r="BA128" s="59"/>
      <c r="BB128" s="59"/>
      <c r="BC128" s="59"/>
      <c r="BD128" s="59"/>
      <c r="BE128" s="59"/>
      <c r="BF128" s="59"/>
      <c r="BG128" s="59"/>
      <c r="BH128" s="59"/>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c r="CG128" s="59"/>
      <c r="CH128" s="59"/>
      <c r="CI128" s="59"/>
      <c r="CJ128" s="59"/>
      <c r="CK128" s="59"/>
      <c r="CL128" s="59"/>
      <c r="CM128" s="59"/>
      <c r="CN128" s="59"/>
      <c r="CO128" s="59"/>
      <c r="CP128" s="59"/>
      <c r="CQ128" s="59"/>
      <c r="CR128" s="59"/>
      <c r="CS128" s="59"/>
      <c r="CT128" s="59"/>
      <c r="CU128" s="59"/>
      <c r="CV128" s="59"/>
      <c r="CW128" s="59"/>
      <c r="CX128" s="59"/>
      <c r="CY128" s="59"/>
      <c r="CZ128" s="59"/>
      <c r="DA128" s="59"/>
      <c r="DB128" s="59"/>
      <c r="DC128" s="59"/>
      <c r="DD128" s="59"/>
      <c r="DE128" s="59"/>
      <c r="DF128" s="59"/>
      <c r="DG128" s="59"/>
      <c r="DH128" s="59"/>
      <c r="DI128" s="59"/>
      <c r="DJ128" s="59"/>
      <c r="DK128" s="59"/>
      <c r="DL128" s="59"/>
      <c r="DM128" s="59"/>
      <c r="DN128" s="59"/>
      <c r="DO128" s="59"/>
      <c r="DP128" s="59"/>
      <c r="DQ128" s="59"/>
      <c r="DR128" s="59"/>
      <c r="DS128" s="59"/>
      <c r="DT128" s="59"/>
      <c r="DU128" s="59"/>
      <c r="DV128" s="59"/>
      <c r="DW128" s="59"/>
      <c r="DX128" s="59"/>
      <c r="DY128" s="59"/>
      <c r="DZ128" s="59"/>
      <c r="EA128" s="59"/>
      <c r="EB128" s="59"/>
      <c r="EC128" s="59"/>
      <c r="ED128" s="59"/>
      <c r="EE128" s="59"/>
      <c r="EF128" s="59"/>
      <c r="EG128" s="59"/>
      <c r="EH128" s="59"/>
      <c r="EI128" s="59"/>
      <c r="EJ128" s="59"/>
      <c r="EK128" s="59"/>
      <c r="EL128" s="59"/>
      <c r="EM128" s="59"/>
      <c r="EN128" s="59"/>
      <c r="EO128" s="59"/>
      <c r="EP128" s="59"/>
      <c r="EQ128" s="59"/>
      <c r="ER128" s="59"/>
      <c r="ES128" s="59"/>
      <c r="ET128" s="59"/>
      <c r="EU128" s="59"/>
      <c r="EV128" s="59"/>
      <c r="EW128" s="59"/>
      <c r="EX128" s="59"/>
    </row>
    <row r="129" spans="1:154" outlineLevel="1" x14ac:dyDescent="0.2">
      <c r="BA129" s="59"/>
      <c r="BB129" s="59"/>
      <c r="BC129" s="59"/>
      <c r="BD129" s="59"/>
      <c r="BE129" s="59"/>
      <c r="BF129" s="59"/>
      <c r="BG129" s="59"/>
      <c r="BH129" s="59"/>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c r="CG129" s="59"/>
      <c r="CH129" s="59"/>
      <c r="CI129" s="59"/>
      <c r="CJ129" s="59"/>
      <c r="CK129" s="59"/>
      <c r="CL129" s="59"/>
      <c r="CM129" s="59"/>
      <c r="CN129" s="59"/>
      <c r="CO129" s="59"/>
      <c r="CP129" s="59"/>
      <c r="CQ129" s="59"/>
      <c r="CR129" s="59"/>
      <c r="CS129" s="59"/>
      <c r="CT129" s="59"/>
      <c r="CU129" s="59"/>
      <c r="CV129" s="59"/>
      <c r="CW129" s="59"/>
      <c r="CX129" s="59"/>
      <c r="CY129" s="59"/>
      <c r="CZ129" s="59"/>
      <c r="DA129" s="59"/>
      <c r="DB129" s="59"/>
      <c r="DC129" s="59"/>
      <c r="DD129" s="59"/>
      <c r="DE129" s="59"/>
      <c r="DF129" s="59"/>
      <c r="DG129" s="59"/>
      <c r="DH129" s="59"/>
      <c r="DI129" s="59"/>
      <c r="DJ129" s="59"/>
      <c r="DK129" s="59"/>
      <c r="DL129" s="59"/>
      <c r="DM129" s="59"/>
      <c r="DN129" s="59"/>
      <c r="DO129" s="59"/>
      <c r="DP129" s="59"/>
      <c r="DQ129" s="59"/>
      <c r="DR129" s="59"/>
      <c r="DS129" s="59"/>
      <c r="DT129" s="59"/>
      <c r="DU129" s="59"/>
      <c r="DV129" s="59"/>
      <c r="DW129" s="59"/>
      <c r="DX129" s="59"/>
      <c r="DY129" s="59"/>
      <c r="DZ129" s="59"/>
      <c r="EA129" s="59"/>
      <c r="EB129" s="59"/>
      <c r="EC129" s="59"/>
      <c r="ED129" s="59"/>
      <c r="EE129" s="59"/>
      <c r="EF129" s="59"/>
      <c r="EG129" s="59"/>
      <c r="EH129" s="59"/>
      <c r="EI129" s="59"/>
      <c r="EJ129" s="59"/>
      <c r="EK129" s="59"/>
      <c r="EL129" s="59"/>
      <c r="EM129" s="59"/>
      <c r="EN129" s="59"/>
      <c r="EO129" s="59"/>
      <c r="EP129" s="59"/>
      <c r="EQ129" s="59"/>
      <c r="ER129" s="59"/>
      <c r="ES129" s="59"/>
      <c r="ET129" s="59"/>
      <c r="EU129" s="59"/>
      <c r="EV129" s="59"/>
      <c r="EW129" s="59"/>
      <c r="EX129" s="59"/>
    </row>
    <row r="130" spans="1:154" outlineLevel="1" x14ac:dyDescent="0.2">
      <c r="BA130" s="59"/>
      <c r="BB130" s="59"/>
      <c r="BC130" s="59"/>
      <c r="BD130" s="59"/>
      <c r="BE130" s="59"/>
      <c r="BF130" s="59"/>
      <c r="BG130" s="59"/>
      <c r="BH130" s="59"/>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c r="CG130" s="59"/>
      <c r="CH130" s="59"/>
      <c r="CI130" s="59"/>
      <c r="CJ130" s="59"/>
      <c r="CK130" s="59"/>
      <c r="CL130" s="59"/>
      <c r="CM130" s="59"/>
      <c r="CN130" s="59"/>
      <c r="CO130" s="59"/>
      <c r="CP130" s="59"/>
      <c r="CQ130" s="59"/>
      <c r="CR130" s="59"/>
      <c r="CS130" s="59"/>
      <c r="CT130" s="59"/>
      <c r="CU130" s="59"/>
      <c r="CV130" s="59"/>
      <c r="CW130" s="59"/>
      <c r="CX130" s="59"/>
      <c r="CY130" s="59"/>
      <c r="CZ130" s="59"/>
      <c r="DA130" s="59"/>
      <c r="DB130" s="59"/>
      <c r="DC130" s="59"/>
      <c r="DD130" s="59"/>
      <c r="DE130" s="59"/>
      <c r="DF130" s="59"/>
      <c r="DG130" s="59"/>
      <c r="DH130" s="59"/>
      <c r="DI130" s="59"/>
      <c r="DJ130" s="59"/>
      <c r="DK130" s="59"/>
      <c r="DL130" s="59"/>
      <c r="DM130" s="59"/>
      <c r="DN130" s="59"/>
      <c r="DO130" s="59"/>
      <c r="DP130" s="59"/>
      <c r="DQ130" s="59"/>
      <c r="DR130" s="59"/>
      <c r="DS130" s="59"/>
      <c r="DT130" s="59"/>
      <c r="DU130" s="59"/>
      <c r="DV130" s="59"/>
      <c r="DW130" s="59"/>
      <c r="DX130" s="59"/>
      <c r="DY130" s="59"/>
      <c r="DZ130" s="59"/>
      <c r="EA130" s="59"/>
      <c r="EB130" s="59"/>
      <c r="EC130" s="59"/>
      <c r="ED130" s="59"/>
      <c r="EE130" s="59"/>
      <c r="EF130" s="59"/>
      <c r="EG130" s="59"/>
      <c r="EH130" s="59"/>
      <c r="EI130" s="59"/>
      <c r="EJ130" s="59"/>
      <c r="EK130" s="59"/>
      <c r="EL130" s="59"/>
      <c r="EM130" s="59"/>
      <c r="EN130" s="59"/>
      <c r="EO130" s="59"/>
      <c r="EP130" s="59"/>
      <c r="EQ130" s="59"/>
      <c r="ER130" s="59"/>
      <c r="ES130" s="59"/>
      <c r="ET130" s="59"/>
      <c r="EU130" s="59"/>
      <c r="EV130" s="59"/>
      <c r="EW130" s="59"/>
      <c r="EX130" s="59"/>
    </row>
    <row r="131" spans="1:154" outlineLevel="1" x14ac:dyDescent="0.2">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c r="CG131" s="59"/>
      <c r="CH131" s="59"/>
      <c r="CI131" s="59"/>
      <c r="CJ131" s="59"/>
      <c r="CK131" s="59"/>
      <c r="CL131" s="59"/>
      <c r="CM131" s="59"/>
      <c r="CN131" s="59"/>
      <c r="CO131" s="59"/>
      <c r="CP131" s="59"/>
      <c r="CQ131" s="59"/>
      <c r="CR131" s="59"/>
      <c r="CS131" s="59"/>
      <c r="CT131" s="59"/>
      <c r="CU131" s="59"/>
      <c r="CV131" s="59"/>
      <c r="CW131" s="59"/>
      <c r="CX131" s="59"/>
      <c r="CY131" s="59"/>
      <c r="CZ131" s="59"/>
      <c r="DA131" s="59"/>
      <c r="DB131" s="59"/>
      <c r="DC131" s="59"/>
      <c r="DD131" s="59"/>
      <c r="DE131" s="59"/>
      <c r="DF131" s="59"/>
      <c r="DG131" s="59"/>
      <c r="DH131" s="59"/>
      <c r="DI131" s="59"/>
      <c r="DJ131" s="59"/>
      <c r="DK131" s="59"/>
      <c r="DL131" s="59"/>
      <c r="DM131" s="59"/>
      <c r="DN131" s="59"/>
      <c r="DO131" s="59"/>
      <c r="DP131" s="59"/>
      <c r="DQ131" s="59"/>
      <c r="DR131" s="59"/>
      <c r="DS131" s="59"/>
      <c r="DT131" s="59"/>
      <c r="DU131" s="59"/>
      <c r="DV131" s="59"/>
      <c r="DW131" s="59"/>
      <c r="DX131" s="59"/>
      <c r="DY131" s="59"/>
      <c r="DZ131" s="59"/>
      <c r="EA131" s="59"/>
      <c r="EB131" s="59"/>
      <c r="EC131" s="59"/>
      <c r="ED131" s="59"/>
      <c r="EE131" s="59"/>
      <c r="EF131" s="59"/>
      <c r="EG131" s="59"/>
      <c r="EH131" s="59"/>
      <c r="EI131" s="59"/>
      <c r="EJ131" s="59"/>
      <c r="EK131" s="59"/>
      <c r="EL131" s="59"/>
      <c r="EM131" s="59"/>
      <c r="EN131" s="59"/>
      <c r="EO131" s="59"/>
      <c r="EP131" s="59"/>
      <c r="EQ131" s="59"/>
      <c r="ER131" s="59"/>
      <c r="ES131" s="59"/>
      <c r="ET131" s="59"/>
      <c r="EU131" s="59"/>
      <c r="EV131" s="59"/>
      <c r="EW131" s="59"/>
      <c r="EX131" s="59"/>
    </row>
    <row r="132" spans="1:154" outlineLevel="1" x14ac:dyDescent="0.2">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c r="CG132" s="59"/>
      <c r="CH132" s="59"/>
      <c r="CI132" s="59"/>
      <c r="CJ132" s="59"/>
      <c r="CK132" s="59"/>
      <c r="CL132" s="59"/>
      <c r="CM132" s="59"/>
      <c r="CN132" s="59"/>
      <c r="CO132" s="59"/>
      <c r="CP132" s="59"/>
      <c r="CQ132" s="59"/>
      <c r="CR132" s="59"/>
      <c r="CS132" s="59"/>
      <c r="CT132" s="59"/>
      <c r="CU132" s="59"/>
      <c r="CV132" s="59"/>
      <c r="CW132" s="59"/>
      <c r="CX132" s="59"/>
      <c r="CY132" s="59"/>
      <c r="CZ132" s="59"/>
      <c r="DA132" s="59"/>
      <c r="DB132" s="59"/>
      <c r="DC132" s="59"/>
      <c r="DD132" s="59"/>
      <c r="DE132" s="59"/>
      <c r="DF132" s="59"/>
      <c r="DG132" s="59"/>
      <c r="DH132" s="59"/>
      <c r="DI132" s="59"/>
      <c r="DJ132" s="59"/>
      <c r="DK132" s="59"/>
      <c r="DL132" s="59"/>
      <c r="DM132" s="59"/>
      <c r="DN132" s="59"/>
      <c r="DO132" s="59"/>
      <c r="DP132" s="59"/>
      <c r="DQ132" s="59"/>
      <c r="DR132" s="59"/>
      <c r="DS132" s="59"/>
      <c r="DT132" s="59"/>
      <c r="DU132" s="59"/>
      <c r="DV132" s="59"/>
      <c r="DW132" s="59"/>
      <c r="DX132" s="59"/>
      <c r="DY132" s="59"/>
      <c r="DZ132" s="59"/>
      <c r="EA132" s="59"/>
      <c r="EB132" s="59"/>
      <c r="EC132" s="59"/>
      <c r="ED132" s="59"/>
      <c r="EE132" s="59"/>
      <c r="EF132" s="59"/>
      <c r="EG132" s="59"/>
      <c r="EH132" s="59"/>
      <c r="EI132" s="59"/>
      <c r="EJ132" s="59"/>
      <c r="EK132" s="59"/>
      <c r="EL132" s="59"/>
      <c r="EM132" s="59"/>
      <c r="EN132" s="59"/>
      <c r="EO132" s="59"/>
      <c r="EP132" s="59"/>
      <c r="EQ132" s="59"/>
      <c r="ER132" s="59"/>
      <c r="ES132" s="59"/>
      <c r="ET132" s="59"/>
      <c r="EU132" s="59"/>
      <c r="EV132" s="59"/>
      <c r="EW132" s="59"/>
      <c r="EX132" s="59"/>
    </row>
    <row r="133" spans="1:154" outlineLevel="1" x14ac:dyDescent="0.2">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59"/>
      <c r="DI133" s="59"/>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row>
    <row r="134" spans="1:154" outlineLevel="1" x14ac:dyDescent="0.2">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59"/>
      <c r="DI134" s="59"/>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row>
    <row r="135" spans="1:154" outlineLevel="1" x14ac:dyDescent="0.2">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59"/>
      <c r="DI135" s="59"/>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row>
    <row r="136" spans="1:154" outlineLevel="1" x14ac:dyDescent="0.2">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59"/>
      <c r="DI136" s="59"/>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row>
    <row r="137" spans="1:154" outlineLevel="1" x14ac:dyDescent="0.2">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59"/>
      <c r="DI137" s="59"/>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row>
    <row r="138" spans="1:154" outlineLevel="1" x14ac:dyDescent="0.2">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59"/>
      <c r="DI138" s="59"/>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row>
    <row r="139" spans="1:154" outlineLevel="1" x14ac:dyDescent="0.2">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59"/>
      <c r="DI139" s="59"/>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row>
    <row r="140" spans="1:154" outlineLevel="1" x14ac:dyDescent="0.2">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59"/>
      <c r="DI140" s="59"/>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row>
    <row r="141" spans="1:154" x14ac:dyDescent="0.2">
      <c r="A141" s="75"/>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59"/>
      <c r="DI141" s="59"/>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row>
    <row r="142" spans="1:154" x14ac:dyDescent="0.2">
      <c r="A142" s="12" t="s">
        <v>171</v>
      </c>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59"/>
      <c r="DI142" s="59"/>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row>
    <row r="143" spans="1:154" outlineLevel="1" x14ac:dyDescent="0.2">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59"/>
      <c r="DI143" s="59"/>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row>
    <row r="144" spans="1:154" outlineLevel="1" x14ac:dyDescent="0.2">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59"/>
      <c r="DI144" s="59"/>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row>
    <row r="145" spans="53:154" outlineLevel="1" x14ac:dyDescent="0.2">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59"/>
      <c r="DI145" s="59"/>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row>
    <row r="146" spans="53:154" outlineLevel="1" x14ac:dyDescent="0.2">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59"/>
      <c r="DI146" s="59"/>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row>
    <row r="147" spans="53:154" outlineLevel="1" x14ac:dyDescent="0.2">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59"/>
      <c r="DI147" s="59"/>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row>
    <row r="148" spans="53:154" outlineLevel="1" x14ac:dyDescent="0.2">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59"/>
      <c r="DI148" s="59"/>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row>
    <row r="149" spans="53:154" outlineLevel="1" x14ac:dyDescent="0.2">
      <c r="BA149" s="59"/>
      <c r="BB149" s="59"/>
      <c r="BC149" s="59"/>
      <c r="BD149" s="59"/>
      <c r="BE149" s="59"/>
      <c r="BF149" s="59"/>
      <c r="BG149" s="59"/>
      <c r="BH149" s="59"/>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59"/>
      <c r="DI149" s="59"/>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row>
    <row r="150" spans="53:154" outlineLevel="1" x14ac:dyDescent="0.2">
      <c r="BA150" s="59"/>
      <c r="BB150" s="59"/>
      <c r="BC150" s="59"/>
      <c r="BD150" s="59"/>
      <c r="BE150" s="59"/>
      <c r="BF150" s="59"/>
      <c r="BG150" s="59"/>
      <c r="BH150" s="59"/>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59"/>
      <c r="DI150" s="59"/>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row>
    <row r="151" spans="53:154" outlineLevel="1" x14ac:dyDescent="0.2">
      <c r="BA151" s="59"/>
      <c r="BB151" s="59"/>
      <c r="BC151" s="59"/>
      <c r="BD151" s="59"/>
      <c r="BE151" s="59"/>
      <c r="BF151" s="59"/>
      <c r="BG151" s="59"/>
      <c r="BH151" s="59"/>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c r="DE151" s="59"/>
      <c r="DF151" s="59"/>
      <c r="DG151" s="59"/>
      <c r="DH151" s="59"/>
      <c r="DI151" s="59"/>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row>
    <row r="152" spans="53:154" outlineLevel="1" x14ac:dyDescent="0.2">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59"/>
      <c r="DI152" s="59"/>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row>
    <row r="153" spans="53:154" outlineLevel="1" x14ac:dyDescent="0.2">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59"/>
      <c r="DI153" s="59"/>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row>
    <row r="154" spans="53:154" outlineLevel="1" x14ac:dyDescent="0.2">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59"/>
      <c r="DI154" s="59"/>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row>
    <row r="155" spans="53:154" outlineLevel="1" x14ac:dyDescent="0.2">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59"/>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59"/>
      <c r="DI155" s="59"/>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row>
    <row r="156" spans="53:154" outlineLevel="1" x14ac:dyDescent="0.2">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59"/>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59"/>
      <c r="DI156" s="59"/>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row>
    <row r="157" spans="53:154" outlineLevel="1" x14ac:dyDescent="0.2">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59"/>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59"/>
      <c r="DI157" s="59"/>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row>
    <row r="158" spans="53:154" outlineLevel="1" x14ac:dyDescent="0.2">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59"/>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59"/>
      <c r="DI158" s="59"/>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row>
    <row r="159" spans="53:154" outlineLevel="1" x14ac:dyDescent="0.2">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59"/>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59"/>
      <c r="DI159" s="59"/>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row>
    <row r="160" spans="53:154" outlineLevel="1" x14ac:dyDescent="0.2">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59"/>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59"/>
      <c r="DI160" s="59"/>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row>
    <row r="161" spans="1:154" outlineLevel="1" x14ac:dyDescent="0.2">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59"/>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59"/>
      <c r="DI161" s="59"/>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row>
    <row r="162" spans="1:154" outlineLevel="1" x14ac:dyDescent="0.2">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59"/>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59"/>
      <c r="DI162" s="59"/>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row>
    <row r="163" spans="1:154" x14ac:dyDescent="0.2">
      <c r="A163" s="75"/>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59"/>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59"/>
      <c r="DI163" s="59"/>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row>
    <row r="164" spans="1:154" x14ac:dyDescent="0.2">
      <c r="A164" s="12" t="s">
        <v>172</v>
      </c>
      <c r="BA164" s="59" t="s">
        <v>207</v>
      </c>
      <c r="BB164" s="59"/>
      <c r="BC164" s="59"/>
      <c r="BD164" s="59">
        <v>10</v>
      </c>
      <c r="BE164" s="59"/>
      <c r="BF164" s="59"/>
      <c r="BG164" s="59"/>
      <c r="BH164" s="59"/>
      <c r="BI164" s="59"/>
      <c r="BJ164" s="59"/>
      <c r="BK164" s="59"/>
      <c r="BL164" s="59"/>
      <c r="BM164" s="59"/>
      <c r="BN164" s="59"/>
      <c r="BO164" s="59"/>
      <c r="BP164" s="59"/>
      <c r="BQ164" s="59"/>
      <c r="BR164" s="59"/>
      <c r="BS164" s="59"/>
      <c r="BT164" s="59"/>
      <c r="BU164" s="59"/>
      <c r="BV164" s="59"/>
      <c r="BW164" s="59"/>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59"/>
      <c r="DI164" s="59"/>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row>
    <row r="165" spans="1:154" outlineLevel="1" x14ac:dyDescent="0.2">
      <c r="E165" s="26" t="s">
        <v>206</v>
      </c>
      <c r="F165" s="58">
        <f>$BD$164/20</f>
        <v>0.5</v>
      </c>
      <c r="BA165" s="59" t="s">
        <v>187</v>
      </c>
      <c r="BB165" s="59">
        <v>0</v>
      </c>
      <c r="BC165" s="59">
        <v>0.01</v>
      </c>
      <c r="BD165" s="59">
        <v>0.02</v>
      </c>
      <c r="BE165" s="59">
        <v>0.03</v>
      </c>
      <c r="BF165" s="59">
        <v>0.04</v>
      </c>
      <c r="BG165" s="59">
        <v>0.05</v>
      </c>
      <c r="BH165" s="59">
        <v>6.0000000000000005E-2</v>
      </c>
      <c r="BI165" s="59">
        <v>7.0000000000000007E-2</v>
      </c>
      <c r="BJ165" s="59">
        <v>0.08</v>
      </c>
      <c r="BK165" s="59">
        <v>0.09</v>
      </c>
      <c r="BL165" s="59">
        <v>9.9999999999999992E-2</v>
      </c>
      <c r="BM165" s="59">
        <v>0.10999999999999999</v>
      </c>
      <c r="BN165" s="59">
        <v>0.11999999999999998</v>
      </c>
      <c r="BO165" s="59">
        <v>0.12999999999999998</v>
      </c>
      <c r="BP165" s="59">
        <v>0.13999999999999999</v>
      </c>
      <c r="BQ165" s="59">
        <v>0.15</v>
      </c>
      <c r="BR165" s="59">
        <v>0.16</v>
      </c>
      <c r="BS165" s="59">
        <v>0.17</v>
      </c>
      <c r="BT165" s="59">
        <v>0.18000000000000002</v>
      </c>
      <c r="BU165" s="59">
        <v>0.19000000000000003</v>
      </c>
      <c r="BV165" s="59">
        <v>0.20000000000000004</v>
      </c>
      <c r="BW165" s="59">
        <v>0.21000000000000005</v>
      </c>
      <c r="BX165" s="59">
        <v>0.22000000000000006</v>
      </c>
      <c r="BY165" s="59">
        <v>0.23000000000000007</v>
      </c>
      <c r="BZ165" s="59">
        <v>0.24000000000000007</v>
      </c>
      <c r="CA165" s="59">
        <v>0.25000000000000006</v>
      </c>
      <c r="CB165" s="59">
        <v>0.26000000000000006</v>
      </c>
      <c r="CC165" s="59">
        <v>0.27000000000000007</v>
      </c>
      <c r="CD165" s="59">
        <v>0.28000000000000008</v>
      </c>
      <c r="CE165" s="59">
        <v>0.29000000000000009</v>
      </c>
      <c r="CF165" s="59">
        <v>0.3000000000000001</v>
      </c>
      <c r="CG165" s="59">
        <v>0.31000000000000011</v>
      </c>
      <c r="CH165" s="59">
        <v>0.32000000000000012</v>
      </c>
      <c r="CI165" s="59">
        <v>0.33000000000000013</v>
      </c>
      <c r="CJ165" s="59">
        <v>0.34000000000000014</v>
      </c>
      <c r="CK165" s="59">
        <v>0.35000000000000014</v>
      </c>
      <c r="CL165" s="59">
        <v>0.36000000000000015</v>
      </c>
      <c r="CM165" s="59">
        <v>0.37000000000000016</v>
      </c>
      <c r="CN165" s="59">
        <v>0.38000000000000017</v>
      </c>
      <c r="CO165" s="59">
        <v>0.39000000000000018</v>
      </c>
      <c r="CP165" s="59">
        <v>0.40000000000000019</v>
      </c>
      <c r="CQ165" s="59">
        <v>0.4100000000000002</v>
      </c>
      <c r="CR165" s="59">
        <v>0.42000000000000021</v>
      </c>
      <c r="CS165" s="59">
        <v>0.43000000000000022</v>
      </c>
      <c r="CT165" s="59">
        <v>0.44000000000000022</v>
      </c>
      <c r="CU165" s="59">
        <v>0.45000000000000023</v>
      </c>
      <c r="CV165" s="59">
        <v>0.46000000000000024</v>
      </c>
      <c r="CW165" s="59">
        <v>0.47000000000000025</v>
      </c>
      <c r="CX165" s="59">
        <v>0.48000000000000026</v>
      </c>
      <c r="CY165" s="59">
        <v>0.49000000000000027</v>
      </c>
      <c r="CZ165" s="59">
        <v>0.50000000000000022</v>
      </c>
      <c r="DA165" s="59">
        <v>0.51000000000000023</v>
      </c>
      <c r="DB165" s="59">
        <v>0.52000000000000024</v>
      </c>
      <c r="DC165" s="59">
        <v>0.53000000000000025</v>
      </c>
      <c r="DD165" s="59">
        <v>0.54000000000000026</v>
      </c>
      <c r="DE165" s="59">
        <v>0.55000000000000027</v>
      </c>
      <c r="DF165" s="59">
        <v>0.56000000000000028</v>
      </c>
      <c r="DG165" s="59">
        <v>0.57000000000000028</v>
      </c>
      <c r="DH165" s="59">
        <v>0.58000000000000029</v>
      </c>
      <c r="DI165" s="59">
        <v>0.5900000000000003</v>
      </c>
      <c r="DJ165" s="59">
        <v>0.60000000000000031</v>
      </c>
      <c r="DK165" s="59">
        <v>0.61000000000000032</v>
      </c>
      <c r="DL165" s="59">
        <v>0.62000000000000033</v>
      </c>
      <c r="DM165" s="59">
        <v>0.63000000000000034</v>
      </c>
      <c r="DN165" s="59">
        <v>0.64000000000000035</v>
      </c>
      <c r="DO165" s="59">
        <v>0.65000000000000036</v>
      </c>
      <c r="DP165" s="59">
        <v>0.66000000000000036</v>
      </c>
      <c r="DQ165" s="59">
        <v>0.67000000000000037</v>
      </c>
      <c r="DR165" s="59">
        <v>0.68000000000000038</v>
      </c>
      <c r="DS165" s="59">
        <v>0.69000000000000039</v>
      </c>
      <c r="DT165" s="59">
        <v>0.7000000000000004</v>
      </c>
      <c r="DU165" s="59">
        <v>0.71000000000000041</v>
      </c>
      <c r="DV165" s="59">
        <v>0.72000000000000042</v>
      </c>
      <c r="DW165" s="59">
        <v>0.73000000000000043</v>
      </c>
      <c r="DX165" s="59">
        <v>0.74000000000000044</v>
      </c>
      <c r="DY165" s="59">
        <v>0.75000000000000044</v>
      </c>
      <c r="DZ165" s="59">
        <v>0.76000000000000045</v>
      </c>
      <c r="EA165" s="59">
        <v>0.77000000000000046</v>
      </c>
      <c r="EB165" s="59">
        <v>0.78000000000000047</v>
      </c>
      <c r="EC165" s="59">
        <v>0.79000000000000048</v>
      </c>
      <c r="ED165" s="59">
        <v>0.80000000000000049</v>
      </c>
      <c r="EE165" s="59">
        <v>0.8100000000000005</v>
      </c>
      <c r="EF165" s="59">
        <v>0.82000000000000051</v>
      </c>
      <c r="EG165" s="59">
        <v>0.83000000000000052</v>
      </c>
      <c r="EH165" s="59">
        <v>0.84000000000000052</v>
      </c>
      <c r="EI165" s="59">
        <v>0.85000000000000053</v>
      </c>
      <c r="EJ165" s="59">
        <v>0.86000000000000054</v>
      </c>
      <c r="EK165" s="59">
        <v>0.87000000000000055</v>
      </c>
      <c r="EL165" s="59">
        <v>0.88000000000000056</v>
      </c>
      <c r="EM165" s="59">
        <v>0.89000000000000057</v>
      </c>
      <c r="EN165" s="59">
        <v>0.90000000000000058</v>
      </c>
      <c r="EO165" s="59">
        <v>0.91000000000000059</v>
      </c>
      <c r="EP165" s="59">
        <v>0.9200000000000006</v>
      </c>
      <c r="EQ165" s="59">
        <v>0.9300000000000006</v>
      </c>
      <c r="ER165" s="59">
        <v>0.94000000000000061</v>
      </c>
      <c r="ES165" s="59">
        <v>0.95000000000000062</v>
      </c>
      <c r="ET165" s="59">
        <v>0.96000000000000063</v>
      </c>
      <c r="EU165" s="59">
        <v>0.97000000000000064</v>
      </c>
      <c r="EV165" s="59">
        <v>0.98000000000000065</v>
      </c>
      <c r="EW165" s="59">
        <v>0.99000000000000066</v>
      </c>
      <c r="EX165" s="59">
        <v>1.0000000000000007</v>
      </c>
    </row>
    <row r="166" spans="1:154" outlineLevel="1" x14ac:dyDescent="0.2">
      <c r="BA166" s="59" t="s">
        <v>208</v>
      </c>
      <c r="BB166" s="59">
        <v>1</v>
      </c>
      <c r="BC166" s="59">
        <v>1</v>
      </c>
      <c r="BD166" s="59">
        <v>1</v>
      </c>
      <c r="BE166" s="59">
        <v>1</v>
      </c>
      <c r="BF166" s="59">
        <v>1</v>
      </c>
      <c r="BG166" s="59">
        <v>1</v>
      </c>
      <c r="BH166" s="59">
        <v>1</v>
      </c>
      <c r="BI166" s="59">
        <v>1</v>
      </c>
      <c r="BJ166" s="59">
        <v>1</v>
      </c>
      <c r="BK166" s="59">
        <v>1</v>
      </c>
      <c r="BL166" s="59">
        <v>1</v>
      </c>
      <c r="BM166" s="59">
        <v>1</v>
      </c>
      <c r="BN166" s="59">
        <v>1</v>
      </c>
      <c r="BO166" s="59">
        <v>1</v>
      </c>
      <c r="BP166" s="59">
        <v>1</v>
      </c>
      <c r="BQ166" s="59">
        <v>1</v>
      </c>
      <c r="BR166" s="59">
        <v>1</v>
      </c>
      <c r="BS166" s="59">
        <v>1</v>
      </c>
      <c r="BT166" s="59">
        <v>1</v>
      </c>
      <c r="BU166" s="59">
        <v>1</v>
      </c>
      <c r="BV166" s="59">
        <v>1</v>
      </c>
      <c r="BW166" s="59">
        <v>1</v>
      </c>
      <c r="BX166" s="59">
        <v>1</v>
      </c>
      <c r="BY166" s="59">
        <v>1</v>
      </c>
      <c r="BZ166" s="59">
        <v>1</v>
      </c>
      <c r="CA166" s="59">
        <v>1</v>
      </c>
      <c r="CB166" s="59">
        <v>1</v>
      </c>
      <c r="CC166" s="59">
        <v>1</v>
      </c>
      <c r="CD166" s="59">
        <v>1</v>
      </c>
      <c r="CE166" s="59">
        <v>1</v>
      </c>
      <c r="CF166" s="59">
        <v>1</v>
      </c>
      <c r="CG166" s="59">
        <v>1</v>
      </c>
      <c r="CH166" s="59">
        <v>1</v>
      </c>
      <c r="CI166" s="59">
        <v>1</v>
      </c>
      <c r="CJ166" s="59">
        <v>1</v>
      </c>
      <c r="CK166" s="59">
        <v>1</v>
      </c>
      <c r="CL166" s="59">
        <v>1</v>
      </c>
      <c r="CM166" s="59">
        <v>1</v>
      </c>
      <c r="CN166" s="59">
        <v>1</v>
      </c>
      <c r="CO166" s="59">
        <v>1</v>
      </c>
      <c r="CP166" s="59">
        <v>1</v>
      </c>
      <c r="CQ166" s="59">
        <v>1</v>
      </c>
      <c r="CR166" s="59">
        <v>1</v>
      </c>
      <c r="CS166" s="59">
        <v>1</v>
      </c>
      <c r="CT166" s="59">
        <v>1</v>
      </c>
      <c r="CU166" s="59">
        <v>1</v>
      </c>
      <c r="CV166" s="59">
        <v>1</v>
      </c>
      <c r="CW166" s="59">
        <v>1</v>
      </c>
      <c r="CX166" s="59">
        <v>1</v>
      </c>
      <c r="CY166" s="59">
        <v>1</v>
      </c>
      <c r="CZ166" s="59">
        <v>1</v>
      </c>
      <c r="DA166" s="59">
        <v>1</v>
      </c>
      <c r="DB166" s="59">
        <v>1</v>
      </c>
      <c r="DC166" s="59">
        <v>1</v>
      </c>
      <c r="DD166" s="59">
        <v>1</v>
      </c>
      <c r="DE166" s="59">
        <v>1</v>
      </c>
      <c r="DF166" s="59">
        <v>1</v>
      </c>
      <c r="DG166" s="59">
        <v>1</v>
      </c>
      <c r="DH166" s="59">
        <v>1</v>
      </c>
      <c r="DI166" s="59">
        <v>1</v>
      </c>
      <c r="DJ166" s="59">
        <v>1</v>
      </c>
      <c r="DK166" s="59">
        <v>1</v>
      </c>
      <c r="DL166" s="59">
        <v>1</v>
      </c>
      <c r="DM166" s="59">
        <v>1</v>
      </c>
      <c r="DN166" s="59">
        <v>1</v>
      </c>
      <c r="DO166" s="59">
        <v>1</v>
      </c>
      <c r="DP166" s="59">
        <v>1</v>
      </c>
      <c r="DQ166" s="59">
        <v>1</v>
      </c>
      <c r="DR166" s="59">
        <v>1</v>
      </c>
      <c r="DS166" s="59">
        <v>1</v>
      </c>
      <c r="DT166" s="59">
        <v>1</v>
      </c>
      <c r="DU166" s="59">
        <v>1</v>
      </c>
      <c r="DV166" s="59">
        <v>1</v>
      </c>
      <c r="DW166" s="59">
        <v>1</v>
      </c>
      <c r="DX166" s="59">
        <v>1</v>
      </c>
      <c r="DY166" s="59">
        <v>1</v>
      </c>
      <c r="DZ166" s="59">
        <v>1</v>
      </c>
      <c r="EA166" s="59">
        <v>1</v>
      </c>
      <c r="EB166" s="59">
        <v>1</v>
      </c>
      <c r="EC166" s="59">
        <v>1</v>
      </c>
      <c r="ED166" s="59">
        <v>1</v>
      </c>
      <c r="EE166" s="59">
        <v>1</v>
      </c>
      <c r="EF166" s="59">
        <v>1</v>
      </c>
      <c r="EG166" s="59">
        <v>1</v>
      </c>
      <c r="EH166" s="59">
        <v>1</v>
      </c>
      <c r="EI166" s="59">
        <v>1</v>
      </c>
      <c r="EJ166" s="59">
        <v>1</v>
      </c>
      <c r="EK166" s="59">
        <v>1</v>
      </c>
      <c r="EL166" s="59">
        <v>1</v>
      </c>
      <c r="EM166" s="59">
        <v>1</v>
      </c>
      <c r="EN166" s="59">
        <v>1</v>
      </c>
      <c r="EO166" s="59">
        <v>1</v>
      </c>
      <c r="EP166" s="59">
        <v>1</v>
      </c>
      <c r="EQ166" s="59">
        <v>1</v>
      </c>
      <c r="ER166" s="59">
        <v>1</v>
      </c>
      <c r="ES166" s="59">
        <v>1</v>
      </c>
      <c r="ET166" s="59">
        <v>1</v>
      </c>
      <c r="EU166" s="59">
        <v>1</v>
      </c>
      <c r="EV166" s="59">
        <v>0.8</v>
      </c>
      <c r="EW166" s="59">
        <v>1</v>
      </c>
      <c r="EX166" s="59">
        <v>0</v>
      </c>
    </row>
    <row r="167" spans="1:154" outlineLevel="1" x14ac:dyDescent="0.2">
      <c r="BA167" s="59" t="s">
        <v>209</v>
      </c>
      <c r="BB167" s="59">
        <v>0.35526315789473684</v>
      </c>
      <c r="BC167" s="59">
        <v>1</v>
      </c>
      <c r="BD167" s="59">
        <v>0.8710526315789473</v>
      </c>
      <c r="BE167" s="59">
        <v>1</v>
      </c>
      <c r="BF167" s="59">
        <v>1</v>
      </c>
      <c r="BG167" s="59">
        <v>1</v>
      </c>
      <c r="BH167" s="59">
        <v>1</v>
      </c>
      <c r="BI167" s="59">
        <v>1</v>
      </c>
      <c r="BJ167" s="59">
        <v>1</v>
      </c>
      <c r="BK167" s="59">
        <v>1</v>
      </c>
      <c r="BL167" s="59">
        <v>1</v>
      </c>
      <c r="BM167" s="59">
        <v>1</v>
      </c>
      <c r="BN167" s="59">
        <v>1</v>
      </c>
      <c r="BO167" s="59">
        <v>1</v>
      </c>
      <c r="BP167" s="59">
        <v>1</v>
      </c>
      <c r="BQ167" s="59">
        <v>1</v>
      </c>
      <c r="BR167" s="59">
        <v>1</v>
      </c>
      <c r="BS167" s="59">
        <v>1</v>
      </c>
      <c r="BT167" s="59">
        <v>1</v>
      </c>
      <c r="BU167" s="59">
        <v>1</v>
      </c>
      <c r="BV167" s="59">
        <v>1</v>
      </c>
      <c r="BW167" s="59">
        <v>1</v>
      </c>
      <c r="BX167" s="59">
        <v>1</v>
      </c>
      <c r="BY167" s="59">
        <v>1</v>
      </c>
      <c r="BZ167" s="59">
        <v>1</v>
      </c>
      <c r="CA167" s="59">
        <v>1</v>
      </c>
      <c r="CB167" s="59">
        <v>1</v>
      </c>
      <c r="CC167" s="59">
        <v>1</v>
      </c>
      <c r="CD167" s="59">
        <v>1</v>
      </c>
      <c r="CE167" s="59">
        <v>1</v>
      </c>
      <c r="CF167" s="59">
        <v>1</v>
      </c>
      <c r="CG167" s="59">
        <v>1</v>
      </c>
      <c r="CH167" s="59">
        <v>1</v>
      </c>
      <c r="CI167" s="59">
        <v>1</v>
      </c>
      <c r="CJ167" s="59">
        <v>1</v>
      </c>
      <c r="CK167" s="59">
        <v>1</v>
      </c>
      <c r="CL167" s="59">
        <v>1</v>
      </c>
      <c r="CM167" s="59">
        <v>1</v>
      </c>
      <c r="CN167" s="59">
        <v>1</v>
      </c>
      <c r="CO167" s="59">
        <v>1</v>
      </c>
      <c r="CP167" s="59">
        <v>1</v>
      </c>
      <c r="CQ167" s="59">
        <v>1</v>
      </c>
      <c r="CR167" s="59">
        <v>1</v>
      </c>
      <c r="CS167" s="59">
        <v>1</v>
      </c>
      <c r="CT167" s="59">
        <v>1</v>
      </c>
      <c r="CU167" s="59">
        <v>1</v>
      </c>
      <c r="CV167" s="59">
        <v>1</v>
      </c>
      <c r="CW167" s="59">
        <v>1</v>
      </c>
      <c r="CX167" s="59">
        <v>1</v>
      </c>
      <c r="CY167" s="59">
        <v>1</v>
      </c>
      <c r="CZ167" s="59">
        <v>1</v>
      </c>
      <c r="DA167" s="59">
        <v>1</v>
      </c>
      <c r="DB167" s="59">
        <v>1</v>
      </c>
      <c r="DC167" s="59">
        <v>1</v>
      </c>
      <c r="DD167" s="59">
        <v>1</v>
      </c>
      <c r="DE167" s="59">
        <v>1</v>
      </c>
      <c r="DF167" s="59">
        <v>1</v>
      </c>
      <c r="DG167" s="59">
        <v>1</v>
      </c>
      <c r="DH167" s="59">
        <v>1</v>
      </c>
      <c r="DI167" s="59">
        <v>1</v>
      </c>
      <c r="DJ167" s="59">
        <v>1</v>
      </c>
      <c r="DK167" s="59">
        <v>1</v>
      </c>
      <c r="DL167" s="59">
        <v>1</v>
      </c>
      <c r="DM167" s="59">
        <v>1</v>
      </c>
      <c r="DN167" s="59">
        <v>1</v>
      </c>
      <c r="DO167" s="59">
        <v>1</v>
      </c>
      <c r="DP167" s="59">
        <v>1</v>
      </c>
      <c r="DQ167" s="59">
        <v>1</v>
      </c>
      <c r="DR167" s="59">
        <v>1</v>
      </c>
      <c r="DS167" s="59">
        <v>1</v>
      </c>
      <c r="DT167" s="59">
        <v>1</v>
      </c>
      <c r="DU167" s="59">
        <v>1</v>
      </c>
      <c r="DV167" s="59">
        <v>1</v>
      </c>
      <c r="DW167" s="59">
        <v>1</v>
      </c>
      <c r="DX167" s="59">
        <v>1</v>
      </c>
      <c r="DY167" s="59">
        <v>1</v>
      </c>
      <c r="DZ167" s="59">
        <v>1</v>
      </c>
      <c r="EA167" s="59">
        <v>1</v>
      </c>
      <c r="EB167" s="59">
        <v>1</v>
      </c>
      <c r="EC167" s="59">
        <v>1</v>
      </c>
      <c r="ED167" s="59">
        <v>1</v>
      </c>
      <c r="EE167" s="59">
        <v>1</v>
      </c>
      <c r="EF167" s="59">
        <v>1</v>
      </c>
      <c r="EG167" s="59">
        <v>1</v>
      </c>
      <c r="EH167" s="59">
        <v>1</v>
      </c>
      <c r="EI167" s="59">
        <v>1</v>
      </c>
      <c r="EJ167" s="59">
        <v>1</v>
      </c>
      <c r="EK167" s="59">
        <v>1</v>
      </c>
      <c r="EL167" s="59">
        <v>1</v>
      </c>
      <c r="EM167" s="59">
        <v>1</v>
      </c>
      <c r="EN167" s="59">
        <v>1</v>
      </c>
      <c r="EO167" s="59">
        <v>1</v>
      </c>
      <c r="EP167" s="59">
        <v>1</v>
      </c>
      <c r="EQ167" s="59">
        <v>1</v>
      </c>
      <c r="ER167" s="59">
        <v>1</v>
      </c>
      <c r="ES167" s="59">
        <v>1</v>
      </c>
      <c r="ET167" s="59">
        <v>1</v>
      </c>
      <c r="EU167" s="59">
        <v>1</v>
      </c>
      <c r="EV167" s="59">
        <v>1</v>
      </c>
      <c r="EW167" s="59">
        <v>1</v>
      </c>
      <c r="EX167" s="59">
        <v>1</v>
      </c>
    </row>
    <row r="168" spans="1:154" outlineLevel="1" x14ac:dyDescent="0.2">
      <c r="BA168" s="59" t="str">
        <f xml:space="preserve"> TEXT($F$165,"0%") &amp; " Wtd.Avg."</f>
        <v>50% Wtd.Avg.</v>
      </c>
      <c r="BB168" s="59">
        <f>$F$165*BB166+(1-$F$165)*BB167</f>
        <v>0.67763157894736836</v>
      </c>
      <c r="BC168" s="59">
        <f>$F$165*BC166+(1-$F$165)*BC167</f>
        <v>1</v>
      </c>
      <c r="BD168" s="59">
        <f>$F$165*BD166+(1-$F$165)*BD167</f>
        <v>0.93552631578947365</v>
      </c>
      <c r="BE168" s="59">
        <f t="shared" ref="BE168:DP168" si="0">$F$165*BE166+(1-$F$165)*BE167</f>
        <v>1</v>
      </c>
      <c r="BF168" s="59">
        <f t="shared" si="0"/>
        <v>1</v>
      </c>
      <c r="BG168" s="59">
        <f t="shared" si="0"/>
        <v>1</v>
      </c>
      <c r="BH168" s="59">
        <f t="shared" si="0"/>
        <v>1</v>
      </c>
      <c r="BI168" s="59">
        <f t="shared" si="0"/>
        <v>1</v>
      </c>
      <c r="BJ168" s="59">
        <f t="shared" si="0"/>
        <v>1</v>
      </c>
      <c r="BK168" s="59">
        <f t="shared" si="0"/>
        <v>1</v>
      </c>
      <c r="BL168" s="59">
        <f t="shared" si="0"/>
        <v>1</v>
      </c>
      <c r="BM168" s="59">
        <f t="shared" si="0"/>
        <v>1</v>
      </c>
      <c r="BN168" s="59">
        <f t="shared" si="0"/>
        <v>1</v>
      </c>
      <c r="BO168" s="59">
        <f t="shared" si="0"/>
        <v>1</v>
      </c>
      <c r="BP168" s="59">
        <f t="shared" si="0"/>
        <v>1</v>
      </c>
      <c r="BQ168" s="59">
        <f t="shared" si="0"/>
        <v>1</v>
      </c>
      <c r="BR168" s="59">
        <f t="shared" si="0"/>
        <v>1</v>
      </c>
      <c r="BS168" s="59">
        <f t="shared" si="0"/>
        <v>1</v>
      </c>
      <c r="BT168" s="59">
        <f t="shared" si="0"/>
        <v>1</v>
      </c>
      <c r="BU168" s="59">
        <f t="shared" si="0"/>
        <v>1</v>
      </c>
      <c r="BV168" s="59">
        <f t="shared" si="0"/>
        <v>1</v>
      </c>
      <c r="BW168" s="59">
        <f t="shared" si="0"/>
        <v>1</v>
      </c>
      <c r="BX168" s="59">
        <f t="shared" si="0"/>
        <v>1</v>
      </c>
      <c r="BY168" s="59">
        <f t="shared" si="0"/>
        <v>1</v>
      </c>
      <c r="BZ168" s="59">
        <f t="shared" si="0"/>
        <v>1</v>
      </c>
      <c r="CA168" s="59">
        <f t="shared" si="0"/>
        <v>1</v>
      </c>
      <c r="CB168" s="59">
        <f t="shared" si="0"/>
        <v>1</v>
      </c>
      <c r="CC168" s="59">
        <f t="shared" si="0"/>
        <v>1</v>
      </c>
      <c r="CD168" s="59">
        <f t="shared" si="0"/>
        <v>1</v>
      </c>
      <c r="CE168" s="59">
        <f t="shared" si="0"/>
        <v>1</v>
      </c>
      <c r="CF168" s="59">
        <f t="shared" si="0"/>
        <v>1</v>
      </c>
      <c r="CG168" s="59">
        <f t="shared" si="0"/>
        <v>1</v>
      </c>
      <c r="CH168" s="59">
        <f t="shared" si="0"/>
        <v>1</v>
      </c>
      <c r="CI168" s="59">
        <f t="shared" si="0"/>
        <v>1</v>
      </c>
      <c r="CJ168" s="59">
        <f t="shared" si="0"/>
        <v>1</v>
      </c>
      <c r="CK168" s="59">
        <f t="shared" si="0"/>
        <v>1</v>
      </c>
      <c r="CL168" s="59">
        <f t="shared" si="0"/>
        <v>1</v>
      </c>
      <c r="CM168" s="59">
        <f t="shared" si="0"/>
        <v>1</v>
      </c>
      <c r="CN168" s="59">
        <f t="shared" si="0"/>
        <v>1</v>
      </c>
      <c r="CO168" s="59">
        <f t="shared" si="0"/>
        <v>1</v>
      </c>
      <c r="CP168" s="59">
        <f t="shared" si="0"/>
        <v>1</v>
      </c>
      <c r="CQ168" s="59">
        <f t="shared" si="0"/>
        <v>1</v>
      </c>
      <c r="CR168" s="59">
        <f t="shared" si="0"/>
        <v>1</v>
      </c>
      <c r="CS168" s="59">
        <f t="shared" si="0"/>
        <v>1</v>
      </c>
      <c r="CT168" s="59">
        <f t="shared" si="0"/>
        <v>1</v>
      </c>
      <c r="CU168" s="59">
        <f t="shared" si="0"/>
        <v>1</v>
      </c>
      <c r="CV168" s="59">
        <f t="shared" si="0"/>
        <v>1</v>
      </c>
      <c r="CW168" s="59">
        <f t="shared" si="0"/>
        <v>1</v>
      </c>
      <c r="CX168" s="59">
        <f t="shared" si="0"/>
        <v>1</v>
      </c>
      <c r="CY168" s="59">
        <f t="shared" si="0"/>
        <v>1</v>
      </c>
      <c r="CZ168" s="59">
        <f t="shared" si="0"/>
        <v>1</v>
      </c>
      <c r="DA168" s="59">
        <f t="shared" si="0"/>
        <v>1</v>
      </c>
      <c r="DB168" s="59">
        <f t="shared" si="0"/>
        <v>1</v>
      </c>
      <c r="DC168" s="59">
        <f t="shared" si="0"/>
        <v>1</v>
      </c>
      <c r="DD168" s="59">
        <f t="shared" si="0"/>
        <v>1</v>
      </c>
      <c r="DE168" s="59">
        <f t="shared" si="0"/>
        <v>1</v>
      </c>
      <c r="DF168" s="59">
        <f t="shared" si="0"/>
        <v>1</v>
      </c>
      <c r="DG168" s="59">
        <f t="shared" si="0"/>
        <v>1</v>
      </c>
      <c r="DH168" s="59">
        <f t="shared" si="0"/>
        <v>1</v>
      </c>
      <c r="DI168" s="59">
        <f t="shared" si="0"/>
        <v>1</v>
      </c>
      <c r="DJ168" s="59">
        <f t="shared" si="0"/>
        <v>1</v>
      </c>
      <c r="DK168" s="59">
        <f t="shared" si="0"/>
        <v>1</v>
      </c>
      <c r="DL168" s="59">
        <f t="shared" si="0"/>
        <v>1</v>
      </c>
      <c r="DM168" s="59">
        <f t="shared" si="0"/>
        <v>1</v>
      </c>
      <c r="DN168" s="59">
        <f t="shared" si="0"/>
        <v>1</v>
      </c>
      <c r="DO168" s="59">
        <f t="shared" si="0"/>
        <v>1</v>
      </c>
      <c r="DP168" s="59">
        <f t="shared" si="0"/>
        <v>1</v>
      </c>
      <c r="DQ168" s="59">
        <f t="shared" ref="DQ168:EV168" si="1">$F$165*DQ166+(1-$F$165)*DQ167</f>
        <v>1</v>
      </c>
      <c r="DR168" s="59">
        <f t="shared" si="1"/>
        <v>1</v>
      </c>
      <c r="DS168" s="59">
        <f t="shared" si="1"/>
        <v>1</v>
      </c>
      <c r="DT168" s="59">
        <f t="shared" si="1"/>
        <v>1</v>
      </c>
      <c r="DU168" s="59">
        <f t="shared" si="1"/>
        <v>1</v>
      </c>
      <c r="DV168" s="59">
        <f t="shared" si="1"/>
        <v>1</v>
      </c>
      <c r="DW168" s="59">
        <f t="shared" si="1"/>
        <v>1</v>
      </c>
      <c r="DX168" s="59">
        <f t="shared" si="1"/>
        <v>1</v>
      </c>
      <c r="DY168" s="59">
        <f t="shared" si="1"/>
        <v>1</v>
      </c>
      <c r="DZ168" s="59">
        <f t="shared" si="1"/>
        <v>1</v>
      </c>
      <c r="EA168" s="59">
        <f t="shared" si="1"/>
        <v>1</v>
      </c>
      <c r="EB168" s="59">
        <f t="shared" si="1"/>
        <v>1</v>
      </c>
      <c r="EC168" s="59">
        <f t="shared" si="1"/>
        <v>1</v>
      </c>
      <c r="ED168" s="59">
        <f t="shared" si="1"/>
        <v>1</v>
      </c>
      <c r="EE168" s="59">
        <f t="shared" si="1"/>
        <v>1</v>
      </c>
      <c r="EF168" s="59">
        <f t="shared" si="1"/>
        <v>1</v>
      </c>
      <c r="EG168" s="59">
        <f t="shared" si="1"/>
        <v>1</v>
      </c>
      <c r="EH168" s="59">
        <f t="shared" si="1"/>
        <v>1</v>
      </c>
      <c r="EI168" s="59">
        <f t="shared" si="1"/>
        <v>1</v>
      </c>
      <c r="EJ168" s="59">
        <f t="shared" si="1"/>
        <v>1</v>
      </c>
      <c r="EK168" s="59">
        <f t="shared" si="1"/>
        <v>1</v>
      </c>
      <c r="EL168" s="59">
        <f t="shared" si="1"/>
        <v>1</v>
      </c>
      <c r="EM168" s="59">
        <f t="shared" si="1"/>
        <v>1</v>
      </c>
      <c r="EN168" s="59">
        <f t="shared" si="1"/>
        <v>1</v>
      </c>
      <c r="EO168" s="59">
        <f t="shared" si="1"/>
        <v>1</v>
      </c>
      <c r="EP168" s="59">
        <f t="shared" si="1"/>
        <v>1</v>
      </c>
      <c r="EQ168" s="59">
        <f t="shared" si="1"/>
        <v>1</v>
      </c>
      <c r="ER168" s="59">
        <f t="shared" si="1"/>
        <v>1</v>
      </c>
      <c r="ES168" s="59">
        <f t="shared" si="1"/>
        <v>1</v>
      </c>
      <c r="ET168" s="59">
        <f t="shared" si="1"/>
        <v>1</v>
      </c>
      <c r="EU168" s="59">
        <f t="shared" si="1"/>
        <v>1</v>
      </c>
      <c r="EV168" s="59">
        <f t="shared" si="1"/>
        <v>0.9</v>
      </c>
      <c r="EW168" s="59">
        <f>$F$165*EW166+(1-$F$165)*EW167</f>
        <v>1</v>
      </c>
      <c r="EX168" s="59">
        <f>$F$165*EX166+(1-$F$165)*EX167</f>
        <v>0.5</v>
      </c>
    </row>
    <row r="169" spans="1:154" outlineLevel="1" x14ac:dyDescent="0.2">
      <c r="BA169" s="59"/>
      <c r="BB169" s="59"/>
      <c r="BC169" s="59"/>
      <c r="BD169" s="59"/>
      <c r="BE169" s="59"/>
      <c r="BF169" s="59"/>
      <c r="BG169" s="59"/>
      <c r="BH169" s="59"/>
      <c r="BI169" s="59"/>
      <c r="BJ169" s="59"/>
      <c r="BK169" s="59"/>
      <c r="BL169" s="59"/>
      <c r="BM169" s="59"/>
      <c r="BN169" s="59"/>
      <c r="BO169" s="59"/>
      <c r="BP169" s="59"/>
      <c r="BQ169" s="59"/>
      <c r="BR169" s="59"/>
      <c r="BS169" s="59"/>
      <c r="BT169" s="59"/>
      <c r="BU169" s="59"/>
      <c r="BV169" s="59"/>
      <c r="BW169" s="59"/>
      <c r="BX169" s="59"/>
      <c r="BY169" s="59"/>
      <c r="BZ169" s="59"/>
      <c r="CA169" s="59"/>
      <c r="CB169" s="59"/>
      <c r="CC169" s="59"/>
      <c r="CD169" s="59"/>
      <c r="CE169" s="59"/>
      <c r="CF169" s="59"/>
      <c r="CG169" s="59"/>
      <c r="CH169" s="59"/>
      <c r="CI169" s="59"/>
      <c r="CJ169" s="59"/>
      <c r="CK169" s="59"/>
      <c r="CL169" s="59"/>
      <c r="CM169" s="59"/>
      <c r="CN169" s="59"/>
      <c r="CO169" s="59"/>
      <c r="CP169" s="59"/>
      <c r="CQ169" s="59"/>
      <c r="CR169" s="59"/>
      <c r="CS169" s="59"/>
      <c r="CT169" s="59"/>
      <c r="CU169" s="59"/>
      <c r="CV169" s="59"/>
      <c r="CW169" s="59"/>
      <c r="CX169" s="59"/>
      <c r="CY169" s="59"/>
      <c r="CZ169" s="59"/>
      <c r="DA169" s="59"/>
      <c r="DB169" s="59"/>
      <c r="DC169" s="59"/>
      <c r="DD169" s="59"/>
      <c r="DE169" s="59"/>
      <c r="DF169" s="59"/>
      <c r="DG169" s="59"/>
      <c r="DH169" s="59"/>
      <c r="DI169" s="59"/>
      <c r="DJ169" s="59"/>
      <c r="DK169" s="59"/>
      <c r="DL169" s="59"/>
      <c r="DM169" s="59"/>
      <c r="DN169" s="59"/>
      <c r="DO169" s="59"/>
      <c r="DP169" s="59"/>
      <c r="DQ169" s="59"/>
      <c r="DR169" s="59"/>
      <c r="DS169" s="59"/>
      <c r="DT169" s="59"/>
      <c r="DU169" s="59"/>
      <c r="DV169" s="59"/>
      <c r="DW169" s="59"/>
      <c r="DX169" s="59"/>
      <c r="DY169" s="59"/>
      <c r="DZ169" s="59"/>
      <c r="EA169" s="59"/>
      <c r="EB169" s="59"/>
      <c r="EC169" s="59"/>
      <c r="ED169" s="59"/>
      <c r="EE169" s="59"/>
      <c r="EF169" s="59"/>
      <c r="EG169" s="59"/>
      <c r="EH169" s="59"/>
      <c r="EI169" s="59"/>
      <c r="EJ169" s="59"/>
      <c r="EK169" s="59"/>
      <c r="EL169" s="59"/>
      <c r="EM169" s="59"/>
      <c r="EN169" s="59"/>
      <c r="EO169" s="59"/>
      <c r="EP169" s="59"/>
      <c r="EQ169" s="59"/>
      <c r="ER169" s="59"/>
      <c r="ES169" s="59"/>
      <c r="ET169" s="59"/>
      <c r="EU169" s="59"/>
      <c r="EV169" s="59"/>
      <c r="EW169" s="59"/>
      <c r="EX169" s="59"/>
    </row>
    <row r="170" spans="1:154" outlineLevel="1" x14ac:dyDescent="0.2">
      <c r="BA170" s="59"/>
      <c r="BB170" s="59"/>
      <c r="BC170" s="59"/>
      <c r="BD170" s="59"/>
      <c r="BE170" s="59"/>
      <c r="BF170" s="59"/>
      <c r="BG170" s="59"/>
      <c r="BH170" s="59"/>
      <c r="BI170" s="59"/>
      <c r="BJ170" s="59"/>
      <c r="BK170" s="59"/>
      <c r="BL170" s="59"/>
      <c r="BM170" s="59"/>
      <c r="BN170" s="59"/>
      <c r="BO170" s="59"/>
      <c r="BP170" s="59"/>
      <c r="BQ170" s="59"/>
      <c r="BR170" s="59"/>
      <c r="BS170" s="59"/>
      <c r="BT170" s="59"/>
      <c r="BU170" s="59"/>
      <c r="BV170" s="59"/>
      <c r="BW170" s="59"/>
      <c r="BX170" s="59"/>
      <c r="BY170" s="59"/>
      <c r="BZ170" s="59"/>
      <c r="CA170" s="59"/>
      <c r="CB170" s="59"/>
      <c r="CC170" s="59"/>
      <c r="CD170" s="59"/>
      <c r="CE170" s="59"/>
      <c r="CF170" s="59"/>
      <c r="CG170" s="59"/>
      <c r="CH170" s="59"/>
      <c r="CI170" s="59"/>
      <c r="CJ170" s="59"/>
      <c r="CK170" s="59"/>
      <c r="CL170" s="59"/>
      <c r="CM170" s="59"/>
      <c r="CN170" s="59"/>
      <c r="CO170" s="59"/>
      <c r="CP170" s="59"/>
      <c r="CQ170" s="59"/>
      <c r="CR170" s="59"/>
      <c r="CS170" s="59"/>
      <c r="CT170" s="59"/>
      <c r="CU170" s="59"/>
      <c r="CV170" s="59"/>
      <c r="CW170" s="59"/>
      <c r="CX170" s="59"/>
      <c r="CY170" s="59"/>
      <c r="CZ170" s="59"/>
      <c r="DA170" s="59"/>
      <c r="DB170" s="59"/>
      <c r="DC170" s="59"/>
      <c r="DD170" s="59"/>
      <c r="DE170" s="59"/>
      <c r="DF170" s="59"/>
      <c r="DG170" s="59"/>
      <c r="DH170" s="59"/>
      <c r="DI170" s="59"/>
      <c r="DJ170" s="59"/>
      <c r="DK170" s="59"/>
      <c r="DL170" s="59"/>
      <c r="DM170" s="59"/>
      <c r="DN170" s="59"/>
      <c r="DO170" s="59"/>
      <c r="DP170" s="59"/>
      <c r="DQ170" s="59"/>
      <c r="DR170" s="59"/>
      <c r="DS170" s="59"/>
      <c r="DT170" s="59"/>
      <c r="DU170" s="59"/>
      <c r="DV170" s="59"/>
      <c r="DW170" s="59"/>
      <c r="DX170" s="59"/>
      <c r="DY170" s="59"/>
      <c r="DZ170" s="59"/>
      <c r="EA170" s="59"/>
      <c r="EB170" s="59"/>
      <c r="EC170" s="59"/>
      <c r="ED170" s="59"/>
      <c r="EE170" s="59"/>
      <c r="EF170" s="59"/>
      <c r="EG170" s="59"/>
      <c r="EH170" s="59"/>
      <c r="EI170" s="59"/>
      <c r="EJ170" s="59"/>
      <c r="EK170" s="59"/>
      <c r="EL170" s="59"/>
      <c r="EM170" s="59"/>
      <c r="EN170" s="59"/>
      <c r="EO170" s="59"/>
      <c r="EP170" s="59"/>
      <c r="EQ170" s="59"/>
      <c r="ER170" s="59"/>
      <c r="ES170" s="59"/>
      <c r="ET170" s="59"/>
      <c r="EU170" s="59"/>
      <c r="EV170" s="59"/>
      <c r="EW170" s="59"/>
      <c r="EX170" s="59"/>
    </row>
    <row r="171" spans="1:154" outlineLevel="1" x14ac:dyDescent="0.2">
      <c r="BA171" s="59"/>
      <c r="BB171" s="59"/>
      <c r="BC171" s="59"/>
      <c r="BD171" s="59"/>
      <c r="BE171" s="59"/>
      <c r="BF171" s="59"/>
      <c r="BG171" s="59"/>
      <c r="BH171" s="59"/>
      <c r="BI171" s="59"/>
      <c r="BJ171" s="59"/>
      <c r="BK171" s="59"/>
      <c r="BL171" s="59"/>
      <c r="BM171" s="59"/>
      <c r="BN171" s="59"/>
      <c r="BO171" s="59"/>
      <c r="BP171" s="59"/>
      <c r="BQ171" s="59"/>
      <c r="BR171" s="59"/>
      <c r="BS171" s="59"/>
      <c r="BT171" s="59"/>
      <c r="BU171" s="59"/>
      <c r="BV171" s="59"/>
      <c r="BW171" s="59"/>
      <c r="BX171" s="59"/>
      <c r="BY171" s="59"/>
      <c r="BZ171" s="59"/>
      <c r="CA171" s="59"/>
      <c r="CB171" s="59"/>
      <c r="CC171" s="59"/>
      <c r="CD171" s="59"/>
      <c r="CE171" s="59"/>
      <c r="CF171" s="59"/>
      <c r="CG171" s="59"/>
      <c r="CH171" s="59"/>
      <c r="CI171" s="59"/>
      <c r="CJ171" s="59"/>
      <c r="CK171" s="59"/>
      <c r="CL171" s="59"/>
      <c r="CM171" s="59"/>
      <c r="CN171" s="59"/>
      <c r="CO171" s="59"/>
      <c r="CP171" s="59"/>
      <c r="CQ171" s="59"/>
      <c r="CR171" s="59"/>
      <c r="CS171" s="59"/>
      <c r="CT171" s="59"/>
      <c r="CU171" s="59"/>
      <c r="CV171" s="59"/>
      <c r="CW171" s="59"/>
      <c r="CX171" s="59"/>
      <c r="CY171" s="59"/>
      <c r="CZ171" s="59"/>
      <c r="DA171" s="59"/>
      <c r="DB171" s="59"/>
      <c r="DC171" s="59"/>
      <c r="DD171" s="59"/>
      <c r="DE171" s="59"/>
      <c r="DF171" s="59"/>
      <c r="DG171" s="59"/>
      <c r="DH171" s="59"/>
      <c r="DI171" s="59"/>
      <c r="DJ171" s="59"/>
      <c r="DK171" s="59"/>
      <c r="DL171" s="59"/>
      <c r="DM171" s="59"/>
      <c r="DN171" s="59"/>
      <c r="DO171" s="59"/>
      <c r="DP171" s="59"/>
      <c r="DQ171" s="59"/>
      <c r="DR171" s="59"/>
      <c r="DS171" s="59"/>
      <c r="DT171" s="59"/>
      <c r="DU171" s="59"/>
      <c r="DV171" s="59"/>
      <c r="DW171" s="59"/>
      <c r="DX171" s="59"/>
      <c r="DY171" s="59"/>
      <c r="DZ171" s="59"/>
      <c r="EA171" s="59"/>
      <c r="EB171" s="59"/>
      <c r="EC171" s="59"/>
      <c r="ED171" s="59"/>
      <c r="EE171" s="59"/>
      <c r="EF171" s="59"/>
      <c r="EG171" s="59"/>
      <c r="EH171" s="59"/>
      <c r="EI171" s="59"/>
      <c r="EJ171" s="59"/>
      <c r="EK171" s="59"/>
      <c r="EL171" s="59"/>
      <c r="EM171" s="59"/>
      <c r="EN171" s="59"/>
      <c r="EO171" s="59"/>
      <c r="EP171" s="59"/>
      <c r="EQ171" s="59"/>
      <c r="ER171" s="59"/>
      <c r="ES171" s="59"/>
      <c r="ET171" s="59"/>
      <c r="EU171" s="59"/>
      <c r="EV171" s="59"/>
      <c r="EW171" s="59"/>
      <c r="EX171" s="59"/>
    </row>
    <row r="172" spans="1:154" outlineLevel="1" x14ac:dyDescent="0.2">
      <c r="BA172" s="59"/>
      <c r="BB172" s="59"/>
      <c r="BC172" s="59"/>
      <c r="BD172" s="59"/>
      <c r="BE172" s="59"/>
      <c r="BF172" s="59"/>
      <c r="BG172" s="59"/>
      <c r="BH172" s="59"/>
      <c r="BI172" s="59"/>
      <c r="BJ172" s="59"/>
      <c r="BK172" s="59"/>
      <c r="BL172" s="59"/>
      <c r="BM172" s="59"/>
      <c r="BN172" s="59"/>
      <c r="BO172" s="59"/>
      <c r="BP172" s="59"/>
      <c r="BQ172" s="59"/>
      <c r="BR172" s="59"/>
      <c r="BS172" s="59"/>
      <c r="BT172" s="59"/>
      <c r="BU172" s="59"/>
      <c r="BV172" s="59"/>
      <c r="BW172" s="59"/>
      <c r="BX172" s="59"/>
      <c r="BY172" s="59"/>
      <c r="BZ172" s="59"/>
      <c r="CA172" s="59"/>
      <c r="CB172" s="59"/>
      <c r="CC172" s="59"/>
      <c r="CD172" s="59"/>
      <c r="CE172" s="59"/>
      <c r="CF172" s="59"/>
      <c r="CG172" s="59"/>
      <c r="CH172" s="59"/>
      <c r="CI172" s="59"/>
      <c r="CJ172" s="59"/>
      <c r="CK172" s="59"/>
      <c r="CL172" s="59"/>
      <c r="CM172" s="59"/>
      <c r="CN172" s="59"/>
      <c r="CO172" s="59"/>
      <c r="CP172" s="59"/>
      <c r="CQ172" s="59"/>
      <c r="CR172" s="59"/>
      <c r="CS172" s="59"/>
      <c r="CT172" s="59"/>
      <c r="CU172" s="59"/>
      <c r="CV172" s="59"/>
      <c r="CW172" s="59"/>
      <c r="CX172" s="59"/>
      <c r="CY172" s="59"/>
      <c r="CZ172" s="59"/>
      <c r="DA172" s="59"/>
      <c r="DB172" s="59"/>
      <c r="DC172" s="59"/>
      <c r="DD172" s="59"/>
      <c r="DE172" s="59"/>
      <c r="DF172" s="59"/>
      <c r="DG172" s="59"/>
      <c r="DH172" s="59"/>
      <c r="DI172" s="59"/>
      <c r="DJ172" s="59"/>
      <c r="DK172" s="59"/>
      <c r="DL172" s="59"/>
      <c r="DM172" s="59"/>
      <c r="DN172" s="59"/>
      <c r="DO172" s="59"/>
      <c r="DP172" s="59"/>
      <c r="DQ172" s="59"/>
      <c r="DR172" s="59"/>
      <c r="DS172" s="59"/>
      <c r="DT172" s="59"/>
      <c r="DU172" s="59"/>
      <c r="DV172" s="59"/>
      <c r="DW172" s="59"/>
      <c r="DX172" s="59"/>
      <c r="DY172" s="59"/>
      <c r="DZ172" s="59"/>
      <c r="EA172" s="59"/>
      <c r="EB172" s="59"/>
      <c r="EC172" s="59"/>
      <c r="ED172" s="59"/>
      <c r="EE172" s="59"/>
      <c r="EF172" s="59"/>
      <c r="EG172" s="59"/>
      <c r="EH172" s="59"/>
      <c r="EI172" s="59"/>
      <c r="EJ172" s="59"/>
      <c r="EK172" s="59"/>
      <c r="EL172" s="59"/>
      <c r="EM172" s="59"/>
      <c r="EN172" s="59"/>
      <c r="EO172" s="59"/>
      <c r="EP172" s="59"/>
      <c r="EQ172" s="59"/>
      <c r="ER172" s="59"/>
      <c r="ES172" s="59"/>
      <c r="ET172" s="59"/>
      <c r="EU172" s="59"/>
      <c r="EV172" s="59"/>
      <c r="EW172" s="59"/>
      <c r="EX172" s="59"/>
    </row>
    <row r="173" spans="1:154" outlineLevel="1" x14ac:dyDescent="0.2">
      <c r="BA173" s="59"/>
      <c r="BB173" s="59"/>
      <c r="BC173" s="59"/>
      <c r="BD173" s="59"/>
      <c r="BE173" s="59"/>
      <c r="BF173" s="59"/>
      <c r="BG173" s="59"/>
      <c r="BH173" s="59"/>
      <c r="BI173" s="59"/>
      <c r="BJ173" s="59"/>
      <c r="BK173" s="59"/>
      <c r="BL173" s="59"/>
      <c r="BM173" s="59"/>
      <c r="BN173" s="59"/>
      <c r="BO173" s="59"/>
      <c r="BP173" s="59"/>
      <c r="BQ173" s="59"/>
      <c r="BR173" s="59"/>
      <c r="BS173" s="59"/>
      <c r="BT173" s="59"/>
      <c r="BU173" s="59"/>
      <c r="BV173" s="59"/>
      <c r="BW173" s="59"/>
      <c r="BX173" s="59"/>
      <c r="BY173" s="59"/>
      <c r="BZ173" s="59"/>
      <c r="CA173" s="59"/>
      <c r="CB173" s="59"/>
      <c r="CC173" s="59"/>
      <c r="CD173" s="59"/>
      <c r="CE173" s="59"/>
      <c r="CF173" s="59"/>
      <c r="CG173" s="59"/>
      <c r="CH173" s="59"/>
      <c r="CI173" s="59"/>
      <c r="CJ173" s="59"/>
      <c r="CK173" s="59"/>
      <c r="CL173" s="59"/>
      <c r="CM173" s="59"/>
      <c r="CN173" s="59"/>
      <c r="CO173" s="59"/>
      <c r="CP173" s="59"/>
      <c r="CQ173" s="59"/>
      <c r="CR173" s="59"/>
      <c r="CS173" s="59"/>
      <c r="CT173" s="59"/>
      <c r="CU173" s="59"/>
      <c r="CV173" s="59"/>
      <c r="CW173" s="59"/>
      <c r="CX173" s="59"/>
      <c r="CY173" s="59"/>
      <c r="CZ173" s="59"/>
      <c r="DA173" s="59"/>
      <c r="DB173" s="59"/>
      <c r="DC173" s="59"/>
      <c r="DD173" s="59"/>
      <c r="DE173" s="59"/>
      <c r="DF173" s="59"/>
      <c r="DG173" s="59"/>
      <c r="DH173" s="59"/>
      <c r="DI173" s="59"/>
      <c r="DJ173" s="59"/>
      <c r="DK173" s="59"/>
      <c r="DL173" s="59"/>
      <c r="DM173" s="59"/>
      <c r="DN173" s="59"/>
      <c r="DO173" s="59"/>
      <c r="DP173" s="59"/>
      <c r="DQ173" s="59"/>
      <c r="DR173" s="59"/>
      <c r="DS173" s="59"/>
      <c r="DT173" s="59"/>
      <c r="DU173" s="59"/>
      <c r="DV173" s="59"/>
      <c r="DW173" s="59"/>
      <c r="DX173" s="59"/>
      <c r="DY173" s="59"/>
      <c r="DZ173" s="59"/>
      <c r="EA173" s="59"/>
      <c r="EB173" s="59"/>
      <c r="EC173" s="59"/>
      <c r="ED173" s="59"/>
      <c r="EE173" s="59"/>
      <c r="EF173" s="59"/>
      <c r="EG173" s="59"/>
      <c r="EH173" s="59"/>
      <c r="EI173" s="59"/>
      <c r="EJ173" s="59"/>
      <c r="EK173" s="59"/>
      <c r="EL173" s="59"/>
      <c r="EM173" s="59"/>
      <c r="EN173" s="59"/>
      <c r="EO173" s="59"/>
      <c r="EP173" s="59"/>
      <c r="EQ173" s="59"/>
      <c r="ER173" s="59"/>
      <c r="ES173" s="59"/>
      <c r="ET173" s="59"/>
      <c r="EU173" s="59"/>
      <c r="EV173" s="59"/>
      <c r="EW173" s="59"/>
      <c r="EX173" s="59"/>
    </row>
    <row r="174" spans="1:154" outlineLevel="1" x14ac:dyDescent="0.2">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59"/>
      <c r="CE174" s="59"/>
      <c r="CF174" s="59"/>
      <c r="CG174" s="59"/>
      <c r="CH174" s="59"/>
      <c r="CI174" s="59"/>
      <c r="CJ174" s="59"/>
      <c r="CK174" s="59"/>
      <c r="CL174" s="59"/>
      <c r="CM174" s="59"/>
      <c r="CN174" s="59"/>
      <c r="CO174" s="59"/>
      <c r="CP174" s="59"/>
      <c r="CQ174" s="59"/>
      <c r="CR174" s="59"/>
      <c r="CS174" s="59"/>
      <c r="CT174" s="59"/>
      <c r="CU174" s="59"/>
      <c r="CV174" s="59"/>
      <c r="CW174" s="59"/>
      <c r="CX174" s="59"/>
      <c r="CY174" s="59"/>
      <c r="CZ174" s="59"/>
      <c r="DA174" s="59"/>
      <c r="DB174" s="59"/>
      <c r="DC174" s="59"/>
      <c r="DD174" s="59"/>
      <c r="DE174" s="59"/>
      <c r="DF174" s="59"/>
      <c r="DG174" s="59"/>
      <c r="DH174" s="59"/>
      <c r="DI174" s="59"/>
      <c r="DJ174" s="59"/>
      <c r="DK174" s="59"/>
      <c r="DL174" s="59"/>
      <c r="DM174" s="59"/>
      <c r="DN174" s="59"/>
      <c r="DO174" s="59"/>
      <c r="DP174" s="59"/>
      <c r="DQ174" s="59"/>
      <c r="DR174" s="59"/>
      <c r="DS174" s="59"/>
      <c r="DT174" s="59"/>
      <c r="DU174" s="59"/>
      <c r="DV174" s="59"/>
      <c r="DW174" s="59"/>
      <c r="DX174" s="59"/>
      <c r="DY174" s="59"/>
      <c r="DZ174" s="59"/>
      <c r="EA174" s="59"/>
      <c r="EB174" s="59"/>
      <c r="EC174" s="59"/>
      <c r="ED174" s="59"/>
      <c r="EE174" s="59"/>
      <c r="EF174" s="59"/>
      <c r="EG174" s="59"/>
      <c r="EH174" s="59"/>
      <c r="EI174" s="59"/>
      <c r="EJ174" s="59"/>
      <c r="EK174" s="59"/>
      <c r="EL174" s="59"/>
      <c r="EM174" s="59"/>
      <c r="EN174" s="59"/>
      <c r="EO174" s="59"/>
      <c r="EP174" s="59"/>
      <c r="EQ174" s="59"/>
      <c r="ER174" s="59"/>
      <c r="ES174" s="59"/>
      <c r="ET174" s="59"/>
      <c r="EU174" s="59"/>
      <c r="EV174" s="59"/>
      <c r="EW174" s="59"/>
      <c r="EX174" s="59"/>
    </row>
    <row r="175" spans="1:154" outlineLevel="1" x14ac:dyDescent="0.2">
      <c r="BA175" s="59"/>
      <c r="BB175" s="59"/>
      <c r="BC175" s="59"/>
      <c r="BD175" s="59"/>
      <c r="BE175" s="59"/>
      <c r="BF175" s="59"/>
      <c r="BG175" s="59"/>
      <c r="BH175" s="59"/>
      <c r="BI175" s="59"/>
      <c r="BJ175" s="59"/>
      <c r="BK175" s="59"/>
      <c r="BL175" s="59"/>
      <c r="BM175" s="59"/>
      <c r="BN175" s="59"/>
      <c r="BO175" s="59"/>
      <c r="BP175" s="59"/>
      <c r="BQ175" s="59"/>
      <c r="BR175" s="59"/>
      <c r="BS175" s="59"/>
      <c r="BT175" s="59"/>
      <c r="BU175" s="59"/>
      <c r="BV175" s="59"/>
      <c r="BW175" s="59"/>
      <c r="BX175" s="59"/>
      <c r="BY175" s="59"/>
      <c r="BZ175" s="59"/>
      <c r="CA175" s="59"/>
      <c r="CB175" s="59"/>
      <c r="CC175" s="59"/>
      <c r="CD175" s="59"/>
      <c r="CE175" s="59"/>
      <c r="CF175" s="59"/>
      <c r="CG175" s="59"/>
      <c r="CH175" s="59"/>
      <c r="CI175" s="59"/>
      <c r="CJ175" s="59"/>
      <c r="CK175" s="59"/>
      <c r="CL175" s="59"/>
      <c r="CM175" s="59"/>
      <c r="CN175" s="59"/>
      <c r="CO175" s="59"/>
      <c r="CP175" s="59"/>
      <c r="CQ175" s="59"/>
      <c r="CR175" s="59"/>
      <c r="CS175" s="59"/>
      <c r="CT175" s="59"/>
      <c r="CU175" s="59"/>
      <c r="CV175" s="59"/>
      <c r="CW175" s="59"/>
      <c r="CX175" s="59"/>
      <c r="CY175" s="59"/>
      <c r="CZ175" s="59"/>
      <c r="DA175" s="59"/>
      <c r="DB175" s="59"/>
      <c r="DC175" s="59"/>
      <c r="DD175" s="59"/>
      <c r="DE175" s="59"/>
      <c r="DF175" s="59"/>
      <c r="DG175" s="59"/>
      <c r="DH175" s="59"/>
      <c r="DI175" s="59"/>
      <c r="DJ175" s="59"/>
      <c r="DK175" s="59"/>
      <c r="DL175" s="59"/>
      <c r="DM175" s="59"/>
      <c r="DN175" s="59"/>
      <c r="DO175" s="59"/>
      <c r="DP175" s="59"/>
      <c r="DQ175" s="59"/>
      <c r="DR175" s="59"/>
      <c r="DS175" s="59"/>
      <c r="DT175" s="59"/>
      <c r="DU175" s="59"/>
      <c r="DV175" s="59"/>
      <c r="DW175" s="59"/>
      <c r="DX175" s="59"/>
      <c r="DY175" s="59"/>
      <c r="DZ175" s="59"/>
      <c r="EA175" s="59"/>
      <c r="EB175" s="59"/>
      <c r="EC175" s="59"/>
      <c r="ED175" s="59"/>
      <c r="EE175" s="59"/>
      <c r="EF175" s="59"/>
      <c r="EG175" s="59"/>
      <c r="EH175" s="59"/>
      <c r="EI175" s="59"/>
      <c r="EJ175" s="59"/>
      <c r="EK175" s="59"/>
      <c r="EL175" s="59"/>
      <c r="EM175" s="59"/>
      <c r="EN175" s="59"/>
      <c r="EO175" s="59"/>
      <c r="EP175" s="59"/>
      <c r="EQ175" s="59"/>
      <c r="ER175" s="59"/>
      <c r="ES175" s="59"/>
      <c r="ET175" s="59"/>
      <c r="EU175" s="59"/>
      <c r="EV175" s="59"/>
      <c r="EW175" s="59"/>
      <c r="EX175" s="59"/>
    </row>
    <row r="176" spans="1:154" outlineLevel="1" x14ac:dyDescent="0.2">
      <c r="BA176" s="59"/>
      <c r="BB176" s="59"/>
      <c r="BC176" s="59"/>
      <c r="BD176" s="59"/>
      <c r="BE176" s="59"/>
      <c r="BF176" s="59"/>
      <c r="BG176" s="59"/>
      <c r="BH176" s="59"/>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c r="CG176" s="59"/>
      <c r="CH176" s="59"/>
      <c r="CI176" s="59"/>
      <c r="CJ176" s="59"/>
      <c r="CK176" s="59"/>
      <c r="CL176" s="59"/>
      <c r="CM176" s="59"/>
      <c r="CN176" s="59"/>
      <c r="CO176" s="59"/>
      <c r="CP176" s="59"/>
      <c r="CQ176" s="59"/>
      <c r="CR176" s="59"/>
      <c r="CS176" s="59"/>
      <c r="CT176" s="59"/>
      <c r="CU176" s="59"/>
      <c r="CV176" s="59"/>
      <c r="CW176" s="59"/>
      <c r="CX176" s="59"/>
      <c r="CY176" s="59"/>
      <c r="CZ176" s="59"/>
      <c r="DA176" s="59"/>
      <c r="DB176" s="59"/>
      <c r="DC176" s="59"/>
      <c r="DD176" s="59"/>
      <c r="DE176" s="59"/>
      <c r="DF176" s="59"/>
      <c r="DG176" s="59"/>
      <c r="DH176" s="59"/>
      <c r="DI176" s="59"/>
      <c r="DJ176" s="59"/>
      <c r="DK176" s="59"/>
      <c r="DL176" s="59"/>
      <c r="DM176" s="59"/>
      <c r="DN176" s="59"/>
      <c r="DO176" s="59"/>
      <c r="DP176" s="59"/>
      <c r="DQ176" s="59"/>
      <c r="DR176" s="59"/>
      <c r="DS176" s="59"/>
      <c r="DT176" s="59"/>
      <c r="DU176" s="59"/>
      <c r="DV176" s="59"/>
      <c r="DW176" s="59"/>
      <c r="DX176" s="59"/>
      <c r="DY176" s="59"/>
      <c r="DZ176" s="59"/>
      <c r="EA176" s="59"/>
      <c r="EB176" s="59"/>
      <c r="EC176" s="59"/>
      <c r="ED176" s="59"/>
      <c r="EE176" s="59"/>
      <c r="EF176" s="59"/>
      <c r="EG176" s="59"/>
      <c r="EH176" s="59"/>
      <c r="EI176" s="59"/>
      <c r="EJ176" s="59"/>
      <c r="EK176" s="59"/>
      <c r="EL176" s="59"/>
      <c r="EM176" s="59"/>
      <c r="EN176" s="59"/>
      <c r="EO176" s="59"/>
      <c r="EP176" s="59"/>
      <c r="EQ176" s="59"/>
      <c r="ER176" s="59"/>
      <c r="ES176" s="59"/>
      <c r="ET176" s="59"/>
      <c r="EU176" s="59"/>
      <c r="EV176" s="59"/>
      <c r="EW176" s="59"/>
      <c r="EX176" s="59"/>
    </row>
    <row r="177" spans="1:154" outlineLevel="1" x14ac:dyDescent="0.2">
      <c r="BA177" s="59"/>
      <c r="BB177" s="59"/>
      <c r="BC177" s="59"/>
      <c r="BD177" s="59"/>
      <c r="BE177" s="59"/>
      <c r="BF177" s="59"/>
      <c r="BG177" s="59"/>
      <c r="BH177" s="59"/>
      <c r="BI177" s="59"/>
      <c r="BJ177" s="59"/>
      <c r="BK177" s="59"/>
      <c r="BL177" s="59"/>
      <c r="BM177" s="59"/>
      <c r="BN177" s="59"/>
      <c r="BO177" s="59"/>
      <c r="BP177" s="59"/>
      <c r="BQ177" s="59"/>
      <c r="BR177" s="59"/>
      <c r="BS177" s="59"/>
      <c r="BT177" s="59"/>
      <c r="BU177" s="59"/>
      <c r="BV177" s="59"/>
      <c r="BW177" s="59"/>
      <c r="BX177" s="59"/>
      <c r="BY177" s="59"/>
      <c r="BZ177" s="59"/>
      <c r="CA177" s="59"/>
      <c r="CB177" s="59"/>
      <c r="CC177" s="59"/>
      <c r="CD177" s="59"/>
      <c r="CE177" s="59"/>
      <c r="CF177" s="59"/>
      <c r="CG177" s="59"/>
      <c r="CH177" s="59"/>
      <c r="CI177" s="59"/>
      <c r="CJ177" s="59"/>
      <c r="CK177" s="59"/>
      <c r="CL177" s="59"/>
      <c r="CM177" s="59"/>
      <c r="CN177" s="59"/>
      <c r="CO177" s="59"/>
      <c r="CP177" s="59"/>
      <c r="CQ177" s="59"/>
      <c r="CR177" s="59"/>
      <c r="CS177" s="59"/>
      <c r="CT177" s="59"/>
      <c r="CU177" s="59"/>
      <c r="CV177" s="59"/>
      <c r="CW177" s="59"/>
      <c r="CX177" s="59"/>
      <c r="CY177" s="59"/>
      <c r="CZ177" s="59"/>
      <c r="DA177" s="59"/>
      <c r="DB177" s="59"/>
      <c r="DC177" s="59"/>
      <c r="DD177" s="59"/>
      <c r="DE177" s="59"/>
      <c r="DF177" s="59"/>
      <c r="DG177" s="59"/>
      <c r="DH177" s="59"/>
      <c r="DI177" s="59"/>
      <c r="DJ177" s="59"/>
      <c r="DK177" s="59"/>
      <c r="DL177" s="59"/>
      <c r="DM177" s="59"/>
      <c r="DN177" s="59"/>
      <c r="DO177" s="59"/>
      <c r="DP177" s="59"/>
      <c r="DQ177" s="59"/>
      <c r="DR177" s="59"/>
      <c r="DS177" s="59"/>
      <c r="DT177" s="59"/>
      <c r="DU177" s="59"/>
      <c r="DV177" s="59"/>
      <c r="DW177" s="59"/>
      <c r="DX177" s="59"/>
      <c r="DY177" s="59"/>
      <c r="DZ177" s="59"/>
      <c r="EA177" s="59"/>
      <c r="EB177" s="59"/>
      <c r="EC177" s="59"/>
      <c r="ED177" s="59"/>
      <c r="EE177" s="59"/>
      <c r="EF177" s="59"/>
      <c r="EG177" s="59"/>
      <c r="EH177" s="59"/>
      <c r="EI177" s="59"/>
      <c r="EJ177" s="59"/>
      <c r="EK177" s="59"/>
      <c r="EL177" s="59"/>
      <c r="EM177" s="59"/>
      <c r="EN177" s="59"/>
      <c r="EO177" s="59"/>
      <c r="EP177" s="59"/>
      <c r="EQ177" s="59"/>
      <c r="ER177" s="59"/>
      <c r="ES177" s="59"/>
      <c r="ET177" s="59"/>
      <c r="EU177" s="59"/>
      <c r="EV177" s="59"/>
      <c r="EW177" s="59"/>
      <c r="EX177" s="59"/>
    </row>
    <row r="178" spans="1:154" outlineLevel="1" x14ac:dyDescent="0.2">
      <c r="BA178" s="59"/>
      <c r="BB178" s="59"/>
      <c r="BC178" s="59"/>
      <c r="BD178" s="59"/>
      <c r="BE178" s="59"/>
      <c r="BF178" s="59"/>
      <c r="BG178" s="59"/>
      <c r="BH178" s="59"/>
      <c r="BI178" s="59"/>
      <c r="BJ178" s="59"/>
      <c r="BK178" s="59"/>
      <c r="BL178" s="59"/>
      <c r="BM178" s="59"/>
      <c r="BN178" s="59"/>
      <c r="BO178" s="59"/>
      <c r="BP178" s="59"/>
      <c r="BQ178" s="59"/>
      <c r="BR178" s="59"/>
      <c r="BS178" s="59"/>
      <c r="BT178" s="59"/>
      <c r="BU178" s="59"/>
      <c r="BV178" s="59"/>
      <c r="BW178" s="59"/>
      <c r="BX178" s="59"/>
      <c r="BY178" s="59"/>
      <c r="BZ178" s="59"/>
      <c r="CA178" s="59"/>
      <c r="CB178" s="59"/>
      <c r="CC178" s="59"/>
      <c r="CD178" s="59"/>
      <c r="CE178" s="59"/>
      <c r="CF178" s="59"/>
      <c r="CG178" s="59"/>
      <c r="CH178" s="59"/>
      <c r="CI178" s="59"/>
      <c r="CJ178" s="59"/>
      <c r="CK178" s="59"/>
      <c r="CL178" s="59"/>
      <c r="CM178" s="59"/>
      <c r="CN178" s="59"/>
      <c r="CO178" s="59"/>
      <c r="CP178" s="59"/>
      <c r="CQ178" s="59"/>
      <c r="CR178" s="59"/>
      <c r="CS178" s="59"/>
      <c r="CT178" s="59"/>
      <c r="CU178" s="59"/>
      <c r="CV178" s="59"/>
      <c r="CW178" s="59"/>
      <c r="CX178" s="59"/>
      <c r="CY178" s="59"/>
      <c r="CZ178" s="59"/>
      <c r="DA178" s="59"/>
      <c r="DB178" s="59"/>
      <c r="DC178" s="59"/>
      <c r="DD178" s="59"/>
      <c r="DE178" s="59"/>
      <c r="DF178" s="59"/>
      <c r="DG178" s="59"/>
      <c r="DH178" s="59"/>
      <c r="DI178" s="59"/>
      <c r="DJ178" s="59"/>
      <c r="DK178" s="59"/>
      <c r="DL178" s="59"/>
      <c r="DM178" s="59"/>
      <c r="DN178" s="59"/>
      <c r="DO178" s="59"/>
      <c r="DP178" s="59"/>
      <c r="DQ178" s="59"/>
      <c r="DR178" s="59"/>
      <c r="DS178" s="59"/>
      <c r="DT178" s="59"/>
      <c r="DU178" s="59"/>
      <c r="DV178" s="59"/>
      <c r="DW178" s="59"/>
      <c r="DX178" s="59"/>
      <c r="DY178" s="59"/>
      <c r="DZ178" s="59"/>
      <c r="EA178" s="59"/>
      <c r="EB178" s="59"/>
      <c r="EC178" s="59"/>
      <c r="ED178" s="59"/>
      <c r="EE178" s="59"/>
      <c r="EF178" s="59"/>
      <c r="EG178" s="59"/>
      <c r="EH178" s="59"/>
      <c r="EI178" s="59"/>
      <c r="EJ178" s="59"/>
      <c r="EK178" s="59"/>
      <c r="EL178" s="59"/>
      <c r="EM178" s="59"/>
      <c r="EN178" s="59"/>
      <c r="EO178" s="59"/>
      <c r="EP178" s="59"/>
      <c r="EQ178" s="59"/>
      <c r="ER178" s="59"/>
      <c r="ES178" s="59"/>
      <c r="ET178" s="59"/>
      <c r="EU178" s="59"/>
      <c r="EV178" s="59"/>
      <c r="EW178" s="59"/>
      <c r="EX178" s="59"/>
    </row>
    <row r="179" spans="1:154" outlineLevel="1" x14ac:dyDescent="0.2">
      <c r="BA179" s="59"/>
      <c r="BB179" s="59"/>
      <c r="BC179" s="59"/>
      <c r="BD179" s="59"/>
      <c r="BE179" s="59"/>
      <c r="BF179" s="59"/>
      <c r="BG179" s="59"/>
      <c r="BH179" s="59"/>
      <c r="BI179" s="59"/>
      <c r="BJ179" s="59"/>
      <c r="BK179" s="59"/>
      <c r="BL179" s="59"/>
      <c r="BM179" s="59"/>
      <c r="BN179" s="59"/>
      <c r="BO179" s="59"/>
      <c r="BP179" s="59"/>
      <c r="BQ179" s="59"/>
      <c r="BR179" s="59"/>
      <c r="BS179" s="59"/>
      <c r="BT179" s="59"/>
      <c r="BU179" s="59"/>
      <c r="BV179" s="59"/>
      <c r="BW179" s="59"/>
      <c r="BX179" s="59"/>
      <c r="BY179" s="59"/>
      <c r="BZ179" s="59"/>
      <c r="CA179" s="59"/>
      <c r="CB179" s="59"/>
      <c r="CC179" s="59"/>
      <c r="CD179" s="59"/>
      <c r="CE179" s="59"/>
      <c r="CF179" s="59"/>
      <c r="CG179" s="59"/>
      <c r="CH179" s="59"/>
      <c r="CI179" s="59"/>
      <c r="CJ179" s="59"/>
      <c r="CK179" s="59"/>
      <c r="CL179" s="59"/>
      <c r="CM179" s="59"/>
      <c r="CN179" s="59"/>
      <c r="CO179" s="59"/>
      <c r="CP179" s="59"/>
      <c r="CQ179" s="59"/>
      <c r="CR179" s="59"/>
      <c r="CS179" s="59"/>
      <c r="CT179" s="59"/>
      <c r="CU179" s="59"/>
      <c r="CV179" s="59"/>
      <c r="CW179" s="59"/>
      <c r="CX179" s="59"/>
      <c r="CY179" s="59"/>
      <c r="CZ179" s="59"/>
      <c r="DA179" s="59"/>
      <c r="DB179" s="59"/>
      <c r="DC179" s="59"/>
      <c r="DD179" s="59"/>
      <c r="DE179" s="59"/>
      <c r="DF179" s="59"/>
      <c r="DG179" s="59"/>
      <c r="DH179" s="59"/>
      <c r="DI179" s="59"/>
      <c r="DJ179" s="59"/>
      <c r="DK179" s="59"/>
      <c r="DL179" s="59"/>
      <c r="DM179" s="59"/>
      <c r="DN179" s="59"/>
      <c r="DO179" s="59"/>
      <c r="DP179" s="59"/>
      <c r="DQ179" s="59"/>
      <c r="DR179" s="59"/>
      <c r="DS179" s="59"/>
      <c r="DT179" s="59"/>
      <c r="DU179" s="59"/>
      <c r="DV179" s="59"/>
      <c r="DW179" s="59"/>
      <c r="DX179" s="59"/>
      <c r="DY179" s="59"/>
      <c r="DZ179" s="59"/>
      <c r="EA179" s="59"/>
      <c r="EB179" s="59"/>
      <c r="EC179" s="59"/>
      <c r="ED179" s="59"/>
      <c r="EE179" s="59"/>
      <c r="EF179" s="59"/>
      <c r="EG179" s="59"/>
      <c r="EH179" s="59"/>
      <c r="EI179" s="59"/>
      <c r="EJ179" s="59"/>
      <c r="EK179" s="59"/>
      <c r="EL179" s="59"/>
      <c r="EM179" s="59"/>
      <c r="EN179" s="59"/>
      <c r="EO179" s="59"/>
      <c r="EP179" s="59"/>
      <c r="EQ179" s="59"/>
      <c r="ER179" s="59"/>
      <c r="ES179" s="59"/>
      <c r="ET179" s="59"/>
      <c r="EU179" s="59"/>
      <c r="EV179" s="59"/>
      <c r="EW179" s="59"/>
      <c r="EX179" s="59"/>
    </row>
    <row r="180" spans="1:154" outlineLevel="1" x14ac:dyDescent="0.2">
      <c r="BA180" s="59"/>
      <c r="BB180" s="59"/>
      <c r="BC180" s="59"/>
      <c r="BD180" s="59"/>
      <c r="BE180" s="59"/>
      <c r="BF180" s="59"/>
      <c r="BG180" s="59"/>
      <c r="BH180" s="59"/>
      <c r="BI180" s="59"/>
      <c r="BJ180" s="59"/>
      <c r="BK180" s="59"/>
      <c r="BL180" s="59"/>
      <c r="BM180" s="59"/>
      <c r="BN180" s="59"/>
      <c r="BO180" s="59"/>
      <c r="BP180" s="59"/>
      <c r="BQ180" s="59"/>
      <c r="BR180" s="59"/>
      <c r="BS180" s="59"/>
      <c r="BT180" s="59"/>
      <c r="BU180" s="59"/>
      <c r="BV180" s="59"/>
      <c r="BW180" s="59"/>
      <c r="BX180" s="59"/>
      <c r="BY180" s="59"/>
      <c r="BZ180" s="59"/>
      <c r="CA180" s="59"/>
      <c r="CB180" s="59"/>
      <c r="CC180" s="59"/>
      <c r="CD180" s="59"/>
      <c r="CE180" s="59"/>
      <c r="CF180" s="59"/>
      <c r="CG180" s="59"/>
      <c r="CH180" s="59"/>
      <c r="CI180" s="59"/>
      <c r="CJ180" s="59"/>
      <c r="CK180" s="59"/>
      <c r="CL180" s="59"/>
      <c r="CM180" s="59"/>
      <c r="CN180" s="59"/>
      <c r="CO180" s="59"/>
      <c r="CP180" s="59"/>
      <c r="CQ180" s="59"/>
      <c r="CR180" s="59"/>
      <c r="CS180" s="59"/>
      <c r="CT180" s="59"/>
      <c r="CU180" s="59"/>
      <c r="CV180" s="59"/>
      <c r="CW180" s="59"/>
      <c r="CX180" s="59"/>
      <c r="CY180" s="59"/>
      <c r="CZ180" s="59"/>
      <c r="DA180" s="59"/>
      <c r="DB180" s="59"/>
      <c r="DC180" s="59"/>
      <c r="DD180" s="59"/>
      <c r="DE180" s="59"/>
      <c r="DF180" s="59"/>
      <c r="DG180" s="59"/>
      <c r="DH180" s="59"/>
      <c r="DI180" s="59"/>
      <c r="DJ180" s="59"/>
      <c r="DK180" s="59"/>
      <c r="DL180" s="59"/>
      <c r="DM180" s="59"/>
      <c r="DN180" s="59"/>
      <c r="DO180" s="59"/>
      <c r="DP180" s="59"/>
      <c r="DQ180" s="59"/>
      <c r="DR180" s="59"/>
      <c r="DS180" s="59"/>
      <c r="DT180" s="59"/>
      <c r="DU180" s="59"/>
      <c r="DV180" s="59"/>
      <c r="DW180" s="59"/>
      <c r="DX180" s="59"/>
      <c r="DY180" s="59"/>
      <c r="DZ180" s="59"/>
      <c r="EA180" s="59"/>
      <c r="EB180" s="59"/>
      <c r="EC180" s="59"/>
      <c r="ED180" s="59"/>
      <c r="EE180" s="59"/>
      <c r="EF180" s="59"/>
      <c r="EG180" s="59"/>
      <c r="EH180" s="59"/>
      <c r="EI180" s="59"/>
      <c r="EJ180" s="59"/>
      <c r="EK180" s="59"/>
      <c r="EL180" s="59"/>
      <c r="EM180" s="59"/>
      <c r="EN180" s="59"/>
      <c r="EO180" s="59"/>
      <c r="EP180" s="59"/>
      <c r="EQ180" s="59"/>
      <c r="ER180" s="59"/>
      <c r="ES180" s="59"/>
      <c r="ET180" s="59"/>
      <c r="EU180" s="59"/>
      <c r="EV180" s="59"/>
      <c r="EW180" s="59"/>
      <c r="EX180" s="59"/>
    </row>
    <row r="181" spans="1:154" outlineLevel="1" x14ac:dyDescent="0.2">
      <c r="BA181" s="59"/>
      <c r="BB181" s="59"/>
      <c r="BC181" s="59"/>
      <c r="BD181" s="59"/>
      <c r="BE181" s="59"/>
      <c r="BF181" s="59"/>
      <c r="BG181" s="59"/>
      <c r="BH181" s="59"/>
      <c r="BI181" s="59"/>
      <c r="BJ181" s="59"/>
      <c r="BK181" s="59"/>
      <c r="BL181" s="59"/>
      <c r="BM181" s="59"/>
      <c r="BN181" s="59"/>
      <c r="BO181" s="59"/>
      <c r="BP181" s="59"/>
      <c r="BQ181" s="59"/>
      <c r="BR181" s="59"/>
      <c r="BS181" s="59"/>
      <c r="BT181" s="59"/>
      <c r="BU181" s="59"/>
      <c r="BV181" s="59"/>
      <c r="BW181" s="59"/>
      <c r="BX181" s="59"/>
      <c r="BY181" s="59"/>
      <c r="BZ181" s="59"/>
      <c r="CA181" s="59"/>
      <c r="CB181" s="59"/>
      <c r="CC181" s="59"/>
      <c r="CD181" s="59"/>
      <c r="CE181" s="59"/>
      <c r="CF181" s="59"/>
      <c r="CG181" s="59"/>
      <c r="CH181" s="59"/>
      <c r="CI181" s="59"/>
      <c r="CJ181" s="59"/>
      <c r="CK181" s="59"/>
      <c r="CL181" s="59"/>
      <c r="CM181" s="59"/>
      <c r="CN181" s="59"/>
      <c r="CO181" s="59"/>
      <c r="CP181" s="59"/>
      <c r="CQ181" s="59"/>
      <c r="CR181" s="59"/>
      <c r="CS181" s="59"/>
      <c r="CT181" s="59"/>
      <c r="CU181" s="59"/>
      <c r="CV181" s="59"/>
      <c r="CW181" s="59"/>
      <c r="CX181" s="59"/>
      <c r="CY181" s="59"/>
      <c r="CZ181" s="59"/>
      <c r="DA181" s="59"/>
      <c r="DB181" s="59"/>
      <c r="DC181" s="59"/>
      <c r="DD181" s="59"/>
      <c r="DE181" s="59"/>
      <c r="DF181" s="59"/>
      <c r="DG181" s="59"/>
      <c r="DH181" s="59"/>
      <c r="DI181" s="59"/>
      <c r="DJ181" s="59"/>
      <c r="DK181" s="59"/>
      <c r="DL181" s="59"/>
      <c r="DM181" s="59"/>
      <c r="DN181" s="59"/>
      <c r="DO181" s="59"/>
      <c r="DP181" s="59"/>
      <c r="DQ181" s="59"/>
      <c r="DR181" s="59"/>
      <c r="DS181" s="59"/>
      <c r="DT181" s="59"/>
      <c r="DU181" s="59"/>
      <c r="DV181" s="59"/>
      <c r="DW181" s="59"/>
      <c r="DX181" s="59"/>
      <c r="DY181" s="59"/>
      <c r="DZ181" s="59"/>
      <c r="EA181" s="59"/>
      <c r="EB181" s="59"/>
      <c r="EC181" s="59"/>
      <c r="ED181" s="59"/>
      <c r="EE181" s="59"/>
      <c r="EF181" s="59"/>
      <c r="EG181" s="59"/>
      <c r="EH181" s="59"/>
      <c r="EI181" s="59"/>
      <c r="EJ181" s="59"/>
      <c r="EK181" s="59"/>
      <c r="EL181" s="59"/>
      <c r="EM181" s="59"/>
      <c r="EN181" s="59"/>
      <c r="EO181" s="59"/>
      <c r="EP181" s="59"/>
      <c r="EQ181" s="59"/>
      <c r="ER181" s="59"/>
      <c r="ES181" s="59"/>
      <c r="ET181" s="59"/>
      <c r="EU181" s="59"/>
      <c r="EV181" s="59"/>
      <c r="EW181" s="59"/>
      <c r="EX181" s="59"/>
    </row>
    <row r="182" spans="1:154" outlineLevel="1" x14ac:dyDescent="0.2">
      <c r="BA182" s="59"/>
      <c r="BB182" s="59"/>
      <c r="BC182" s="59"/>
      <c r="BD182" s="59"/>
      <c r="BE182" s="59"/>
      <c r="BF182" s="59"/>
      <c r="BG182" s="59"/>
      <c r="BH182" s="59"/>
      <c r="BI182" s="59"/>
      <c r="BJ182" s="59"/>
      <c r="BK182" s="59"/>
      <c r="BL182" s="59"/>
      <c r="BM182" s="59"/>
      <c r="BN182" s="59"/>
      <c r="BO182" s="59"/>
      <c r="BP182" s="59"/>
      <c r="BQ182" s="59"/>
      <c r="BR182" s="59"/>
      <c r="BS182" s="59"/>
      <c r="BT182" s="59"/>
      <c r="BU182" s="59"/>
      <c r="BV182" s="59"/>
      <c r="BW182" s="59"/>
      <c r="BX182" s="59"/>
      <c r="BY182" s="59"/>
      <c r="BZ182" s="59"/>
      <c r="CA182" s="59"/>
      <c r="CB182" s="59"/>
      <c r="CC182" s="59"/>
      <c r="CD182" s="59"/>
      <c r="CE182" s="59"/>
      <c r="CF182" s="59"/>
      <c r="CG182" s="59"/>
      <c r="CH182" s="59"/>
      <c r="CI182" s="59"/>
      <c r="CJ182" s="59"/>
      <c r="CK182" s="59"/>
      <c r="CL182" s="59"/>
      <c r="CM182" s="59"/>
      <c r="CN182" s="59"/>
      <c r="CO182" s="59"/>
      <c r="CP182" s="59"/>
      <c r="CQ182" s="59"/>
      <c r="CR182" s="59"/>
      <c r="CS182" s="59"/>
      <c r="CT182" s="59"/>
      <c r="CU182" s="59"/>
      <c r="CV182" s="59"/>
      <c r="CW182" s="59"/>
      <c r="CX182" s="59"/>
      <c r="CY182" s="59"/>
      <c r="CZ182" s="59"/>
      <c r="DA182" s="59"/>
      <c r="DB182" s="59"/>
      <c r="DC182" s="59"/>
      <c r="DD182" s="59"/>
      <c r="DE182" s="59"/>
      <c r="DF182" s="59"/>
      <c r="DG182" s="59"/>
      <c r="DH182" s="59"/>
      <c r="DI182" s="59"/>
      <c r="DJ182" s="59"/>
      <c r="DK182" s="59"/>
      <c r="DL182" s="59"/>
      <c r="DM182" s="59"/>
      <c r="DN182" s="59"/>
      <c r="DO182" s="59"/>
      <c r="DP182" s="59"/>
      <c r="DQ182" s="59"/>
      <c r="DR182" s="59"/>
      <c r="DS182" s="59"/>
      <c r="DT182" s="59"/>
      <c r="DU182" s="59"/>
      <c r="DV182" s="59"/>
      <c r="DW182" s="59"/>
      <c r="DX182" s="59"/>
      <c r="DY182" s="59"/>
      <c r="DZ182" s="59"/>
      <c r="EA182" s="59"/>
      <c r="EB182" s="59"/>
      <c r="EC182" s="59"/>
      <c r="ED182" s="59"/>
      <c r="EE182" s="59"/>
      <c r="EF182" s="59"/>
      <c r="EG182" s="59"/>
      <c r="EH182" s="59"/>
      <c r="EI182" s="59"/>
      <c r="EJ182" s="59"/>
      <c r="EK182" s="59"/>
      <c r="EL182" s="59"/>
      <c r="EM182" s="59"/>
      <c r="EN182" s="59"/>
      <c r="EO182" s="59"/>
      <c r="EP182" s="59"/>
      <c r="EQ182" s="59"/>
      <c r="ER182" s="59"/>
      <c r="ES182" s="59"/>
      <c r="ET182" s="59"/>
      <c r="EU182" s="59"/>
      <c r="EV182" s="59"/>
      <c r="EW182" s="59"/>
      <c r="EX182" s="59"/>
    </row>
    <row r="183" spans="1:154" outlineLevel="1" x14ac:dyDescent="0.2">
      <c r="BA183" s="59"/>
      <c r="BB183" s="59"/>
      <c r="BC183" s="59"/>
      <c r="BD183" s="59"/>
      <c r="BE183" s="59"/>
      <c r="BF183" s="59"/>
      <c r="BG183" s="59"/>
      <c r="BH183" s="59"/>
      <c r="BI183" s="59"/>
      <c r="BJ183" s="59"/>
      <c r="BK183" s="59"/>
      <c r="BL183" s="59"/>
      <c r="BM183" s="59"/>
      <c r="BN183" s="59"/>
      <c r="BO183" s="59"/>
      <c r="BP183" s="59"/>
      <c r="BQ183" s="59"/>
      <c r="BR183" s="59"/>
      <c r="BS183" s="59"/>
      <c r="BT183" s="59"/>
      <c r="BU183" s="59"/>
      <c r="BV183" s="59"/>
      <c r="BW183" s="59"/>
      <c r="BX183" s="59"/>
      <c r="BY183" s="59"/>
      <c r="BZ183" s="59"/>
      <c r="CA183" s="59"/>
      <c r="CB183" s="59"/>
      <c r="CC183" s="59"/>
      <c r="CD183" s="59"/>
      <c r="CE183" s="59"/>
      <c r="CF183" s="59"/>
      <c r="CG183" s="59"/>
      <c r="CH183" s="59"/>
      <c r="CI183" s="59"/>
      <c r="CJ183" s="59"/>
      <c r="CK183" s="59"/>
      <c r="CL183" s="59"/>
      <c r="CM183" s="59"/>
      <c r="CN183" s="59"/>
      <c r="CO183" s="59"/>
      <c r="CP183" s="59"/>
      <c r="CQ183" s="59"/>
      <c r="CR183" s="59"/>
      <c r="CS183" s="59"/>
      <c r="CT183" s="59"/>
      <c r="CU183" s="59"/>
      <c r="CV183" s="59"/>
      <c r="CW183" s="59"/>
      <c r="CX183" s="59"/>
      <c r="CY183" s="59"/>
      <c r="CZ183" s="59"/>
      <c r="DA183" s="59"/>
      <c r="DB183" s="59"/>
      <c r="DC183" s="59"/>
      <c r="DD183" s="59"/>
      <c r="DE183" s="59"/>
      <c r="DF183" s="59"/>
      <c r="DG183" s="59"/>
      <c r="DH183" s="59"/>
      <c r="DI183" s="59"/>
      <c r="DJ183" s="59"/>
      <c r="DK183" s="59"/>
      <c r="DL183" s="59"/>
      <c r="DM183" s="59"/>
      <c r="DN183" s="59"/>
      <c r="DO183" s="59"/>
      <c r="DP183" s="59"/>
      <c r="DQ183" s="59"/>
      <c r="DR183" s="59"/>
      <c r="DS183" s="59"/>
      <c r="DT183" s="59"/>
      <c r="DU183" s="59"/>
      <c r="DV183" s="59"/>
      <c r="DW183" s="59"/>
      <c r="DX183" s="59"/>
      <c r="DY183" s="59"/>
      <c r="DZ183" s="59"/>
      <c r="EA183" s="59"/>
      <c r="EB183" s="59"/>
      <c r="EC183" s="59"/>
      <c r="ED183" s="59"/>
      <c r="EE183" s="59"/>
      <c r="EF183" s="59"/>
      <c r="EG183" s="59"/>
      <c r="EH183" s="59"/>
      <c r="EI183" s="59"/>
      <c r="EJ183" s="59"/>
      <c r="EK183" s="59"/>
      <c r="EL183" s="59"/>
      <c r="EM183" s="59"/>
      <c r="EN183" s="59"/>
      <c r="EO183" s="59"/>
      <c r="EP183" s="59"/>
      <c r="EQ183" s="59"/>
      <c r="ER183" s="59"/>
      <c r="ES183" s="59"/>
      <c r="ET183" s="59"/>
      <c r="EU183" s="59"/>
      <c r="EV183" s="59"/>
      <c r="EW183" s="59"/>
      <c r="EX183" s="59"/>
    </row>
    <row r="184" spans="1:154" outlineLevel="1" x14ac:dyDescent="0.2">
      <c r="BA184" s="59"/>
      <c r="BB184" s="59"/>
      <c r="BC184" s="59"/>
      <c r="BD184" s="59"/>
      <c r="BE184" s="59"/>
      <c r="BF184" s="59"/>
      <c r="BG184" s="59"/>
      <c r="BH184" s="59"/>
      <c r="BI184" s="59"/>
      <c r="BJ184" s="59"/>
      <c r="BK184" s="59"/>
      <c r="BL184" s="59"/>
      <c r="BM184" s="59"/>
      <c r="BN184" s="59"/>
      <c r="BO184" s="59"/>
      <c r="BP184" s="59"/>
      <c r="BQ184" s="59"/>
      <c r="BR184" s="59"/>
      <c r="BS184" s="59"/>
      <c r="BT184" s="59"/>
      <c r="BU184" s="59"/>
      <c r="BV184" s="59"/>
      <c r="BW184" s="59"/>
      <c r="BX184" s="59"/>
      <c r="BY184" s="59"/>
      <c r="BZ184" s="59"/>
      <c r="CA184" s="59"/>
      <c r="CB184" s="59"/>
      <c r="CC184" s="59"/>
      <c r="CD184" s="59"/>
      <c r="CE184" s="59"/>
      <c r="CF184" s="59"/>
      <c r="CG184" s="59"/>
      <c r="CH184" s="59"/>
      <c r="CI184" s="59"/>
      <c r="CJ184" s="59"/>
      <c r="CK184" s="59"/>
      <c r="CL184" s="59"/>
      <c r="CM184" s="59"/>
      <c r="CN184" s="59"/>
      <c r="CO184" s="59"/>
      <c r="CP184" s="59"/>
      <c r="CQ184" s="59"/>
      <c r="CR184" s="59"/>
      <c r="CS184" s="59"/>
      <c r="CT184" s="59"/>
      <c r="CU184" s="59"/>
      <c r="CV184" s="59"/>
      <c r="CW184" s="59"/>
      <c r="CX184" s="59"/>
      <c r="CY184" s="59"/>
      <c r="CZ184" s="59"/>
      <c r="DA184" s="59"/>
      <c r="DB184" s="59"/>
      <c r="DC184" s="59"/>
      <c r="DD184" s="59"/>
      <c r="DE184" s="59"/>
      <c r="DF184" s="59"/>
      <c r="DG184" s="59"/>
      <c r="DH184" s="59"/>
      <c r="DI184" s="59"/>
      <c r="DJ184" s="59"/>
      <c r="DK184" s="59"/>
      <c r="DL184" s="59"/>
      <c r="DM184" s="59"/>
      <c r="DN184" s="59"/>
      <c r="DO184" s="59"/>
      <c r="DP184" s="59"/>
      <c r="DQ184" s="59"/>
      <c r="DR184" s="59"/>
      <c r="DS184" s="59"/>
      <c r="DT184" s="59"/>
      <c r="DU184" s="59"/>
      <c r="DV184" s="59"/>
      <c r="DW184" s="59"/>
      <c r="DX184" s="59"/>
      <c r="DY184" s="59"/>
      <c r="DZ184" s="59"/>
      <c r="EA184" s="59"/>
      <c r="EB184" s="59"/>
      <c r="EC184" s="59"/>
      <c r="ED184" s="59"/>
      <c r="EE184" s="59"/>
      <c r="EF184" s="59"/>
      <c r="EG184" s="59"/>
      <c r="EH184" s="59"/>
      <c r="EI184" s="59"/>
      <c r="EJ184" s="59"/>
      <c r="EK184" s="59"/>
      <c r="EL184" s="59"/>
      <c r="EM184" s="59"/>
      <c r="EN184" s="59"/>
      <c r="EO184" s="59"/>
      <c r="EP184" s="59"/>
      <c r="EQ184" s="59"/>
      <c r="ER184" s="59"/>
      <c r="ES184" s="59"/>
      <c r="ET184" s="59"/>
      <c r="EU184" s="59"/>
      <c r="EV184" s="59"/>
      <c r="EW184" s="59"/>
      <c r="EX184" s="59"/>
    </row>
    <row r="185" spans="1:154" outlineLevel="1" x14ac:dyDescent="0.2">
      <c r="BA185" s="59"/>
      <c r="BB185" s="59"/>
      <c r="BC185" s="59"/>
      <c r="BD185" s="59"/>
      <c r="BE185" s="59"/>
      <c r="BF185" s="59"/>
      <c r="BG185" s="59"/>
      <c r="BH185" s="59"/>
      <c r="BI185" s="59"/>
      <c r="BJ185" s="59"/>
      <c r="BK185" s="59"/>
      <c r="BL185" s="59"/>
      <c r="BM185" s="59"/>
      <c r="BN185" s="59"/>
      <c r="BO185" s="59"/>
      <c r="BP185" s="59"/>
      <c r="BQ185" s="59"/>
      <c r="BR185" s="59"/>
      <c r="BS185" s="59"/>
      <c r="BT185" s="59"/>
      <c r="BU185" s="59"/>
      <c r="BV185" s="59"/>
      <c r="BW185" s="59"/>
      <c r="BX185" s="59"/>
      <c r="BY185" s="59"/>
      <c r="BZ185" s="59"/>
      <c r="CA185" s="59"/>
      <c r="CB185" s="59"/>
      <c r="CC185" s="59"/>
      <c r="CD185" s="59"/>
      <c r="CE185" s="59"/>
      <c r="CF185" s="59"/>
      <c r="CG185" s="59"/>
      <c r="CH185" s="59"/>
      <c r="CI185" s="59"/>
      <c r="CJ185" s="59"/>
      <c r="CK185" s="59"/>
      <c r="CL185" s="59"/>
      <c r="CM185" s="59"/>
      <c r="CN185" s="59"/>
      <c r="CO185" s="59"/>
      <c r="CP185" s="59"/>
      <c r="CQ185" s="59"/>
      <c r="CR185" s="59"/>
      <c r="CS185" s="59"/>
      <c r="CT185" s="59"/>
      <c r="CU185" s="59"/>
      <c r="CV185" s="59"/>
      <c r="CW185" s="59"/>
      <c r="CX185" s="59"/>
      <c r="CY185" s="59"/>
      <c r="CZ185" s="59"/>
      <c r="DA185" s="59"/>
      <c r="DB185" s="59"/>
      <c r="DC185" s="59"/>
      <c r="DD185" s="59"/>
      <c r="DE185" s="59"/>
      <c r="DF185" s="59"/>
      <c r="DG185" s="59"/>
      <c r="DH185" s="59"/>
      <c r="DI185" s="59"/>
      <c r="DJ185" s="59"/>
      <c r="DK185" s="59"/>
      <c r="DL185" s="59"/>
      <c r="DM185" s="59"/>
      <c r="DN185" s="59"/>
      <c r="DO185" s="59"/>
      <c r="DP185" s="59"/>
      <c r="DQ185" s="59"/>
      <c r="DR185" s="59"/>
      <c r="DS185" s="59"/>
      <c r="DT185" s="59"/>
      <c r="DU185" s="59"/>
      <c r="DV185" s="59"/>
      <c r="DW185" s="59"/>
      <c r="DX185" s="59"/>
      <c r="DY185" s="59"/>
      <c r="DZ185" s="59"/>
      <c r="EA185" s="59"/>
      <c r="EB185" s="59"/>
      <c r="EC185" s="59"/>
      <c r="ED185" s="59"/>
      <c r="EE185" s="59"/>
      <c r="EF185" s="59"/>
      <c r="EG185" s="59"/>
      <c r="EH185" s="59"/>
      <c r="EI185" s="59"/>
      <c r="EJ185" s="59"/>
      <c r="EK185" s="59"/>
      <c r="EL185" s="59"/>
      <c r="EM185" s="59"/>
      <c r="EN185" s="59"/>
      <c r="EO185" s="59"/>
      <c r="EP185" s="59"/>
      <c r="EQ185" s="59"/>
      <c r="ER185" s="59"/>
      <c r="ES185" s="59"/>
      <c r="ET185" s="59"/>
      <c r="EU185" s="59"/>
      <c r="EV185" s="59"/>
      <c r="EW185" s="59"/>
      <c r="EX185" s="59"/>
    </row>
    <row r="186" spans="1:154" x14ac:dyDescent="0.2">
      <c r="A186" s="75"/>
      <c r="BA186" s="59"/>
      <c r="BB186" s="59"/>
      <c r="BC186" s="59"/>
      <c r="BD186" s="59"/>
      <c r="BE186" s="59"/>
      <c r="BF186" s="59"/>
      <c r="BG186" s="59"/>
      <c r="BH186" s="59"/>
      <c r="BI186" s="59"/>
      <c r="BJ186" s="59"/>
      <c r="BK186" s="59"/>
      <c r="BL186" s="59"/>
      <c r="BM186" s="59"/>
      <c r="BN186" s="59"/>
      <c r="BO186" s="59"/>
      <c r="BP186" s="59"/>
      <c r="BQ186" s="59"/>
      <c r="BR186" s="59"/>
      <c r="BS186" s="59"/>
      <c r="BT186" s="59"/>
      <c r="BU186" s="59"/>
      <c r="BV186" s="59"/>
      <c r="BW186" s="59"/>
      <c r="BX186" s="59"/>
      <c r="BY186" s="59"/>
      <c r="BZ186" s="59"/>
      <c r="CA186" s="59"/>
      <c r="CB186" s="59"/>
      <c r="CC186" s="59"/>
      <c r="CD186" s="59"/>
      <c r="CE186" s="59"/>
      <c r="CF186" s="59"/>
      <c r="CG186" s="59"/>
      <c r="CH186" s="59"/>
      <c r="CI186" s="59"/>
      <c r="CJ186" s="59"/>
      <c r="CK186" s="59"/>
      <c r="CL186" s="59"/>
      <c r="CM186" s="59"/>
      <c r="CN186" s="59"/>
      <c r="CO186" s="59"/>
      <c r="CP186" s="59"/>
      <c r="CQ186" s="59"/>
      <c r="CR186" s="59"/>
      <c r="CS186" s="59"/>
      <c r="CT186" s="59"/>
      <c r="CU186" s="59"/>
      <c r="CV186" s="59"/>
      <c r="CW186" s="59"/>
      <c r="CX186" s="59"/>
      <c r="CY186" s="59"/>
      <c r="CZ186" s="59"/>
      <c r="DA186" s="59"/>
      <c r="DB186" s="59"/>
      <c r="DC186" s="59"/>
      <c r="DD186" s="59"/>
      <c r="DE186" s="59"/>
      <c r="DF186" s="59"/>
      <c r="DG186" s="59"/>
      <c r="DH186" s="59"/>
      <c r="DI186" s="59"/>
      <c r="DJ186" s="59"/>
      <c r="DK186" s="59"/>
      <c r="DL186" s="59"/>
      <c r="DM186" s="59"/>
      <c r="DN186" s="59"/>
      <c r="DO186" s="59"/>
      <c r="DP186" s="59"/>
      <c r="DQ186" s="59"/>
      <c r="DR186" s="59"/>
      <c r="DS186" s="59"/>
      <c r="DT186" s="59"/>
      <c r="DU186" s="59"/>
      <c r="DV186" s="59"/>
      <c r="DW186" s="59"/>
      <c r="DX186" s="59"/>
      <c r="DY186" s="59"/>
      <c r="DZ186" s="59"/>
      <c r="EA186" s="59"/>
      <c r="EB186" s="59"/>
      <c r="EC186" s="59"/>
      <c r="ED186" s="59"/>
      <c r="EE186" s="59"/>
      <c r="EF186" s="59"/>
      <c r="EG186" s="59"/>
      <c r="EH186" s="59"/>
      <c r="EI186" s="59"/>
      <c r="EJ186" s="59"/>
      <c r="EK186" s="59"/>
      <c r="EL186" s="59"/>
      <c r="EM186" s="59"/>
      <c r="EN186" s="59"/>
      <c r="EO186" s="59"/>
      <c r="EP186" s="59"/>
      <c r="EQ186" s="59"/>
      <c r="ER186" s="59"/>
      <c r="ES186" s="59"/>
      <c r="ET186" s="59"/>
      <c r="EU186" s="59"/>
      <c r="EV186" s="59"/>
      <c r="EW186" s="59"/>
      <c r="EX186" s="59"/>
    </row>
    <row r="187" spans="1:154" x14ac:dyDescent="0.2">
      <c r="A187" s="12" t="s">
        <v>173</v>
      </c>
      <c r="BA187" s="59" t="s">
        <v>210</v>
      </c>
      <c r="BB187" s="59"/>
      <c r="BC187" s="59"/>
      <c r="BD187" s="59">
        <v>10</v>
      </c>
      <c r="BE187" s="59"/>
      <c r="BF187" s="59"/>
      <c r="BG187" s="59"/>
      <c r="BH187" s="59"/>
      <c r="BI187" s="59"/>
      <c r="BJ187" s="59"/>
      <c r="BK187" s="59"/>
      <c r="BL187" s="59"/>
      <c r="BM187" s="59"/>
      <c r="BN187" s="59"/>
      <c r="BO187" s="59"/>
      <c r="BP187" s="59"/>
      <c r="BQ187" s="59"/>
      <c r="BR187" s="59"/>
      <c r="BS187" s="59"/>
      <c r="BT187" s="59"/>
      <c r="BU187" s="59"/>
      <c r="BV187" s="59"/>
      <c r="BW187" s="59"/>
      <c r="BX187" s="59"/>
      <c r="BY187" s="59"/>
      <c r="BZ187" s="59"/>
      <c r="CA187" s="59"/>
      <c r="CB187" s="59"/>
      <c r="CC187" s="59"/>
      <c r="CD187" s="59"/>
      <c r="CE187" s="59"/>
      <c r="CF187" s="59"/>
      <c r="CG187" s="59"/>
      <c r="CH187" s="59"/>
      <c r="CI187" s="59"/>
      <c r="CJ187" s="59"/>
      <c r="CK187" s="59"/>
      <c r="CL187" s="59"/>
      <c r="CM187" s="59"/>
      <c r="CN187" s="59"/>
      <c r="CO187" s="59"/>
      <c r="CP187" s="59"/>
      <c r="CQ187" s="59"/>
      <c r="CR187" s="59"/>
      <c r="CS187" s="59"/>
      <c r="CT187" s="59"/>
      <c r="CU187" s="59"/>
      <c r="CV187" s="59"/>
      <c r="CW187" s="59"/>
      <c r="CX187" s="59"/>
      <c r="CY187" s="59"/>
      <c r="CZ187" s="59"/>
      <c r="DA187" s="59"/>
      <c r="DB187" s="59"/>
      <c r="DC187" s="59"/>
      <c r="DD187" s="59"/>
      <c r="DE187" s="59"/>
      <c r="DF187" s="59"/>
      <c r="DG187" s="59"/>
      <c r="DH187" s="59"/>
      <c r="DI187" s="59"/>
      <c r="DJ187" s="59"/>
      <c r="DK187" s="59"/>
      <c r="DL187" s="59"/>
      <c r="DM187" s="59"/>
      <c r="DN187" s="59"/>
      <c r="DO187" s="59"/>
      <c r="DP187" s="59"/>
      <c r="DQ187" s="59"/>
      <c r="DR187" s="59"/>
      <c r="DS187" s="59"/>
      <c r="DT187" s="59"/>
      <c r="DU187" s="59"/>
      <c r="DV187" s="59"/>
      <c r="DW187" s="59"/>
      <c r="DX187" s="59"/>
      <c r="DY187" s="59"/>
      <c r="DZ187" s="59"/>
      <c r="EA187" s="59"/>
      <c r="EB187" s="59"/>
      <c r="EC187" s="59"/>
      <c r="ED187" s="59"/>
      <c r="EE187" s="59"/>
      <c r="EF187" s="59"/>
      <c r="EG187" s="59"/>
      <c r="EH187" s="59"/>
      <c r="EI187" s="59"/>
      <c r="EJ187" s="59"/>
      <c r="EK187" s="59"/>
      <c r="EL187" s="59"/>
      <c r="EM187" s="59"/>
      <c r="EN187" s="59"/>
      <c r="EO187" s="59"/>
      <c r="EP187" s="59"/>
      <c r="EQ187" s="59"/>
      <c r="ER187" s="59"/>
      <c r="ES187" s="59"/>
      <c r="ET187" s="59"/>
      <c r="EU187" s="59"/>
      <c r="EV187" s="59"/>
      <c r="EW187" s="59"/>
      <c r="EX187" s="59"/>
    </row>
    <row r="188" spans="1:154" outlineLevel="1" x14ac:dyDescent="0.2">
      <c r="E188" s="26" t="s">
        <v>210</v>
      </c>
      <c r="F188" s="58">
        <f>$BD$187/20</f>
        <v>0.5</v>
      </c>
      <c r="BA188" s="59" t="s">
        <v>187</v>
      </c>
      <c r="BB188" s="59">
        <v>0</v>
      </c>
      <c r="BC188" s="59">
        <v>0.01</v>
      </c>
      <c r="BD188" s="59">
        <v>0.02</v>
      </c>
      <c r="BE188" s="59">
        <v>0.03</v>
      </c>
      <c r="BF188" s="59">
        <v>0.04</v>
      </c>
      <c r="BG188" s="59">
        <v>0.05</v>
      </c>
      <c r="BH188" s="59">
        <v>6.0000000000000005E-2</v>
      </c>
      <c r="BI188" s="59">
        <v>7.0000000000000007E-2</v>
      </c>
      <c r="BJ188" s="59">
        <v>0.08</v>
      </c>
      <c r="BK188" s="59">
        <v>0.09</v>
      </c>
      <c r="BL188" s="59">
        <v>9.9999999999999992E-2</v>
      </c>
      <c r="BM188" s="59">
        <v>0.10999999999999999</v>
      </c>
      <c r="BN188" s="59">
        <v>0.11999999999999998</v>
      </c>
      <c r="BO188" s="59">
        <v>0.12999999999999998</v>
      </c>
      <c r="BP188" s="59">
        <v>0.13999999999999999</v>
      </c>
      <c r="BQ188" s="59">
        <v>0.15</v>
      </c>
      <c r="BR188" s="59">
        <v>0.16</v>
      </c>
      <c r="BS188" s="59">
        <v>0.17</v>
      </c>
      <c r="BT188" s="59">
        <v>0.18000000000000002</v>
      </c>
      <c r="BU188" s="59">
        <v>0.19000000000000003</v>
      </c>
      <c r="BV188" s="59">
        <v>0.20000000000000004</v>
      </c>
      <c r="BW188" s="59">
        <v>0.21000000000000005</v>
      </c>
      <c r="BX188" s="59">
        <v>0.22000000000000006</v>
      </c>
      <c r="BY188" s="59">
        <v>0.23000000000000007</v>
      </c>
      <c r="BZ188" s="59">
        <v>0.24000000000000007</v>
      </c>
      <c r="CA188" s="59">
        <v>0.25000000000000006</v>
      </c>
      <c r="CB188" s="59">
        <v>0.26000000000000006</v>
      </c>
      <c r="CC188" s="59">
        <v>0.27000000000000007</v>
      </c>
      <c r="CD188" s="59">
        <v>0.28000000000000008</v>
      </c>
      <c r="CE188" s="59">
        <v>0.29000000000000009</v>
      </c>
      <c r="CF188" s="59">
        <v>0.3000000000000001</v>
      </c>
      <c r="CG188" s="59">
        <v>0.31000000000000011</v>
      </c>
      <c r="CH188" s="59">
        <v>0.32000000000000012</v>
      </c>
      <c r="CI188" s="59">
        <v>0.33000000000000013</v>
      </c>
      <c r="CJ188" s="59">
        <v>0.34000000000000014</v>
      </c>
      <c r="CK188" s="59">
        <v>0.35000000000000014</v>
      </c>
      <c r="CL188" s="59">
        <v>0.36000000000000015</v>
      </c>
      <c r="CM188" s="59">
        <v>0.37000000000000016</v>
      </c>
      <c r="CN188" s="59">
        <v>0.38000000000000017</v>
      </c>
      <c r="CO188" s="59">
        <v>0.39000000000000018</v>
      </c>
      <c r="CP188" s="59">
        <v>0.40000000000000019</v>
      </c>
      <c r="CQ188" s="59">
        <v>0.4100000000000002</v>
      </c>
      <c r="CR188" s="59">
        <v>0.42000000000000021</v>
      </c>
      <c r="CS188" s="59">
        <v>0.43000000000000022</v>
      </c>
      <c r="CT188" s="59">
        <v>0.44000000000000022</v>
      </c>
      <c r="CU188" s="59">
        <v>0.45000000000000023</v>
      </c>
      <c r="CV188" s="59">
        <v>0.46000000000000024</v>
      </c>
      <c r="CW188" s="59">
        <v>0.47000000000000025</v>
      </c>
      <c r="CX188" s="59">
        <v>0.48000000000000026</v>
      </c>
      <c r="CY188" s="59">
        <v>0.49000000000000027</v>
      </c>
      <c r="CZ188" s="59">
        <v>0.50000000000000022</v>
      </c>
      <c r="DA188" s="59">
        <v>0.51000000000000023</v>
      </c>
      <c r="DB188" s="59">
        <v>0.52000000000000024</v>
      </c>
      <c r="DC188" s="59">
        <v>0.53000000000000025</v>
      </c>
      <c r="DD188" s="59">
        <v>0.54000000000000026</v>
      </c>
      <c r="DE188" s="59">
        <v>0.55000000000000027</v>
      </c>
      <c r="DF188" s="59">
        <v>0.56000000000000028</v>
      </c>
      <c r="DG188" s="59">
        <v>0.57000000000000028</v>
      </c>
      <c r="DH188" s="59">
        <v>0.58000000000000029</v>
      </c>
      <c r="DI188" s="59">
        <v>0.5900000000000003</v>
      </c>
      <c r="DJ188" s="59">
        <v>0.60000000000000031</v>
      </c>
      <c r="DK188" s="59">
        <v>0.61000000000000032</v>
      </c>
      <c r="DL188" s="59">
        <v>0.62000000000000033</v>
      </c>
      <c r="DM188" s="59">
        <v>0.63000000000000034</v>
      </c>
      <c r="DN188" s="59">
        <v>0.64000000000000035</v>
      </c>
      <c r="DO188" s="59">
        <v>0.65000000000000036</v>
      </c>
      <c r="DP188" s="59">
        <v>0.66000000000000036</v>
      </c>
      <c r="DQ188" s="59">
        <v>0.67000000000000037</v>
      </c>
      <c r="DR188" s="59">
        <v>0.68000000000000038</v>
      </c>
      <c r="DS188" s="59">
        <v>0.69000000000000039</v>
      </c>
      <c r="DT188" s="59">
        <v>0.7000000000000004</v>
      </c>
      <c r="DU188" s="59">
        <v>0.71000000000000041</v>
      </c>
      <c r="DV188" s="59">
        <v>0.72000000000000042</v>
      </c>
      <c r="DW188" s="59">
        <v>0.73000000000000043</v>
      </c>
      <c r="DX188" s="59">
        <v>0.74000000000000044</v>
      </c>
      <c r="DY188" s="59">
        <v>0.75000000000000044</v>
      </c>
      <c r="DZ188" s="59">
        <v>0.76000000000000045</v>
      </c>
      <c r="EA188" s="59">
        <v>0.77000000000000046</v>
      </c>
      <c r="EB188" s="59">
        <v>0.78000000000000047</v>
      </c>
      <c r="EC188" s="59">
        <v>0.79000000000000048</v>
      </c>
      <c r="ED188" s="59">
        <v>0.80000000000000049</v>
      </c>
      <c r="EE188" s="59">
        <v>0.8100000000000005</v>
      </c>
      <c r="EF188" s="59">
        <v>0.82000000000000051</v>
      </c>
      <c r="EG188" s="59">
        <v>0.83000000000000052</v>
      </c>
      <c r="EH188" s="59">
        <v>0.84000000000000052</v>
      </c>
      <c r="EI188" s="59">
        <v>0.85000000000000053</v>
      </c>
      <c r="EJ188" s="59">
        <v>0.86000000000000054</v>
      </c>
      <c r="EK188" s="59">
        <v>0.87000000000000055</v>
      </c>
      <c r="EL188" s="59">
        <v>0.88000000000000056</v>
      </c>
      <c r="EM188" s="59">
        <v>0.89000000000000057</v>
      </c>
      <c r="EN188" s="59">
        <v>0.90000000000000058</v>
      </c>
      <c r="EO188" s="59">
        <v>0.91000000000000059</v>
      </c>
      <c r="EP188" s="59">
        <v>0.9200000000000006</v>
      </c>
      <c r="EQ188" s="59">
        <v>0.9300000000000006</v>
      </c>
      <c r="ER188" s="59">
        <v>0.94000000000000061</v>
      </c>
      <c r="ES188" s="59">
        <v>0.95000000000000062</v>
      </c>
      <c r="ET188" s="59">
        <v>0.96000000000000063</v>
      </c>
      <c r="EU188" s="59">
        <v>0.97000000000000064</v>
      </c>
      <c r="EV188" s="59">
        <v>0.98000000000000065</v>
      </c>
      <c r="EW188" s="59">
        <v>0.99000000000000066</v>
      </c>
      <c r="EX188" s="59">
        <v>1.0000000000000007</v>
      </c>
    </row>
    <row r="189" spans="1:154" outlineLevel="1" x14ac:dyDescent="0.2">
      <c r="BA189" s="59" t="s">
        <v>211</v>
      </c>
      <c r="BB189" s="59">
        <v>0.59756097560975607</v>
      </c>
      <c r="BC189" s="59">
        <v>0</v>
      </c>
      <c r="BD189" s="59">
        <v>0.11951219512195121</v>
      </c>
      <c r="BE189" s="59">
        <v>0</v>
      </c>
      <c r="BF189" s="59">
        <v>0</v>
      </c>
      <c r="BG189" s="59">
        <v>0</v>
      </c>
      <c r="BH189" s="59">
        <v>0</v>
      </c>
      <c r="BI189" s="59">
        <v>0</v>
      </c>
      <c r="BJ189" s="59">
        <v>0</v>
      </c>
      <c r="BK189" s="59">
        <v>0</v>
      </c>
      <c r="BL189" s="59">
        <v>0</v>
      </c>
      <c r="BM189" s="59">
        <v>0</v>
      </c>
      <c r="BN189" s="59">
        <v>0</v>
      </c>
      <c r="BO189" s="59">
        <v>0</v>
      </c>
      <c r="BP189" s="59">
        <v>0</v>
      </c>
      <c r="BQ189" s="59">
        <v>0</v>
      </c>
      <c r="BR189" s="59">
        <v>0</v>
      </c>
      <c r="BS189" s="59">
        <v>0</v>
      </c>
      <c r="BT189" s="59">
        <v>0</v>
      </c>
      <c r="BU189" s="59">
        <v>0</v>
      </c>
      <c r="BV189" s="59">
        <v>0</v>
      </c>
      <c r="BW189" s="59">
        <v>0</v>
      </c>
      <c r="BX189" s="59">
        <v>0</v>
      </c>
      <c r="BY189" s="59">
        <v>0</v>
      </c>
      <c r="BZ189" s="59">
        <v>0</v>
      </c>
      <c r="CA189" s="59">
        <v>0</v>
      </c>
      <c r="CB189" s="59">
        <v>0</v>
      </c>
      <c r="CC189" s="59">
        <v>0</v>
      </c>
      <c r="CD189" s="59">
        <v>0</v>
      </c>
      <c r="CE189" s="59">
        <v>0</v>
      </c>
      <c r="CF189" s="59">
        <v>0</v>
      </c>
      <c r="CG189" s="59">
        <v>0</v>
      </c>
      <c r="CH189" s="59">
        <v>0</v>
      </c>
      <c r="CI189" s="59">
        <v>0</v>
      </c>
      <c r="CJ189" s="59">
        <v>0</v>
      </c>
      <c r="CK189" s="59">
        <v>0</v>
      </c>
      <c r="CL189" s="59">
        <v>0</v>
      </c>
      <c r="CM189" s="59">
        <v>0</v>
      </c>
      <c r="CN189" s="59">
        <v>0</v>
      </c>
      <c r="CO189" s="59">
        <v>0</v>
      </c>
      <c r="CP189" s="59">
        <v>0</v>
      </c>
      <c r="CQ189" s="59">
        <v>0</v>
      </c>
      <c r="CR189" s="59">
        <v>0</v>
      </c>
      <c r="CS189" s="59">
        <v>0</v>
      </c>
      <c r="CT189" s="59">
        <v>0</v>
      </c>
      <c r="CU189" s="59">
        <v>0</v>
      </c>
      <c r="CV189" s="59">
        <v>0</v>
      </c>
      <c r="CW189" s="59">
        <v>0</v>
      </c>
      <c r="CX189" s="59">
        <v>0</v>
      </c>
      <c r="CY189" s="59">
        <v>0</v>
      </c>
      <c r="CZ189" s="59">
        <v>0</v>
      </c>
      <c r="DA189" s="59">
        <v>0</v>
      </c>
      <c r="DB189" s="59">
        <v>0</v>
      </c>
      <c r="DC189" s="59">
        <v>0</v>
      </c>
      <c r="DD189" s="59">
        <v>0</v>
      </c>
      <c r="DE189" s="59">
        <v>0</v>
      </c>
      <c r="DF189" s="59">
        <v>0</v>
      </c>
      <c r="DG189" s="59">
        <v>0</v>
      </c>
      <c r="DH189" s="59">
        <v>0</v>
      </c>
      <c r="DI189" s="59">
        <v>0</v>
      </c>
      <c r="DJ189" s="59">
        <v>0</v>
      </c>
      <c r="DK189" s="59">
        <v>0</v>
      </c>
      <c r="DL189" s="59">
        <v>0</v>
      </c>
      <c r="DM189" s="59">
        <v>0</v>
      </c>
      <c r="DN189" s="59">
        <v>0</v>
      </c>
      <c r="DO189" s="59">
        <v>0</v>
      </c>
      <c r="DP189" s="59">
        <v>0</v>
      </c>
      <c r="DQ189" s="59">
        <v>0</v>
      </c>
      <c r="DR189" s="59">
        <v>0</v>
      </c>
      <c r="DS189" s="59">
        <v>0</v>
      </c>
      <c r="DT189" s="59">
        <v>0</v>
      </c>
      <c r="DU189" s="59">
        <v>0</v>
      </c>
      <c r="DV189" s="59">
        <v>0</v>
      </c>
      <c r="DW189" s="59">
        <v>0</v>
      </c>
      <c r="DX189" s="59">
        <v>0</v>
      </c>
      <c r="DY189" s="59">
        <v>0</v>
      </c>
      <c r="DZ189" s="59">
        <v>0</v>
      </c>
      <c r="EA189" s="59">
        <v>0</v>
      </c>
      <c r="EB189" s="59">
        <v>0</v>
      </c>
      <c r="EC189" s="59">
        <v>0</v>
      </c>
      <c r="ED189" s="59">
        <v>0</v>
      </c>
      <c r="EE189" s="59">
        <v>0</v>
      </c>
      <c r="EF189" s="59">
        <v>0</v>
      </c>
      <c r="EG189" s="59">
        <v>0</v>
      </c>
      <c r="EH189" s="59">
        <v>0</v>
      </c>
      <c r="EI189" s="59">
        <v>0</v>
      </c>
      <c r="EJ189" s="59">
        <v>0</v>
      </c>
      <c r="EK189" s="59">
        <v>0</v>
      </c>
      <c r="EL189" s="59">
        <v>0</v>
      </c>
      <c r="EM189" s="59">
        <v>0</v>
      </c>
      <c r="EN189" s="59">
        <v>0</v>
      </c>
      <c r="EO189" s="59">
        <v>0</v>
      </c>
      <c r="EP189" s="59">
        <v>0</v>
      </c>
      <c r="EQ189" s="59">
        <v>0</v>
      </c>
      <c r="ER189" s="59">
        <v>0</v>
      </c>
      <c r="ES189" s="59">
        <v>0</v>
      </c>
      <c r="ET189" s="59">
        <v>0</v>
      </c>
      <c r="EU189" s="59">
        <v>0</v>
      </c>
      <c r="EV189" s="59">
        <v>0</v>
      </c>
      <c r="EW189" s="59">
        <v>0</v>
      </c>
      <c r="EX189" s="59">
        <v>0</v>
      </c>
    </row>
    <row r="190" spans="1:154" outlineLevel="1" x14ac:dyDescent="0.2">
      <c r="BA190" s="59" t="s">
        <v>212</v>
      </c>
      <c r="BB190" s="59">
        <v>0</v>
      </c>
      <c r="BC190" s="59">
        <v>0</v>
      </c>
      <c r="BD190" s="59">
        <v>0</v>
      </c>
      <c r="BE190" s="59">
        <v>0</v>
      </c>
      <c r="BF190" s="59">
        <v>0</v>
      </c>
      <c r="BG190" s="59">
        <v>0</v>
      </c>
      <c r="BH190" s="59">
        <v>0</v>
      </c>
      <c r="BI190" s="59">
        <v>0</v>
      </c>
      <c r="BJ190" s="59">
        <v>0</v>
      </c>
      <c r="BK190" s="59">
        <v>0</v>
      </c>
      <c r="BL190" s="59">
        <v>0</v>
      </c>
      <c r="BM190" s="59">
        <v>0</v>
      </c>
      <c r="BN190" s="59">
        <v>0</v>
      </c>
      <c r="BO190" s="59">
        <v>0</v>
      </c>
      <c r="BP190" s="59">
        <v>0</v>
      </c>
      <c r="BQ190" s="59">
        <v>0</v>
      </c>
      <c r="BR190" s="59">
        <v>0</v>
      </c>
      <c r="BS190" s="59">
        <v>0</v>
      </c>
      <c r="BT190" s="59">
        <v>0</v>
      </c>
      <c r="BU190" s="59">
        <v>0</v>
      </c>
      <c r="BV190" s="59">
        <v>0</v>
      </c>
      <c r="BW190" s="59">
        <v>0</v>
      </c>
      <c r="BX190" s="59">
        <v>0</v>
      </c>
      <c r="BY190" s="59">
        <v>0</v>
      </c>
      <c r="BZ190" s="59">
        <v>0</v>
      </c>
      <c r="CA190" s="59">
        <v>0</v>
      </c>
      <c r="CB190" s="59">
        <v>0</v>
      </c>
      <c r="CC190" s="59">
        <v>0</v>
      </c>
      <c r="CD190" s="59">
        <v>0</v>
      </c>
      <c r="CE190" s="59">
        <v>0</v>
      </c>
      <c r="CF190" s="59">
        <v>0</v>
      </c>
      <c r="CG190" s="59">
        <v>0</v>
      </c>
      <c r="CH190" s="59">
        <v>0</v>
      </c>
      <c r="CI190" s="59">
        <v>0</v>
      </c>
      <c r="CJ190" s="59">
        <v>0</v>
      </c>
      <c r="CK190" s="59">
        <v>0</v>
      </c>
      <c r="CL190" s="59">
        <v>0</v>
      </c>
      <c r="CM190" s="59">
        <v>0</v>
      </c>
      <c r="CN190" s="59">
        <v>0</v>
      </c>
      <c r="CO190" s="59">
        <v>0</v>
      </c>
      <c r="CP190" s="59">
        <v>0</v>
      </c>
      <c r="CQ190" s="59">
        <v>0</v>
      </c>
      <c r="CR190" s="59">
        <v>0</v>
      </c>
      <c r="CS190" s="59">
        <v>0</v>
      </c>
      <c r="CT190" s="59">
        <v>0</v>
      </c>
      <c r="CU190" s="59">
        <v>0</v>
      </c>
      <c r="CV190" s="59">
        <v>0</v>
      </c>
      <c r="CW190" s="59">
        <v>0</v>
      </c>
      <c r="CX190" s="59">
        <v>0</v>
      </c>
      <c r="CY190" s="59">
        <v>0</v>
      </c>
      <c r="CZ190" s="59">
        <v>0</v>
      </c>
      <c r="DA190" s="59">
        <v>0</v>
      </c>
      <c r="DB190" s="59">
        <v>0</v>
      </c>
      <c r="DC190" s="59">
        <v>0</v>
      </c>
      <c r="DD190" s="59">
        <v>0</v>
      </c>
      <c r="DE190" s="59">
        <v>0</v>
      </c>
      <c r="DF190" s="59">
        <v>0</v>
      </c>
      <c r="DG190" s="59">
        <v>0</v>
      </c>
      <c r="DH190" s="59">
        <v>0</v>
      </c>
      <c r="DI190" s="59">
        <v>0</v>
      </c>
      <c r="DJ190" s="59">
        <v>0</v>
      </c>
      <c r="DK190" s="59">
        <v>0</v>
      </c>
      <c r="DL190" s="59">
        <v>0</v>
      </c>
      <c r="DM190" s="59">
        <v>0</v>
      </c>
      <c r="DN190" s="59">
        <v>0</v>
      </c>
      <c r="DO190" s="59">
        <v>0</v>
      </c>
      <c r="DP190" s="59">
        <v>0</v>
      </c>
      <c r="DQ190" s="59">
        <v>0</v>
      </c>
      <c r="DR190" s="59">
        <v>0</v>
      </c>
      <c r="DS190" s="59">
        <v>0</v>
      </c>
      <c r="DT190" s="59">
        <v>0</v>
      </c>
      <c r="DU190" s="59">
        <v>0</v>
      </c>
      <c r="DV190" s="59">
        <v>0</v>
      </c>
      <c r="DW190" s="59">
        <v>0</v>
      </c>
      <c r="DX190" s="59">
        <v>0</v>
      </c>
      <c r="DY190" s="59">
        <v>0</v>
      </c>
      <c r="DZ190" s="59">
        <v>0</v>
      </c>
      <c r="EA190" s="59">
        <v>0</v>
      </c>
      <c r="EB190" s="59">
        <v>0</v>
      </c>
      <c r="EC190" s="59">
        <v>0</v>
      </c>
      <c r="ED190" s="59">
        <v>0</v>
      </c>
      <c r="EE190" s="59">
        <v>0</v>
      </c>
      <c r="EF190" s="59">
        <v>0</v>
      </c>
      <c r="EG190" s="59">
        <v>0</v>
      </c>
      <c r="EH190" s="59">
        <v>0</v>
      </c>
      <c r="EI190" s="59">
        <v>0</v>
      </c>
      <c r="EJ190" s="59">
        <v>0</v>
      </c>
      <c r="EK190" s="59">
        <v>0</v>
      </c>
      <c r="EL190" s="59">
        <v>0</v>
      </c>
      <c r="EM190" s="59">
        <v>0</v>
      </c>
      <c r="EN190" s="59">
        <v>0</v>
      </c>
      <c r="EO190" s="59">
        <v>0</v>
      </c>
      <c r="EP190" s="59">
        <v>0</v>
      </c>
      <c r="EQ190" s="59">
        <v>0</v>
      </c>
      <c r="ER190" s="59">
        <v>0</v>
      </c>
      <c r="ES190" s="59">
        <v>0</v>
      </c>
      <c r="ET190" s="59">
        <v>0</v>
      </c>
      <c r="EU190" s="59">
        <v>0</v>
      </c>
      <c r="EV190" s="59">
        <v>1.4634146341463415E-2</v>
      </c>
      <c r="EW190" s="59">
        <v>0</v>
      </c>
      <c r="EX190" s="59">
        <v>7.3170731707317069E-2</v>
      </c>
    </row>
    <row r="191" spans="1:154" outlineLevel="1" x14ac:dyDescent="0.2">
      <c r="BA191" s="59" t="s">
        <v>213</v>
      </c>
      <c r="BB191" s="59">
        <v>0.59756097560975607</v>
      </c>
      <c r="BC191" s="59">
        <v>0</v>
      </c>
      <c r="BD191" s="59">
        <v>0.11951219512195121</v>
      </c>
      <c r="BE191" s="59">
        <v>0</v>
      </c>
      <c r="BF191" s="59">
        <v>0</v>
      </c>
      <c r="BG191" s="59">
        <v>0</v>
      </c>
      <c r="BH191" s="59">
        <v>0</v>
      </c>
      <c r="BI191" s="59">
        <v>0</v>
      </c>
      <c r="BJ191" s="59">
        <v>0</v>
      </c>
      <c r="BK191" s="59">
        <v>0</v>
      </c>
      <c r="BL191" s="59">
        <v>0</v>
      </c>
      <c r="BM191" s="59">
        <v>0</v>
      </c>
      <c r="BN191" s="59">
        <v>0</v>
      </c>
      <c r="BO191" s="59">
        <v>0</v>
      </c>
      <c r="BP191" s="59">
        <v>0</v>
      </c>
      <c r="BQ191" s="59">
        <v>0</v>
      </c>
      <c r="BR191" s="59">
        <v>0</v>
      </c>
      <c r="BS191" s="59">
        <v>0</v>
      </c>
      <c r="BT191" s="59">
        <v>0</v>
      </c>
      <c r="BU191" s="59">
        <v>0</v>
      </c>
      <c r="BV191" s="59">
        <v>0</v>
      </c>
      <c r="BW191" s="59">
        <v>0</v>
      </c>
      <c r="BX191" s="59">
        <v>0</v>
      </c>
      <c r="BY191" s="59">
        <v>0</v>
      </c>
      <c r="BZ191" s="59">
        <v>0</v>
      </c>
      <c r="CA191" s="59">
        <v>0</v>
      </c>
      <c r="CB191" s="59">
        <v>0</v>
      </c>
      <c r="CC191" s="59">
        <v>0</v>
      </c>
      <c r="CD191" s="59">
        <v>0</v>
      </c>
      <c r="CE191" s="59">
        <v>0</v>
      </c>
      <c r="CF191" s="59">
        <v>0</v>
      </c>
      <c r="CG191" s="59">
        <v>0</v>
      </c>
      <c r="CH191" s="59">
        <v>0</v>
      </c>
      <c r="CI191" s="59">
        <v>0</v>
      </c>
      <c r="CJ191" s="59">
        <v>0</v>
      </c>
      <c r="CK191" s="59">
        <v>0</v>
      </c>
      <c r="CL191" s="59">
        <v>0</v>
      </c>
      <c r="CM191" s="59">
        <v>0</v>
      </c>
      <c r="CN191" s="59">
        <v>0</v>
      </c>
      <c r="CO191" s="59">
        <v>0</v>
      </c>
      <c r="CP191" s="59">
        <v>0</v>
      </c>
      <c r="CQ191" s="59">
        <v>0</v>
      </c>
      <c r="CR191" s="59">
        <v>0</v>
      </c>
      <c r="CS191" s="59">
        <v>0</v>
      </c>
      <c r="CT191" s="59">
        <v>0</v>
      </c>
      <c r="CU191" s="59">
        <v>0</v>
      </c>
      <c r="CV191" s="59">
        <v>0</v>
      </c>
      <c r="CW191" s="59">
        <v>0</v>
      </c>
      <c r="CX191" s="59">
        <v>0</v>
      </c>
      <c r="CY191" s="59">
        <v>0</v>
      </c>
      <c r="CZ191" s="59">
        <v>0</v>
      </c>
      <c r="DA191" s="59">
        <v>0</v>
      </c>
      <c r="DB191" s="59">
        <v>0</v>
      </c>
      <c r="DC191" s="59">
        <v>0</v>
      </c>
      <c r="DD191" s="59">
        <v>0</v>
      </c>
      <c r="DE191" s="59">
        <v>0</v>
      </c>
      <c r="DF191" s="59">
        <v>0</v>
      </c>
      <c r="DG191" s="59">
        <v>0</v>
      </c>
      <c r="DH191" s="59">
        <v>0</v>
      </c>
      <c r="DI191" s="59">
        <v>0</v>
      </c>
      <c r="DJ191" s="59">
        <v>0</v>
      </c>
      <c r="DK191" s="59">
        <v>0</v>
      </c>
      <c r="DL191" s="59">
        <v>0</v>
      </c>
      <c r="DM191" s="59">
        <v>0</v>
      </c>
      <c r="DN191" s="59">
        <v>0</v>
      </c>
      <c r="DO191" s="59">
        <v>0</v>
      </c>
      <c r="DP191" s="59">
        <v>0</v>
      </c>
      <c r="DQ191" s="59">
        <v>0</v>
      </c>
      <c r="DR191" s="59">
        <v>0</v>
      </c>
      <c r="DS191" s="59">
        <v>0</v>
      </c>
      <c r="DT191" s="59">
        <v>0</v>
      </c>
      <c r="DU191" s="59">
        <v>0</v>
      </c>
      <c r="DV191" s="59">
        <v>0</v>
      </c>
      <c r="DW191" s="59">
        <v>0</v>
      </c>
      <c r="DX191" s="59">
        <v>0</v>
      </c>
      <c r="DY191" s="59">
        <v>0</v>
      </c>
      <c r="DZ191" s="59">
        <v>0</v>
      </c>
      <c r="EA191" s="59">
        <v>0</v>
      </c>
      <c r="EB191" s="59">
        <v>0</v>
      </c>
      <c r="EC191" s="59">
        <v>0</v>
      </c>
      <c r="ED191" s="59">
        <v>0</v>
      </c>
      <c r="EE191" s="59">
        <v>0</v>
      </c>
      <c r="EF191" s="59">
        <v>0</v>
      </c>
      <c r="EG191" s="59">
        <v>0</v>
      </c>
      <c r="EH191" s="59">
        <v>0</v>
      </c>
      <c r="EI191" s="59">
        <v>0</v>
      </c>
      <c r="EJ191" s="59">
        <v>0</v>
      </c>
      <c r="EK191" s="59">
        <v>0</v>
      </c>
      <c r="EL191" s="59">
        <v>0</v>
      </c>
      <c r="EM191" s="59">
        <v>0</v>
      </c>
      <c r="EN191" s="59">
        <v>0</v>
      </c>
      <c r="EO191" s="59">
        <v>0</v>
      </c>
      <c r="EP191" s="59">
        <v>0</v>
      </c>
      <c r="EQ191" s="59">
        <v>0</v>
      </c>
      <c r="ER191" s="59">
        <v>0</v>
      </c>
      <c r="ES191" s="59">
        <v>0</v>
      </c>
      <c r="ET191" s="59">
        <v>0</v>
      </c>
      <c r="EU191" s="59">
        <v>0</v>
      </c>
      <c r="EV191" s="59">
        <v>1.4634146341463415E-2</v>
      </c>
      <c r="EW191" s="59">
        <v>0</v>
      </c>
      <c r="EX191" s="59">
        <v>7.3170731707317069E-2</v>
      </c>
    </row>
    <row r="192" spans="1:154" outlineLevel="1" x14ac:dyDescent="0.2">
      <c r="BA192" s="59" t="str">
        <f xml:space="preserve"> TEXT($F$188,"0%") &amp; " Wtd.Avg."</f>
        <v>50% Wtd.Avg.</v>
      </c>
      <c r="BB192" s="59">
        <f>$F$188*BB190+(1-$F$188)*BB189</f>
        <v>0.29878048780487804</v>
      </c>
      <c r="BC192" s="59">
        <f>$F$188*BC190+(1-$F$188)*BC189</f>
        <v>0</v>
      </c>
      <c r="BD192" s="59">
        <f>$F$188*BD190+(1-$F$188)*BD189</f>
        <v>5.9756097560975607E-2</v>
      </c>
      <c r="BE192" s="59">
        <f t="shared" ref="BE192:DP192" si="2">$F$188*BE190+(1-$F$188)*BE189</f>
        <v>0</v>
      </c>
      <c r="BF192" s="59">
        <f t="shared" si="2"/>
        <v>0</v>
      </c>
      <c r="BG192" s="59">
        <f t="shared" si="2"/>
        <v>0</v>
      </c>
      <c r="BH192" s="59">
        <f t="shared" si="2"/>
        <v>0</v>
      </c>
      <c r="BI192" s="59">
        <f t="shared" si="2"/>
        <v>0</v>
      </c>
      <c r="BJ192" s="59">
        <f t="shared" si="2"/>
        <v>0</v>
      </c>
      <c r="BK192" s="59">
        <f t="shared" si="2"/>
        <v>0</v>
      </c>
      <c r="BL192" s="59">
        <f t="shared" si="2"/>
        <v>0</v>
      </c>
      <c r="BM192" s="59">
        <f t="shared" si="2"/>
        <v>0</v>
      </c>
      <c r="BN192" s="59">
        <f t="shared" si="2"/>
        <v>0</v>
      </c>
      <c r="BO192" s="59">
        <f t="shared" si="2"/>
        <v>0</v>
      </c>
      <c r="BP192" s="59">
        <f t="shared" si="2"/>
        <v>0</v>
      </c>
      <c r="BQ192" s="59">
        <f t="shared" si="2"/>
        <v>0</v>
      </c>
      <c r="BR192" s="59">
        <f t="shared" si="2"/>
        <v>0</v>
      </c>
      <c r="BS192" s="59">
        <f t="shared" si="2"/>
        <v>0</v>
      </c>
      <c r="BT192" s="59">
        <f t="shared" si="2"/>
        <v>0</v>
      </c>
      <c r="BU192" s="59">
        <f t="shared" si="2"/>
        <v>0</v>
      </c>
      <c r="BV192" s="59">
        <f t="shared" si="2"/>
        <v>0</v>
      </c>
      <c r="BW192" s="59">
        <f t="shared" si="2"/>
        <v>0</v>
      </c>
      <c r="BX192" s="59">
        <f t="shared" si="2"/>
        <v>0</v>
      </c>
      <c r="BY192" s="59">
        <f t="shared" si="2"/>
        <v>0</v>
      </c>
      <c r="BZ192" s="59">
        <f t="shared" si="2"/>
        <v>0</v>
      </c>
      <c r="CA192" s="59">
        <f t="shared" si="2"/>
        <v>0</v>
      </c>
      <c r="CB192" s="59">
        <f t="shared" si="2"/>
        <v>0</v>
      </c>
      <c r="CC192" s="59">
        <f t="shared" si="2"/>
        <v>0</v>
      </c>
      <c r="CD192" s="59">
        <f t="shared" si="2"/>
        <v>0</v>
      </c>
      <c r="CE192" s="59">
        <f t="shared" si="2"/>
        <v>0</v>
      </c>
      <c r="CF192" s="59">
        <f t="shared" si="2"/>
        <v>0</v>
      </c>
      <c r="CG192" s="59">
        <f t="shared" si="2"/>
        <v>0</v>
      </c>
      <c r="CH192" s="59">
        <f t="shared" si="2"/>
        <v>0</v>
      </c>
      <c r="CI192" s="59">
        <f t="shared" si="2"/>
        <v>0</v>
      </c>
      <c r="CJ192" s="59">
        <f t="shared" si="2"/>
        <v>0</v>
      </c>
      <c r="CK192" s="59">
        <f t="shared" si="2"/>
        <v>0</v>
      </c>
      <c r="CL192" s="59">
        <f t="shared" si="2"/>
        <v>0</v>
      </c>
      <c r="CM192" s="59">
        <f t="shared" si="2"/>
        <v>0</v>
      </c>
      <c r="CN192" s="59">
        <f t="shared" si="2"/>
        <v>0</v>
      </c>
      <c r="CO192" s="59">
        <f t="shared" si="2"/>
        <v>0</v>
      </c>
      <c r="CP192" s="59">
        <f t="shared" si="2"/>
        <v>0</v>
      </c>
      <c r="CQ192" s="59">
        <f t="shared" si="2"/>
        <v>0</v>
      </c>
      <c r="CR192" s="59">
        <f t="shared" si="2"/>
        <v>0</v>
      </c>
      <c r="CS192" s="59">
        <f t="shared" si="2"/>
        <v>0</v>
      </c>
      <c r="CT192" s="59">
        <f t="shared" si="2"/>
        <v>0</v>
      </c>
      <c r="CU192" s="59">
        <f t="shared" si="2"/>
        <v>0</v>
      </c>
      <c r="CV192" s="59">
        <f t="shared" si="2"/>
        <v>0</v>
      </c>
      <c r="CW192" s="59">
        <f t="shared" si="2"/>
        <v>0</v>
      </c>
      <c r="CX192" s="59">
        <f t="shared" si="2"/>
        <v>0</v>
      </c>
      <c r="CY192" s="59">
        <f t="shared" si="2"/>
        <v>0</v>
      </c>
      <c r="CZ192" s="59">
        <f t="shared" si="2"/>
        <v>0</v>
      </c>
      <c r="DA192" s="59">
        <f t="shared" si="2"/>
        <v>0</v>
      </c>
      <c r="DB192" s="59">
        <f t="shared" si="2"/>
        <v>0</v>
      </c>
      <c r="DC192" s="59">
        <f t="shared" si="2"/>
        <v>0</v>
      </c>
      <c r="DD192" s="59">
        <f t="shared" si="2"/>
        <v>0</v>
      </c>
      <c r="DE192" s="59">
        <f t="shared" si="2"/>
        <v>0</v>
      </c>
      <c r="DF192" s="59">
        <f t="shared" si="2"/>
        <v>0</v>
      </c>
      <c r="DG192" s="59">
        <f t="shared" si="2"/>
        <v>0</v>
      </c>
      <c r="DH192" s="59">
        <f t="shared" si="2"/>
        <v>0</v>
      </c>
      <c r="DI192" s="59">
        <f t="shared" si="2"/>
        <v>0</v>
      </c>
      <c r="DJ192" s="59">
        <f t="shared" si="2"/>
        <v>0</v>
      </c>
      <c r="DK192" s="59">
        <f t="shared" si="2"/>
        <v>0</v>
      </c>
      <c r="DL192" s="59">
        <f t="shared" si="2"/>
        <v>0</v>
      </c>
      <c r="DM192" s="59">
        <f t="shared" si="2"/>
        <v>0</v>
      </c>
      <c r="DN192" s="59">
        <f t="shared" si="2"/>
        <v>0</v>
      </c>
      <c r="DO192" s="59">
        <f t="shared" si="2"/>
        <v>0</v>
      </c>
      <c r="DP192" s="59">
        <f t="shared" si="2"/>
        <v>0</v>
      </c>
      <c r="DQ192" s="59">
        <f t="shared" ref="DQ192:EV192" si="3">$F$188*DQ190+(1-$F$188)*DQ189</f>
        <v>0</v>
      </c>
      <c r="DR192" s="59">
        <f t="shared" si="3"/>
        <v>0</v>
      </c>
      <c r="DS192" s="59">
        <f t="shared" si="3"/>
        <v>0</v>
      </c>
      <c r="DT192" s="59">
        <f t="shared" si="3"/>
        <v>0</v>
      </c>
      <c r="DU192" s="59">
        <f t="shared" si="3"/>
        <v>0</v>
      </c>
      <c r="DV192" s="59">
        <f t="shared" si="3"/>
        <v>0</v>
      </c>
      <c r="DW192" s="59">
        <f t="shared" si="3"/>
        <v>0</v>
      </c>
      <c r="DX192" s="59">
        <f t="shared" si="3"/>
        <v>0</v>
      </c>
      <c r="DY192" s="59">
        <f t="shared" si="3"/>
        <v>0</v>
      </c>
      <c r="DZ192" s="59">
        <f t="shared" si="3"/>
        <v>0</v>
      </c>
      <c r="EA192" s="59">
        <f t="shared" si="3"/>
        <v>0</v>
      </c>
      <c r="EB192" s="59">
        <f t="shared" si="3"/>
        <v>0</v>
      </c>
      <c r="EC192" s="59">
        <f t="shared" si="3"/>
        <v>0</v>
      </c>
      <c r="ED192" s="59">
        <f t="shared" si="3"/>
        <v>0</v>
      </c>
      <c r="EE192" s="59">
        <f t="shared" si="3"/>
        <v>0</v>
      </c>
      <c r="EF192" s="59">
        <f t="shared" si="3"/>
        <v>0</v>
      </c>
      <c r="EG192" s="59">
        <f t="shared" si="3"/>
        <v>0</v>
      </c>
      <c r="EH192" s="59">
        <f t="shared" si="3"/>
        <v>0</v>
      </c>
      <c r="EI192" s="59">
        <f t="shared" si="3"/>
        <v>0</v>
      </c>
      <c r="EJ192" s="59">
        <f t="shared" si="3"/>
        <v>0</v>
      </c>
      <c r="EK192" s="59">
        <f t="shared" si="3"/>
        <v>0</v>
      </c>
      <c r="EL192" s="59">
        <f t="shared" si="3"/>
        <v>0</v>
      </c>
      <c r="EM192" s="59">
        <f t="shared" si="3"/>
        <v>0</v>
      </c>
      <c r="EN192" s="59">
        <f t="shared" si="3"/>
        <v>0</v>
      </c>
      <c r="EO192" s="59">
        <f t="shared" si="3"/>
        <v>0</v>
      </c>
      <c r="EP192" s="59">
        <f t="shared" si="3"/>
        <v>0</v>
      </c>
      <c r="EQ192" s="59">
        <f t="shared" si="3"/>
        <v>0</v>
      </c>
      <c r="ER192" s="59">
        <f t="shared" si="3"/>
        <v>0</v>
      </c>
      <c r="ES192" s="59">
        <f t="shared" si="3"/>
        <v>0</v>
      </c>
      <c r="ET192" s="59">
        <f t="shared" si="3"/>
        <v>0</v>
      </c>
      <c r="EU192" s="59">
        <f t="shared" si="3"/>
        <v>0</v>
      </c>
      <c r="EV192" s="59">
        <f t="shared" si="3"/>
        <v>7.3170731707317077E-3</v>
      </c>
      <c r="EW192" s="59">
        <f>$F$188*EW190+(1-$F$188)*EW189</f>
        <v>0</v>
      </c>
      <c r="EX192" s="59">
        <f>$F$188*EX190+(1-$F$188)*EX189</f>
        <v>3.6585365853658534E-2</v>
      </c>
    </row>
    <row r="193" spans="53:154" outlineLevel="1" x14ac:dyDescent="0.2">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59"/>
      <c r="DI193" s="59"/>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row>
    <row r="194" spans="53:154" outlineLevel="1" x14ac:dyDescent="0.2">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59"/>
      <c r="DI194" s="59"/>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row>
    <row r="195" spans="53:154" outlineLevel="1" x14ac:dyDescent="0.2">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59"/>
      <c r="DI195" s="59"/>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row>
    <row r="196" spans="53:154" outlineLevel="1" x14ac:dyDescent="0.2">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59"/>
      <c r="DI196" s="59"/>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row>
    <row r="197" spans="53:154" outlineLevel="1" x14ac:dyDescent="0.2">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59"/>
      <c r="DI197" s="59"/>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row>
    <row r="198" spans="53:154" outlineLevel="1" x14ac:dyDescent="0.2">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59"/>
      <c r="DI198" s="59"/>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row>
    <row r="199" spans="53:154" outlineLevel="1" x14ac:dyDescent="0.2">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59"/>
      <c r="DI199" s="59"/>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row>
    <row r="200" spans="53:154" outlineLevel="1" x14ac:dyDescent="0.2">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59"/>
      <c r="DI200" s="59"/>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row>
    <row r="201" spans="53:154" outlineLevel="1" x14ac:dyDescent="0.2">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59"/>
      <c r="DI201" s="59"/>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row>
    <row r="202" spans="53:154" outlineLevel="1" x14ac:dyDescent="0.2">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59"/>
      <c r="DI202" s="59"/>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row>
    <row r="203" spans="53:154" outlineLevel="1" x14ac:dyDescent="0.2">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59"/>
      <c r="DI203" s="59"/>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row>
    <row r="204" spans="53:154" outlineLevel="1" x14ac:dyDescent="0.2">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59"/>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59"/>
      <c r="DI204" s="59"/>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row>
    <row r="205" spans="53:154" outlineLevel="1" x14ac:dyDescent="0.2">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59"/>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59"/>
      <c r="DI205" s="59"/>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row>
    <row r="206" spans="53:154" outlineLevel="1" x14ac:dyDescent="0.2">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59"/>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59"/>
      <c r="DI206" s="59"/>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row>
    <row r="207" spans="53:154" outlineLevel="1" x14ac:dyDescent="0.2">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59"/>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59"/>
      <c r="DI207" s="59"/>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row>
    <row r="208" spans="53:154" outlineLevel="1" x14ac:dyDescent="0.2">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59"/>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59"/>
      <c r="DI208" s="59"/>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row>
    <row r="209" spans="1:154" x14ac:dyDescent="0.2">
      <c r="A209" s="75"/>
      <c r="BA209" s="59"/>
      <c r="BB209" s="59"/>
      <c r="BC209" s="59"/>
      <c r="BD209" s="59"/>
      <c r="BE209" s="59"/>
      <c r="BF209" s="59"/>
      <c r="BG209" s="59"/>
      <c r="BH209" s="59"/>
      <c r="BI209" s="59"/>
      <c r="BJ209" s="59"/>
      <c r="BK209" s="59"/>
      <c r="BL209" s="59"/>
      <c r="BM209" s="59"/>
      <c r="BN209" s="59"/>
      <c r="BO209" s="59"/>
      <c r="BP209" s="59"/>
      <c r="BQ209" s="59"/>
      <c r="BR209" s="59"/>
      <c r="BS209" s="59"/>
      <c r="BT209" s="59"/>
      <c r="BU209" s="59"/>
      <c r="BV209" s="59"/>
      <c r="BW209" s="59"/>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59"/>
      <c r="DI209" s="59"/>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row>
    <row r="210" spans="1:154" x14ac:dyDescent="0.2">
      <c r="A210" s="12" t="s">
        <v>174</v>
      </c>
      <c r="BA210" s="59"/>
      <c r="BB210" s="59"/>
      <c r="BC210" s="59"/>
      <c r="BD210" s="59"/>
      <c r="BE210" s="59"/>
      <c r="BF210" s="59"/>
      <c r="BG210" s="59"/>
      <c r="BH210" s="59"/>
      <c r="BI210" s="59"/>
      <c r="BJ210" s="59"/>
      <c r="BK210" s="59"/>
      <c r="BL210" s="59"/>
      <c r="BM210" s="59"/>
      <c r="BN210" s="59"/>
      <c r="BO210" s="59"/>
      <c r="BP210" s="59"/>
      <c r="BQ210" s="59"/>
      <c r="BR210" s="59"/>
      <c r="BS210" s="59"/>
      <c r="BT210" s="59"/>
      <c r="BU210" s="59"/>
      <c r="BV210" s="59"/>
      <c r="BW210" s="59"/>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59"/>
      <c r="DI210" s="59"/>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row>
    <row r="211" spans="1:154" ht="10.8" outlineLevel="1" thickBot="1" x14ac:dyDescent="0.25">
      <c r="A211" s="14" t="s">
        <v>175</v>
      </c>
      <c r="B211" s="57" t="s">
        <v>176</v>
      </c>
      <c r="C211" s="16" t="s">
        <v>177</v>
      </c>
      <c r="D211" s="16" t="s">
        <v>118</v>
      </c>
      <c r="E211" s="16" t="s">
        <v>111</v>
      </c>
      <c r="F211" s="16" t="s">
        <v>178</v>
      </c>
      <c r="G211" s="16" t="s">
        <v>179</v>
      </c>
      <c r="H211" s="16" t="s">
        <v>180</v>
      </c>
      <c r="I211" s="16" t="s">
        <v>181</v>
      </c>
      <c r="J211" s="16" t="s">
        <v>182</v>
      </c>
      <c r="BA211" s="59"/>
      <c r="BB211" s="59"/>
      <c r="BC211" s="59"/>
      <c r="BD211" s="59"/>
      <c r="BE211" s="59"/>
      <c r="BF211" s="59"/>
      <c r="BG211" s="59"/>
      <c r="BH211" s="72"/>
      <c r="BI211" s="59"/>
      <c r="BJ211" s="59"/>
      <c r="BK211" s="59"/>
      <c r="BL211" s="73" t="s">
        <v>183</v>
      </c>
      <c r="BM211" s="71" t="s">
        <v>184</v>
      </c>
      <c r="BN211" s="71" t="s">
        <v>185</v>
      </c>
      <c r="BO211" s="59"/>
      <c r="BP211" s="59"/>
      <c r="BQ211" s="59"/>
      <c r="BR211" s="59"/>
      <c r="BS211" s="59"/>
      <c r="BT211" s="59"/>
      <c r="BU211" s="59"/>
      <c r="BV211" s="59"/>
      <c r="BW211" s="59"/>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c r="DE211" s="59"/>
      <c r="DF211" s="59"/>
      <c r="DG211" s="59"/>
      <c r="DH211" s="59"/>
      <c r="DI211" s="59"/>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row>
    <row r="212" spans="1:154" outlineLevel="1" x14ac:dyDescent="0.2">
      <c r="A212" s="17">
        <v>1</v>
      </c>
      <c r="B212" s="17">
        <v>1</v>
      </c>
      <c r="C212" s="1">
        <v>0.99914960235933603</v>
      </c>
      <c r="D212" s="1">
        <f>B212 - C212</f>
        <v>8.5039764066396906E-4</v>
      </c>
      <c r="E212" s="1">
        <f>2*IF(B212=1,LN(1/C212),LN(1/(1-C212)))</f>
        <v>1.7015188677283342E-3</v>
      </c>
      <c r="F212" s="1">
        <f>SQRT(E212)*SIGN(D212)</f>
        <v>4.124947112058934E-2</v>
      </c>
      <c r="G212" s="1">
        <f>D212/(SQRT(C212*(1-C212)))</f>
        <v>2.9173985540579369E-2</v>
      </c>
      <c r="H212" s="1">
        <v>0.9999999999558159</v>
      </c>
      <c r="I212" s="1">
        <f>G212^2*H212/(1-H212)</f>
        <v>19263070.118890598</v>
      </c>
      <c r="J212" s="1">
        <f>G212/SQRT(1-H212)</f>
        <v>4388.9714193352547</v>
      </c>
      <c r="BA212" s="59"/>
      <c r="BB212" s="59"/>
      <c r="BC212" s="59"/>
      <c r="BD212" s="59"/>
      <c r="BE212" s="59"/>
      <c r="BF212" s="59"/>
      <c r="BG212" s="59"/>
      <c r="BH212" s="72"/>
      <c r="BI212" s="59"/>
      <c r="BJ212" s="59"/>
      <c r="BK212" s="59"/>
      <c r="BL212" s="59">
        <f>1-B212</f>
        <v>0</v>
      </c>
      <c r="BM212" s="59" t="e">
        <f>IF(B212=0,C212,NA())</f>
        <v>#N/A</v>
      </c>
      <c r="BN212" s="59">
        <f>IF(B212=1,C212,NA())</f>
        <v>0.99914960235933603</v>
      </c>
      <c r="BO212" s="59"/>
      <c r="BP212" s="59"/>
      <c r="BQ212" s="59"/>
      <c r="BR212" s="59"/>
      <c r="BS212" s="59"/>
      <c r="BT212" s="59"/>
      <c r="BU212" s="59"/>
      <c r="BV212" s="59"/>
      <c r="BW212" s="59"/>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59"/>
      <c r="DI212" s="59"/>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row>
    <row r="213" spans="1:154" outlineLevel="1" x14ac:dyDescent="0.2">
      <c r="A213" s="17">
        <v>2</v>
      </c>
      <c r="B213" s="17">
        <v>0</v>
      </c>
      <c r="C213" s="1">
        <v>3.8220567579324852E-302</v>
      </c>
      <c r="D213" s="1">
        <f t="shared" ref="D213:D276" si="4">B213 - C213</f>
        <v>-3.8220567579324852E-302</v>
      </c>
      <c r="E213" s="1">
        <f t="shared" ref="E213:E276" si="5">2*IF(B213=1,LN(1/C213),LN(1/(1-C213)))</f>
        <v>0</v>
      </c>
      <c r="F213" s="1">
        <f t="shared" ref="F213:F276" si="6">SQRT(E213)*SIGN(D213)</f>
        <v>0</v>
      </c>
      <c r="G213" s="1">
        <f t="shared" ref="G213:G276" si="7">D213/(SQRT(C213*(1-C213)))</f>
        <v>-1.9550081222164999E-151</v>
      </c>
      <c r="H213" s="1">
        <v>1.3714115394622306E-248</v>
      </c>
      <c r="I213" s="1">
        <f t="shared" ref="I213:I276" si="8">G213^2*H213/(1-H213)</f>
        <v>0</v>
      </c>
      <c r="J213" s="1">
        <f t="shared" ref="J213:J276" si="9">G213/SQRT(1-H213)</f>
        <v>-1.9550081222164999E-151</v>
      </c>
      <c r="BA213" s="59"/>
      <c r="BB213" s="59"/>
      <c r="BC213" s="59"/>
      <c r="BD213" s="59"/>
      <c r="BE213" s="59"/>
      <c r="BF213" s="59"/>
      <c r="BG213" s="59"/>
      <c r="BH213" s="72"/>
      <c r="BI213" s="59"/>
      <c r="BJ213" s="59"/>
      <c r="BK213" s="59"/>
      <c r="BL213" s="59">
        <f t="shared" ref="BL213:BL276" si="10">1-B213</f>
        <v>1</v>
      </c>
      <c r="BM213" s="59">
        <f t="shared" ref="BM213:BM276" si="11">IF(B213=0,C213,NA())</f>
        <v>3.8220567579324852E-302</v>
      </c>
      <c r="BN213" s="59" t="e">
        <f t="shared" ref="BN213:BN276" si="12">IF(B213=1,C213,NA())</f>
        <v>#N/A</v>
      </c>
      <c r="BO213" s="59"/>
      <c r="BP213" s="59"/>
      <c r="BQ213" s="59"/>
      <c r="BR213" s="59"/>
      <c r="BS213" s="59"/>
      <c r="BT213" s="59"/>
      <c r="BU213" s="59"/>
      <c r="BV213" s="59"/>
      <c r="BW213" s="59"/>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59"/>
      <c r="DI213" s="59"/>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row>
    <row r="214" spans="1:154" outlineLevel="1" x14ac:dyDescent="0.2">
      <c r="A214" s="17">
        <v>3</v>
      </c>
      <c r="B214" s="17">
        <v>0</v>
      </c>
      <c r="C214" s="1">
        <v>0</v>
      </c>
      <c r="D214" s="1">
        <f t="shared" si="4"/>
        <v>0</v>
      </c>
      <c r="E214" s="1">
        <f t="shared" si="5"/>
        <v>0</v>
      </c>
      <c r="F214" s="1">
        <f t="shared" si="6"/>
        <v>0</v>
      </c>
      <c r="G214" s="1" t="e">
        <f t="shared" si="7"/>
        <v>#DIV/0!</v>
      </c>
      <c r="H214" s="1">
        <v>0</v>
      </c>
      <c r="I214" s="1" t="e">
        <f t="shared" si="8"/>
        <v>#DIV/0!</v>
      </c>
      <c r="J214" s="1" t="e">
        <f t="shared" si="9"/>
        <v>#DIV/0!</v>
      </c>
      <c r="BA214" s="59"/>
      <c r="BB214" s="59"/>
      <c r="BC214" s="59"/>
      <c r="BD214" s="59"/>
      <c r="BE214" s="59"/>
      <c r="BF214" s="59"/>
      <c r="BG214" s="59"/>
      <c r="BH214" s="72"/>
      <c r="BI214" s="59"/>
      <c r="BJ214" s="59"/>
      <c r="BK214" s="59"/>
      <c r="BL214" s="59">
        <f t="shared" si="10"/>
        <v>1</v>
      </c>
      <c r="BM214" s="59">
        <f t="shared" si="11"/>
        <v>0</v>
      </c>
      <c r="BN214" s="59" t="e">
        <f t="shared" si="12"/>
        <v>#N/A</v>
      </c>
      <c r="BO214" s="59"/>
      <c r="BP214" s="59"/>
      <c r="BQ214" s="59"/>
      <c r="BR214" s="59"/>
      <c r="BS214" s="59"/>
      <c r="BT214" s="59"/>
      <c r="BU214" s="59"/>
      <c r="BV214" s="59"/>
      <c r="BW214" s="59"/>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59"/>
      <c r="DI214" s="59"/>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row>
    <row r="215" spans="1:154" outlineLevel="1" x14ac:dyDescent="0.2">
      <c r="A215" s="17">
        <v>4</v>
      </c>
      <c r="B215" s="17">
        <v>0</v>
      </c>
      <c r="C215" s="1">
        <v>9.1627241240064672E-277</v>
      </c>
      <c r="D215" s="1">
        <f t="shared" si="4"/>
        <v>-9.1627241240064672E-277</v>
      </c>
      <c r="E215" s="1">
        <f t="shared" si="5"/>
        <v>0</v>
      </c>
      <c r="F215" s="1">
        <f t="shared" si="6"/>
        <v>0</v>
      </c>
      <c r="G215" s="1">
        <f t="shared" si="7"/>
        <v>-9.5722119303776731E-139</v>
      </c>
      <c r="H215" s="1">
        <v>2.3230447018671795E-227</v>
      </c>
      <c r="I215" s="1">
        <f t="shared" si="8"/>
        <v>0</v>
      </c>
      <c r="J215" s="1">
        <f t="shared" si="9"/>
        <v>-9.5722119303776731E-139</v>
      </c>
      <c r="BA215" s="59"/>
      <c r="BB215" s="59"/>
      <c r="BC215" s="59"/>
      <c r="BD215" s="59"/>
      <c r="BE215" s="59"/>
      <c r="BF215" s="59"/>
      <c r="BG215" s="59"/>
      <c r="BH215" s="72"/>
      <c r="BI215" s="59"/>
      <c r="BJ215" s="59"/>
      <c r="BK215" s="59"/>
      <c r="BL215" s="59">
        <f t="shared" si="10"/>
        <v>1</v>
      </c>
      <c r="BM215" s="59">
        <f t="shared" si="11"/>
        <v>9.1627241240064672E-277</v>
      </c>
      <c r="BN215" s="59" t="e">
        <f t="shared" si="12"/>
        <v>#N/A</v>
      </c>
      <c r="BO215" s="59"/>
      <c r="BP215" s="59"/>
      <c r="BQ215" s="59"/>
      <c r="BR215" s="59"/>
      <c r="BS215" s="59"/>
      <c r="BT215" s="59"/>
      <c r="BU215" s="59"/>
      <c r="BV215" s="59"/>
      <c r="BW215" s="59"/>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59"/>
      <c r="DI215" s="59"/>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row>
    <row r="216" spans="1:154" outlineLevel="1" x14ac:dyDescent="0.2">
      <c r="A216" s="17">
        <v>5</v>
      </c>
      <c r="B216" s="17">
        <v>0</v>
      </c>
      <c r="C216" s="1">
        <v>1.2607340318452926E-48</v>
      </c>
      <c r="D216" s="1">
        <f t="shared" si="4"/>
        <v>-1.2607340318452926E-48</v>
      </c>
      <c r="E216" s="1">
        <f t="shared" si="5"/>
        <v>0</v>
      </c>
      <c r="F216" s="1">
        <f t="shared" si="6"/>
        <v>0</v>
      </c>
      <c r="G216" s="1">
        <f t="shared" si="7"/>
        <v>-1.1228241321975997E-24</v>
      </c>
      <c r="H216" s="1">
        <v>4.9403296120757332E-37</v>
      </c>
      <c r="I216" s="1">
        <f t="shared" si="8"/>
        <v>6.2284416704769306E-85</v>
      </c>
      <c r="J216" s="1">
        <f t="shared" si="9"/>
        <v>-1.1228241321975997E-24</v>
      </c>
      <c r="BA216" s="59"/>
      <c r="BB216" s="59"/>
      <c r="BC216" s="59"/>
      <c r="BD216" s="59"/>
      <c r="BE216" s="59"/>
      <c r="BF216" s="59"/>
      <c r="BG216" s="59"/>
      <c r="BH216" s="72"/>
      <c r="BI216" s="59"/>
      <c r="BJ216" s="59"/>
      <c r="BK216" s="59"/>
      <c r="BL216" s="59">
        <f t="shared" si="10"/>
        <v>1</v>
      </c>
      <c r="BM216" s="59">
        <f t="shared" si="11"/>
        <v>1.2607340318452926E-48</v>
      </c>
      <c r="BN216" s="59" t="e">
        <f t="shared" si="12"/>
        <v>#N/A</v>
      </c>
      <c r="BO216" s="59"/>
      <c r="BP216" s="59"/>
      <c r="BQ216" s="59"/>
      <c r="BR216" s="59"/>
      <c r="BS216" s="59"/>
      <c r="BT216" s="59"/>
      <c r="BU216" s="59"/>
      <c r="BV216" s="59"/>
      <c r="BW216" s="59"/>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59"/>
      <c r="DI216" s="59"/>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row>
    <row r="217" spans="1:154" outlineLevel="1" x14ac:dyDescent="0.2">
      <c r="A217" s="17">
        <v>6</v>
      </c>
      <c r="B217" s="17">
        <v>0</v>
      </c>
      <c r="C217" s="1">
        <v>0</v>
      </c>
      <c r="D217" s="1">
        <f t="shared" si="4"/>
        <v>0</v>
      </c>
      <c r="E217" s="1">
        <f t="shared" si="5"/>
        <v>0</v>
      </c>
      <c r="F217" s="1">
        <f t="shared" si="6"/>
        <v>0</v>
      </c>
      <c r="G217" s="1" t="e">
        <f t="shared" si="7"/>
        <v>#DIV/0!</v>
      </c>
      <c r="H217" s="1">
        <v>4.7948555697393792E-296</v>
      </c>
      <c r="I217" s="1" t="e">
        <f t="shared" si="8"/>
        <v>#DIV/0!</v>
      </c>
      <c r="J217" s="1" t="e">
        <f t="shared" si="9"/>
        <v>#DIV/0!</v>
      </c>
      <c r="BA217" s="59"/>
      <c r="BB217" s="59"/>
      <c r="BC217" s="59"/>
      <c r="BD217" s="59"/>
      <c r="BE217" s="59"/>
      <c r="BF217" s="59"/>
      <c r="BG217" s="59"/>
      <c r="BH217" s="72"/>
      <c r="BI217" s="59"/>
      <c r="BJ217" s="59"/>
      <c r="BK217" s="59"/>
      <c r="BL217" s="59">
        <f t="shared" si="10"/>
        <v>1</v>
      </c>
      <c r="BM217" s="59">
        <f t="shared" si="11"/>
        <v>0</v>
      </c>
      <c r="BN217" s="59" t="e">
        <f t="shared" si="12"/>
        <v>#N/A</v>
      </c>
      <c r="BO217" s="59"/>
      <c r="BP217" s="59"/>
      <c r="BQ217" s="59"/>
      <c r="BR217" s="59"/>
      <c r="BS217" s="59"/>
      <c r="BT217" s="59"/>
      <c r="BU217" s="59"/>
      <c r="BV217" s="59"/>
      <c r="BW217" s="59"/>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59"/>
      <c r="DI217" s="59"/>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row>
    <row r="218" spans="1:154" outlineLevel="1" x14ac:dyDescent="0.2">
      <c r="A218" s="17">
        <v>7</v>
      </c>
      <c r="B218" s="17">
        <v>0</v>
      </c>
      <c r="C218" s="1">
        <v>1.1458304282171243E-123</v>
      </c>
      <c r="D218" s="1">
        <f t="shared" si="4"/>
        <v>-1.1458304282171243E-123</v>
      </c>
      <c r="E218" s="1">
        <f t="shared" si="5"/>
        <v>0</v>
      </c>
      <c r="F218" s="1">
        <f t="shared" si="6"/>
        <v>0</v>
      </c>
      <c r="G218" s="1">
        <f t="shared" si="7"/>
        <v>-3.3850117107879028E-62</v>
      </c>
      <c r="H218" s="1">
        <v>2.2017034236749705E-99</v>
      </c>
      <c r="I218" s="1">
        <f t="shared" si="8"/>
        <v>2.5227787767566004E-222</v>
      </c>
      <c r="J218" s="1">
        <f t="shared" si="9"/>
        <v>-3.3850117107879028E-62</v>
      </c>
      <c r="BA218" s="59"/>
      <c r="BB218" s="59"/>
      <c r="BC218" s="59"/>
      <c r="BD218" s="59"/>
      <c r="BE218" s="59"/>
      <c r="BF218" s="59"/>
      <c r="BG218" s="59"/>
      <c r="BH218" s="72"/>
      <c r="BI218" s="59"/>
      <c r="BJ218" s="59"/>
      <c r="BK218" s="59"/>
      <c r="BL218" s="59">
        <f t="shared" si="10"/>
        <v>1</v>
      </c>
      <c r="BM218" s="59">
        <f t="shared" si="11"/>
        <v>1.1458304282171243E-123</v>
      </c>
      <c r="BN218" s="59" t="e">
        <f t="shared" si="12"/>
        <v>#N/A</v>
      </c>
      <c r="BO218" s="59"/>
      <c r="BP218" s="59"/>
      <c r="BQ218" s="59"/>
      <c r="BR218" s="59"/>
      <c r="BS218" s="59"/>
      <c r="BT218" s="59"/>
      <c r="BU218" s="59"/>
      <c r="BV218" s="59"/>
      <c r="BW218" s="59"/>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59"/>
      <c r="DI218" s="59"/>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row>
    <row r="219" spans="1:154" outlineLevel="1" x14ac:dyDescent="0.2">
      <c r="A219" s="17">
        <v>8</v>
      </c>
      <c r="B219" s="17">
        <v>0</v>
      </c>
      <c r="C219" s="1">
        <v>0</v>
      </c>
      <c r="D219" s="1">
        <f t="shared" si="4"/>
        <v>0</v>
      </c>
      <c r="E219" s="1">
        <f t="shared" si="5"/>
        <v>0</v>
      </c>
      <c r="F219" s="1">
        <f t="shared" si="6"/>
        <v>0</v>
      </c>
      <c r="G219" s="1" t="e">
        <f t="shared" si="7"/>
        <v>#DIV/0!</v>
      </c>
      <c r="H219" s="1">
        <v>6.839614833851752E-293</v>
      </c>
      <c r="I219" s="1" t="e">
        <f t="shared" si="8"/>
        <v>#DIV/0!</v>
      </c>
      <c r="J219" s="1" t="e">
        <f t="shared" si="9"/>
        <v>#DIV/0!</v>
      </c>
      <c r="BA219" s="59"/>
      <c r="BB219" s="59"/>
      <c r="BC219" s="59"/>
      <c r="BD219" s="59"/>
      <c r="BE219" s="59"/>
      <c r="BF219" s="59"/>
      <c r="BG219" s="59"/>
      <c r="BH219" s="72"/>
      <c r="BI219" s="59"/>
      <c r="BJ219" s="59"/>
      <c r="BK219" s="59"/>
      <c r="BL219" s="59">
        <f t="shared" si="10"/>
        <v>1</v>
      </c>
      <c r="BM219" s="59">
        <f t="shared" si="11"/>
        <v>0</v>
      </c>
      <c r="BN219" s="59" t="e">
        <f t="shared" si="12"/>
        <v>#N/A</v>
      </c>
      <c r="BO219" s="59"/>
      <c r="BP219" s="59"/>
      <c r="BQ219" s="59"/>
      <c r="BR219" s="59"/>
      <c r="BS219" s="59"/>
      <c r="BT219" s="59"/>
      <c r="BU219" s="59"/>
      <c r="BV219" s="59"/>
      <c r="BW219" s="59"/>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59"/>
      <c r="DI219" s="59"/>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row>
    <row r="220" spans="1:154" outlineLevel="1" x14ac:dyDescent="0.2">
      <c r="A220" s="17">
        <v>9</v>
      </c>
      <c r="B220" s="17">
        <v>0</v>
      </c>
      <c r="C220" s="1">
        <v>0</v>
      </c>
      <c r="D220" s="1">
        <f t="shared" si="4"/>
        <v>0</v>
      </c>
      <c r="E220" s="1">
        <f t="shared" si="5"/>
        <v>0</v>
      </c>
      <c r="F220" s="1">
        <f t="shared" si="6"/>
        <v>0</v>
      </c>
      <c r="G220" s="1" t="e">
        <f t="shared" si="7"/>
        <v>#DIV/0!</v>
      </c>
      <c r="H220" s="1">
        <v>0</v>
      </c>
      <c r="I220" s="1" t="e">
        <f t="shared" si="8"/>
        <v>#DIV/0!</v>
      </c>
      <c r="J220" s="1" t="e">
        <f t="shared" si="9"/>
        <v>#DIV/0!</v>
      </c>
      <c r="BA220" s="59"/>
      <c r="BB220" s="59"/>
      <c r="BC220" s="59"/>
      <c r="BD220" s="59"/>
      <c r="BE220" s="59"/>
      <c r="BF220" s="59"/>
      <c r="BG220" s="59"/>
      <c r="BH220" s="72"/>
      <c r="BI220" s="59"/>
      <c r="BJ220" s="59"/>
      <c r="BK220" s="59"/>
      <c r="BL220" s="59">
        <f t="shared" si="10"/>
        <v>1</v>
      </c>
      <c r="BM220" s="59">
        <f t="shared" si="11"/>
        <v>0</v>
      </c>
      <c r="BN220" s="59" t="e">
        <f t="shared" si="12"/>
        <v>#N/A</v>
      </c>
      <c r="BO220" s="59"/>
      <c r="BP220" s="59"/>
      <c r="BQ220" s="59"/>
      <c r="BR220" s="59"/>
      <c r="BS220" s="59"/>
      <c r="BT220" s="59"/>
      <c r="BU220" s="59"/>
      <c r="BV220" s="59"/>
      <c r="BW220" s="59"/>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59"/>
      <c r="DI220" s="59"/>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row>
    <row r="221" spans="1:154" outlineLevel="1" x14ac:dyDescent="0.2">
      <c r="A221" s="17">
        <v>10</v>
      </c>
      <c r="B221" s="17">
        <v>0</v>
      </c>
      <c r="C221" s="1">
        <v>1.3102232518746482E-3</v>
      </c>
      <c r="D221" s="1">
        <f t="shared" si="4"/>
        <v>-1.3102232518746482E-3</v>
      </c>
      <c r="E221" s="1">
        <f t="shared" si="5"/>
        <v>2.622164689688059E-3</v>
      </c>
      <c r="F221" s="1">
        <f t="shared" si="6"/>
        <v>-5.120707655869508E-2</v>
      </c>
      <c r="G221" s="1">
        <f t="shared" si="7"/>
        <v>-3.6220742524634114E-2</v>
      </c>
      <c r="H221" s="1">
        <v>0.99999999997618894</v>
      </c>
      <c r="I221" s="1">
        <f t="shared" si="8"/>
        <v>55098007.222727053</v>
      </c>
      <c r="J221" s="1">
        <f t="shared" si="9"/>
        <v>-7422.8031917894059</v>
      </c>
      <c r="BA221" s="59"/>
      <c r="BB221" s="59"/>
      <c r="BC221" s="59"/>
      <c r="BD221" s="59"/>
      <c r="BE221" s="59"/>
      <c r="BF221" s="59"/>
      <c r="BG221" s="59"/>
      <c r="BH221" s="72"/>
      <c r="BI221" s="59"/>
      <c r="BJ221" s="59"/>
      <c r="BK221" s="59"/>
      <c r="BL221" s="59">
        <f t="shared" si="10"/>
        <v>1</v>
      </c>
      <c r="BM221" s="59">
        <f t="shared" si="11"/>
        <v>1.3102232518746482E-3</v>
      </c>
      <c r="BN221" s="59" t="e">
        <f t="shared" si="12"/>
        <v>#N/A</v>
      </c>
      <c r="BO221" s="59"/>
      <c r="BP221" s="59"/>
      <c r="BQ221" s="59"/>
      <c r="BR221" s="59"/>
      <c r="BS221" s="59"/>
      <c r="BT221" s="59"/>
      <c r="BU221" s="59"/>
      <c r="BV221" s="59"/>
      <c r="BW221" s="59"/>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59"/>
      <c r="DI221" s="59"/>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row>
    <row r="222" spans="1:154" outlineLevel="1" x14ac:dyDescent="0.2">
      <c r="A222" s="17">
        <v>11</v>
      </c>
      <c r="B222" s="17">
        <v>0</v>
      </c>
      <c r="C222" s="1">
        <v>0</v>
      </c>
      <c r="D222" s="1">
        <f t="shared" si="4"/>
        <v>0</v>
      </c>
      <c r="E222" s="1">
        <f t="shared" si="5"/>
        <v>0</v>
      </c>
      <c r="F222" s="1">
        <f t="shared" si="6"/>
        <v>0</v>
      </c>
      <c r="G222" s="1" t="e">
        <f t="shared" si="7"/>
        <v>#DIV/0!</v>
      </c>
      <c r="H222" s="1">
        <v>0</v>
      </c>
      <c r="I222" s="1" t="e">
        <f t="shared" si="8"/>
        <v>#DIV/0!</v>
      </c>
      <c r="J222" s="1" t="e">
        <f t="shared" si="9"/>
        <v>#DIV/0!</v>
      </c>
      <c r="BA222" s="59"/>
      <c r="BB222" s="59"/>
      <c r="BC222" s="59"/>
      <c r="BD222" s="59"/>
      <c r="BE222" s="59"/>
      <c r="BF222" s="59"/>
      <c r="BG222" s="59"/>
      <c r="BH222" s="72"/>
      <c r="BI222" s="59"/>
      <c r="BJ222" s="59"/>
      <c r="BK222" s="59"/>
      <c r="BL222" s="59">
        <f t="shared" si="10"/>
        <v>1</v>
      </c>
      <c r="BM222" s="59">
        <f t="shared" si="11"/>
        <v>0</v>
      </c>
      <c r="BN222" s="59" t="e">
        <f t="shared" si="12"/>
        <v>#N/A</v>
      </c>
      <c r="BO222" s="59"/>
      <c r="BP222" s="59"/>
      <c r="BQ222" s="59"/>
      <c r="BR222" s="59"/>
      <c r="BS222" s="59"/>
      <c r="BT222" s="59"/>
      <c r="BU222" s="59"/>
      <c r="BV222" s="59"/>
      <c r="BW222" s="59"/>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59"/>
      <c r="DI222" s="59"/>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row>
    <row r="223" spans="1:154" outlineLevel="1" x14ac:dyDescent="0.2">
      <c r="A223" s="17">
        <v>12</v>
      </c>
      <c r="B223" s="17">
        <v>0</v>
      </c>
      <c r="C223" s="1">
        <v>0</v>
      </c>
      <c r="D223" s="1">
        <f t="shared" si="4"/>
        <v>0</v>
      </c>
      <c r="E223" s="1">
        <f t="shared" si="5"/>
        <v>0</v>
      </c>
      <c r="F223" s="1">
        <f t="shared" si="6"/>
        <v>0</v>
      </c>
      <c r="G223" s="1" t="e">
        <f t="shared" si="7"/>
        <v>#DIV/0!</v>
      </c>
      <c r="H223" s="1">
        <v>1.5800332734262746E-278</v>
      </c>
      <c r="I223" s="1" t="e">
        <f t="shared" si="8"/>
        <v>#DIV/0!</v>
      </c>
      <c r="J223" s="1" t="e">
        <f t="shared" si="9"/>
        <v>#DIV/0!</v>
      </c>
      <c r="BA223" s="59"/>
      <c r="BB223" s="59"/>
      <c r="BC223" s="59"/>
      <c r="BD223" s="59"/>
      <c r="BE223" s="59"/>
      <c r="BF223" s="59"/>
      <c r="BG223" s="59"/>
      <c r="BH223" s="72"/>
      <c r="BI223" s="59"/>
      <c r="BJ223" s="59"/>
      <c r="BK223" s="59"/>
      <c r="BL223" s="59">
        <f t="shared" si="10"/>
        <v>1</v>
      </c>
      <c r="BM223" s="59">
        <f t="shared" si="11"/>
        <v>0</v>
      </c>
      <c r="BN223" s="59" t="e">
        <f t="shared" si="12"/>
        <v>#N/A</v>
      </c>
      <c r="BO223" s="59"/>
      <c r="BP223" s="59"/>
      <c r="BQ223" s="59"/>
      <c r="BR223" s="59"/>
      <c r="BS223" s="59"/>
      <c r="BT223" s="59"/>
      <c r="BU223" s="59"/>
      <c r="BV223" s="59"/>
      <c r="BW223" s="59"/>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59"/>
      <c r="DI223" s="59"/>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row>
    <row r="224" spans="1:154" outlineLevel="1" x14ac:dyDescent="0.2">
      <c r="A224" s="17">
        <v>13</v>
      </c>
      <c r="B224" s="17">
        <v>0</v>
      </c>
      <c r="C224" s="1">
        <v>1.8360348352672394E-192</v>
      </c>
      <c r="D224" s="1">
        <f t="shared" si="4"/>
        <v>-1.8360348352672394E-192</v>
      </c>
      <c r="E224" s="1">
        <f t="shared" si="5"/>
        <v>0</v>
      </c>
      <c r="F224" s="1">
        <f t="shared" si="6"/>
        <v>0</v>
      </c>
      <c r="G224" s="1">
        <f t="shared" si="7"/>
        <v>-1.3550036292450434E-96</v>
      </c>
      <c r="H224" s="1">
        <v>4.3799615870218286E-157</v>
      </c>
      <c r="I224" s="1">
        <f t="shared" si="8"/>
        <v>0</v>
      </c>
      <c r="J224" s="1">
        <f t="shared" si="9"/>
        <v>-1.3550036292450434E-96</v>
      </c>
      <c r="BA224" s="59"/>
      <c r="BB224" s="59"/>
      <c r="BC224" s="59"/>
      <c r="BD224" s="59"/>
      <c r="BE224" s="59"/>
      <c r="BF224" s="59"/>
      <c r="BG224" s="59"/>
      <c r="BH224" s="72"/>
      <c r="BI224" s="59"/>
      <c r="BJ224" s="59"/>
      <c r="BK224" s="59"/>
      <c r="BL224" s="59">
        <f t="shared" si="10"/>
        <v>1</v>
      </c>
      <c r="BM224" s="59">
        <f t="shared" si="11"/>
        <v>1.8360348352672394E-192</v>
      </c>
      <c r="BN224" s="59" t="e">
        <f t="shared" si="12"/>
        <v>#N/A</v>
      </c>
      <c r="BO224" s="59"/>
      <c r="BP224" s="59"/>
      <c r="BQ224" s="59"/>
      <c r="BR224" s="59"/>
      <c r="BS224" s="59"/>
      <c r="BT224" s="59"/>
      <c r="BU224" s="59"/>
      <c r="BV224" s="59"/>
      <c r="BW224" s="59"/>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59"/>
      <c r="DI224" s="59"/>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row>
    <row r="225" spans="1:154" outlineLevel="1" x14ac:dyDescent="0.2">
      <c r="A225" s="17">
        <v>14</v>
      </c>
      <c r="B225" s="17">
        <v>1</v>
      </c>
      <c r="C225" s="1">
        <v>0.99776429598180727</v>
      </c>
      <c r="D225" s="1">
        <f t="shared" si="4"/>
        <v>2.2357040181927301E-3</v>
      </c>
      <c r="E225" s="1">
        <f t="shared" si="5"/>
        <v>4.4764138712777689E-3</v>
      </c>
      <c r="F225" s="1">
        <f t="shared" si="6"/>
        <v>6.6906007736807674E-2</v>
      </c>
      <c r="G225" s="1">
        <f t="shared" si="7"/>
        <v>4.73361763408367E-2</v>
      </c>
      <c r="H225" s="1">
        <v>0.99999999992616606</v>
      </c>
      <c r="I225" s="1">
        <f t="shared" si="8"/>
        <v>30348016.398466639</v>
      </c>
      <c r="J225" s="1">
        <f t="shared" si="9"/>
        <v>5508.90337551017</v>
      </c>
      <c r="BA225" s="59"/>
      <c r="BB225" s="59"/>
      <c r="BC225" s="59"/>
      <c r="BD225" s="59"/>
      <c r="BE225" s="59"/>
      <c r="BF225" s="59"/>
      <c r="BG225" s="59"/>
      <c r="BH225" s="72"/>
      <c r="BI225" s="59"/>
      <c r="BJ225" s="59"/>
      <c r="BK225" s="59"/>
      <c r="BL225" s="59">
        <f t="shared" si="10"/>
        <v>0</v>
      </c>
      <c r="BM225" s="59" t="e">
        <f t="shared" si="11"/>
        <v>#N/A</v>
      </c>
      <c r="BN225" s="59">
        <f t="shared" si="12"/>
        <v>0.99776429598180727</v>
      </c>
      <c r="BO225" s="59"/>
      <c r="BP225" s="59"/>
      <c r="BQ225" s="59"/>
      <c r="BR225" s="59"/>
      <c r="BS225" s="59"/>
      <c r="BT225" s="59"/>
      <c r="BU225" s="59"/>
      <c r="BV225" s="59"/>
      <c r="BW225" s="59"/>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59"/>
      <c r="DI225" s="59"/>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row>
    <row r="226" spans="1:154" outlineLevel="1" x14ac:dyDescent="0.2">
      <c r="A226" s="17">
        <v>15</v>
      </c>
      <c r="B226" s="17">
        <v>0</v>
      </c>
      <c r="C226" s="1">
        <v>0</v>
      </c>
      <c r="D226" s="1">
        <f t="shared" si="4"/>
        <v>0</v>
      </c>
      <c r="E226" s="1">
        <f t="shared" si="5"/>
        <v>0</v>
      </c>
      <c r="F226" s="1">
        <f t="shared" si="6"/>
        <v>0</v>
      </c>
      <c r="G226" s="1" t="e">
        <f t="shared" si="7"/>
        <v>#DIV/0!</v>
      </c>
      <c r="H226" s="1">
        <v>0</v>
      </c>
      <c r="I226" s="1" t="e">
        <f t="shared" si="8"/>
        <v>#DIV/0!</v>
      </c>
      <c r="J226" s="1" t="e">
        <f t="shared" si="9"/>
        <v>#DIV/0!</v>
      </c>
      <c r="BA226" s="59"/>
      <c r="BB226" s="59"/>
      <c r="BC226" s="59"/>
      <c r="BD226" s="59"/>
      <c r="BE226" s="59"/>
      <c r="BF226" s="59"/>
      <c r="BG226" s="59"/>
      <c r="BH226" s="72"/>
      <c r="BI226" s="59"/>
      <c r="BJ226" s="59"/>
      <c r="BK226" s="59"/>
      <c r="BL226" s="59">
        <f t="shared" si="10"/>
        <v>1</v>
      </c>
      <c r="BM226" s="59">
        <f t="shared" si="11"/>
        <v>0</v>
      </c>
      <c r="BN226" s="59" t="e">
        <f t="shared" si="12"/>
        <v>#N/A</v>
      </c>
      <c r="BO226" s="59"/>
      <c r="BP226" s="59"/>
      <c r="BQ226" s="59"/>
      <c r="BR226" s="59"/>
      <c r="BS226" s="59"/>
      <c r="BT226" s="59"/>
      <c r="BU226" s="59"/>
      <c r="BV226" s="59"/>
      <c r="BW226" s="59"/>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59"/>
      <c r="DI226" s="59"/>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row>
    <row r="227" spans="1:154" outlineLevel="1" x14ac:dyDescent="0.2">
      <c r="A227" s="17">
        <v>16</v>
      </c>
      <c r="B227" s="17">
        <v>0</v>
      </c>
      <c r="C227" s="1">
        <v>6.4362785682726392E-215</v>
      </c>
      <c r="D227" s="1">
        <f t="shared" si="4"/>
        <v>-6.4362785682726392E-215</v>
      </c>
      <c r="E227" s="1">
        <f t="shared" si="5"/>
        <v>0</v>
      </c>
      <c r="F227" s="1">
        <f t="shared" si="6"/>
        <v>0</v>
      </c>
      <c r="G227" s="1">
        <f t="shared" si="7"/>
        <v>-8.0226420637297784E-108</v>
      </c>
      <c r="H227" s="1">
        <v>1.1831559065664659E-175</v>
      </c>
      <c r="I227" s="1">
        <f t="shared" si="8"/>
        <v>0</v>
      </c>
      <c r="J227" s="1">
        <f t="shared" si="9"/>
        <v>-8.0226420637297784E-108</v>
      </c>
      <c r="BA227" s="59"/>
      <c r="BB227" s="59"/>
      <c r="BC227" s="59"/>
      <c r="BD227" s="59"/>
      <c r="BE227" s="59"/>
      <c r="BF227" s="59"/>
      <c r="BG227" s="59"/>
      <c r="BH227" s="72"/>
      <c r="BI227" s="59"/>
      <c r="BJ227" s="59"/>
      <c r="BK227" s="59"/>
      <c r="BL227" s="59">
        <f t="shared" si="10"/>
        <v>1</v>
      </c>
      <c r="BM227" s="59">
        <f t="shared" si="11"/>
        <v>6.4362785682726392E-215</v>
      </c>
      <c r="BN227" s="59" t="e">
        <f t="shared" si="12"/>
        <v>#N/A</v>
      </c>
      <c r="BO227" s="59"/>
      <c r="BP227" s="59"/>
      <c r="BQ227" s="59"/>
      <c r="BR227" s="59"/>
      <c r="BS227" s="59"/>
      <c r="BT227" s="59"/>
      <c r="BU227" s="59"/>
      <c r="BV227" s="59"/>
      <c r="BW227" s="59"/>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59"/>
      <c r="DI227" s="59"/>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row>
    <row r="228" spans="1:154" outlineLevel="1" x14ac:dyDescent="0.2">
      <c r="A228" s="17">
        <v>17</v>
      </c>
      <c r="B228" s="17">
        <v>0</v>
      </c>
      <c r="C228" s="1">
        <v>2.9688346044118602E-219</v>
      </c>
      <c r="D228" s="1">
        <f t="shared" si="4"/>
        <v>-2.9688346044118602E-219</v>
      </c>
      <c r="E228" s="1">
        <f t="shared" si="5"/>
        <v>0</v>
      </c>
      <c r="F228" s="1">
        <f t="shared" si="6"/>
        <v>0</v>
      </c>
      <c r="G228" s="1">
        <f t="shared" si="7"/>
        <v>-5.4487013172056508E-110</v>
      </c>
      <c r="H228" s="1">
        <v>3.350611530069954E-179</v>
      </c>
      <c r="I228" s="1">
        <f t="shared" si="8"/>
        <v>0</v>
      </c>
      <c r="J228" s="1">
        <f t="shared" si="9"/>
        <v>-5.4487013172056508E-110</v>
      </c>
      <c r="BA228" s="59"/>
      <c r="BB228" s="59"/>
      <c r="BC228" s="59"/>
      <c r="BD228" s="59"/>
      <c r="BE228" s="59"/>
      <c r="BF228" s="59"/>
      <c r="BG228" s="59"/>
      <c r="BH228" s="72"/>
      <c r="BI228" s="59"/>
      <c r="BJ228" s="59"/>
      <c r="BK228" s="59"/>
      <c r="BL228" s="59">
        <f t="shared" si="10"/>
        <v>1</v>
      </c>
      <c r="BM228" s="59">
        <f t="shared" si="11"/>
        <v>2.9688346044118602E-219</v>
      </c>
      <c r="BN228" s="59" t="e">
        <f t="shared" si="12"/>
        <v>#N/A</v>
      </c>
      <c r="BO228" s="59"/>
      <c r="BP228" s="59"/>
      <c r="BQ228" s="59"/>
      <c r="BR228" s="59"/>
      <c r="BS228" s="59"/>
      <c r="BT228" s="59"/>
      <c r="BU228" s="59"/>
      <c r="BV228" s="59"/>
      <c r="BW228" s="59"/>
      <c r="BX228" s="59"/>
      <c r="BY228" s="59"/>
      <c r="BZ228" s="59"/>
      <c r="CA228" s="59"/>
      <c r="CB228" s="59"/>
      <c r="CC228" s="59"/>
      <c r="CD228" s="59"/>
      <c r="CE228" s="59"/>
      <c r="CF228" s="59"/>
      <c r="CG228" s="59"/>
      <c r="CH228" s="59"/>
      <c r="CI228" s="59"/>
      <c r="CJ228" s="59"/>
      <c r="CK228" s="59"/>
      <c r="CL228" s="59"/>
      <c r="CM228" s="59"/>
      <c r="CN228" s="59"/>
      <c r="CO228" s="59"/>
      <c r="CP228" s="59"/>
      <c r="CQ228" s="59"/>
      <c r="CR228" s="59"/>
      <c r="CS228" s="59"/>
      <c r="CT228" s="59"/>
      <c r="CU228" s="59"/>
      <c r="CV228" s="59"/>
      <c r="CW228" s="59"/>
      <c r="CX228" s="59"/>
      <c r="CY228" s="59"/>
      <c r="CZ228" s="59"/>
      <c r="DA228" s="59"/>
      <c r="DB228" s="59"/>
      <c r="DC228" s="59"/>
      <c r="DD228" s="59"/>
      <c r="DE228" s="59"/>
      <c r="DF228" s="59"/>
      <c r="DG228" s="59"/>
      <c r="DH228" s="59"/>
      <c r="DI228" s="59"/>
      <c r="DJ228" s="59"/>
      <c r="DK228" s="59"/>
      <c r="DL228" s="59"/>
      <c r="DM228" s="59"/>
      <c r="DN228" s="59"/>
      <c r="DO228" s="59"/>
      <c r="DP228" s="59"/>
      <c r="DQ228" s="59"/>
      <c r="DR228" s="59"/>
      <c r="DS228" s="59"/>
      <c r="DT228" s="59"/>
      <c r="DU228" s="59"/>
      <c r="DV228" s="59"/>
      <c r="DW228" s="59"/>
      <c r="DX228" s="59"/>
      <c r="DY228" s="59"/>
      <c r="DZ228" s="59"/>
      <c r="EA228" s="59"/>
      <c r="EB228" s="59"/>
      <c r="EC228" s="59"/>
      <c r="ED228" s="59"/>
      <c r="EE228" s="59"/>
      <c r="EF228" s="59"/>
      <c r="EG228" s="59"/>
      <c r="EH228" s="59"/>
      <c r="EI228" s="59"/>
      <c r="EJ228" s="59"/>
      <c r="EK228" s="59"/>
      <c r="EL228" s="59"/>
      <c r="EM228" s="59"/>
      <c r="EN228" s="59"/>
      <c r="EO228" s="59"/>
      <c r="EP228" s="59"/>
      <c r="EQ228" s="59"/>
      <c r="ER228" s="59"/>
      <c r="ES228" s="59"/>
      <c r="ET228" s="59"/>
      <c r="EU228" s="59"/>
      <c r="EV228" s="59"/>
      <c r="EW228" s="59"/>
      <c r="EX228" s="59"/>
    </row>
    <row r="229" spans="1:154" outlineLevel="1" x14ac:dyDescent="0.2">
      <c r="A229" s="17">
        <v>18</v>
      </c>
      <c r="B229" s="17">
        <v>0</v>
      </c>
      <c r="C229" s="1">
        <v>5.8199938881366511E-4</v>
      </c>
      <c r="D229" s="1">
        <f t="shared" si="4"/>
        <v>-5.8199938881366511E-4</v>
      </c>
      <c r="E229" s="1">
        <f t="shared" si="5"/>
        <v>1.1643376323976673E-3</v>
      </c>
      <c r="F229" s="1">
        <f t="shared" si="6"/>
        <v>-3.4122391950120776E-2</v>
      </c>
      <c r="G229" s="1">
        <f t="shared" si="7"/>
        <v>-2.4131686831918565E-2</v>
      </c>
      <c r="H229" s="1">
        <v>0.99999999993684363</v>
      </c>
      <c r="I229" s="1">
        <f t="shared" si="8"/>
        <v>9220579.3069098182</v>
      </c>
      <c r="J229" s="1">
        <f t="shared" si="9"/>
        <v>-3036.5406810204531</v>
      </c>
      <c r="BA229" s="59"/>
      <c r="BB229" s="59"/>
      <c r="BC229" s="59"/>
      <c r="BD229" s="59"/>
      <c r="BE229" s="59"/>
      <c r="BF229" s="59"/>
      <c r="BG229" s="59"/>
      <c r="BH229" s="72"/>
      <c r="BI229" s="59"/>
      <c r="BJ229" s="59"/>
      <c r="BK229" s="59"/>
      <c r="BL229" s="59">
        <f t="shared" si="10"/>
        <v>1</v>
      </c>
      <c r="BM229" s="59">
        <f t="shared" si="11"/>
        <v>5.8199938881366511E-4</v>
      </c>
      <c r="BN229" s="59" t="e">
        <f t="shared" si="12"/>
        <v>#N/A</v>
      </c>
      <c r="BO229" s="59"/>
      <c r="BP229" s="59"/>
      <c r="BQ229" s="59"/>
      <c r="BR229" s="59"/>
      <c r="BS229" s="59"/>
      <c r="BT229" s="59"/>
      <c r="BU229" s="59"/>
      <c r="BV229" s="59"/>
      <c r="BW229" s="59"/>
      <c r="BX229" s="59"/>
      <c r="BY229" s="59"/>
      <c r="BZ229" s="59"/>
      <c r="CA229" s="59"/>
      <c r="CB229" s="59"/>
      <c r="CC229" s="59"/>
      <c r="CD229" s="59"/>
      <c r="CE229" s="59"/>
      <c r="CF229" s="59"/>
      <c r="CG229" s="59"/>
      <c r="CH229" s="59"/>
      <c r="CI229" s="59"/>
      <c r="CJ229" s="59"/>
      <c r="CK229" s="59"/>
      <c r="CL229" s="59"/>
      <c r="CM229" s="59"/>
      <c r="CN229" s="59"/>
      <c r="CO229" s="59"/>
      <c r="CP229" s="59"/>
      <c r="CQ229" s="59"/>
      <c r="CR229" s="59"/>
      <c r="CS229" s="59"/>
      <c r="CT229" s="59"/>
      <c r="CU229" s="59"/>
      <c r="CV229" s="59"/>
      <c r="CW229" s="59"/>
      <c r="CX229" s="59"/>
      <c r="CY229" s="59"/>
      <c r="CZ229" s="59"/>
      <c r="DA229" s="59"/>
      <c r="DB229" s="59"/>
      <c r="DC229" s="59"/>
      <c r="DD229" s="59"/>
      <c r="DE229" s="59"/>
      <c r="DF229" s="59"/>
      <c r="DG229" s="59"/>
      <c r="DH229" s="59"/>
      <c r="DI229" s="59"/>
      <c r="DJ229" s="59"/>
      <c r="DK229" s="59"/>
      <c r="DL229" s="59"/>
      <c r="DM229" s="59"/>
      <c r="DN229" s="59"/>
      <c r="DO229" s="59"/>
      <c r="DP229" s="59"/>
      <c r="DQ229" s="59"/>
      <c r="DR229" s="59"/>
      <c r="DS229" s="59"/>
      <c r="DT229" s="59"/>
      <c r="DU229" s="59"/>
      <c r="DV229" s="59"/>
      <c r="DW229" s="59"/>
      <c r="DX229" s="59"/>
      <c r="DY229" s="59"/>
      <c r="DZ229" s="59"/>
      <c r="EA229" s="59"/>
      <c r="EB229" s="59"/>
      <c r="EC229" s="59"/>
      <c r="ED229" s="59"/>
      <c r="EE229" s="59"/>
      <c r="EF229" s="59"/>
      <c r="EG229" s="59"/>
      <c r="EH229" s="59"/>
      <c r="EI229" s="59"/>
      <c r="EJ229" s="59"/>
      <c r="EK229" s="59"/>
      <c r="EL229" s="59"/>
      <c r="EM229" s="59"/>
      <c r="EN229" s="59"/>
      <c r="EO229" s="59"/>
      <c r="EP229" s="59"/>
      <c r="EQ229" s="59"/>
      <c r="ER229" s="59"/>
      <c r="ES229" s="59"/>
      <c r="ET229" s="59"/>
      <c r="EU229" s="59"/>
      <c r="EV229" s="59"/>
      <c r="EW229" s="59"/>
      <c r="EX229" s="59"/>
    </row>
    <row r="230" spans="1:154" outlineLevel="1" x14ac:dyDescent="0.2">
      <c r="A230" s="17">
        <v>19</v>
      </c>
      <c r="B230" s="17">
        <v>0</v>
      </c>
      <c r="C230" s="1">
        <v>0</v>
      </c>
      <c r="D230" s="1">
        <f t="shared" si="4"/>
        <v>0</v>
      </c>
      <c r="E230" s="1">
        <f t="shared" si="5"/>
        <v>0</v>
      </c>
      <c r="F230" s="1">
        <f t="shared" si="6"/>
        <v>0</v>
      </c>
      <c r="G230" s="1" t="e">
        <f t="shared" si="7"/>
        <v>#DIV/0!</v>
      </c>
      <c r="H230" s="1">
        <v>0</v>
      </c>
      <c r="I230" s="1" t="e">
        <f t="shared" si="8"/>
        <v>#DIV/0!</v>
      </c>
      <c r="J230" s="1" t="e">
        <f t="shared" si="9"/>
        <v>#DIV/0!</v>
      </c>
      <c r="BA230" s="59"/>
      <c r="BB230" s="59"/>
      <c r="BC230" s="59"/>
      <c r="BD230" s="59"/>
      <c r="BE230" s="59"/>
      <c r="BF230" s="59"/>
      <c r="BG230" s="59"/>
      <c r="BH230" s="72"/>
      <c r="BI230" s="59"/>
      <c r="BJ230" s="59"/>
      <c r="BK230" s="59"/>
      <c r="BL230" s="59">
        <f t="shared" si="10"/>
        <v>1</v>
      </c>
      <c r="BM230" s="59">
        <f t="shared" si="11"/>
        <v>0</v>
      </c>
      <c r="BN230" s="59" t="e">
        <f t="shared" si="12"/>
        <v>#N/A</v>
      </c>
      <c r="BO230" s="59"/>
      <c r="BP230" s="59"/>
      <c r="BQ230" s="59"/>
      <c r="BR230" s="59"/>
      <c r="BS230" s="59"/>
      <c r="BT230" s="59"/>
      <c r="BU230" s="59"/>
      <c r="BV230" s="59"/>
      <c r="BW230" s="59"/>
      <c r="BX230" s="59"/>
      <c r="BY230" s="59"/>
      <c r="BZ230" s="59"/>
      <c r="CA230" s="59"/>
      <c r="CB230" s="59"/>
      <c r="CC230" s="59"/>
      <c r="CD230" s="59"/>
      <c r="CE230" s="59"/>
      <c r="CF230" s="59"/>
      <c r="CG230" s="59"/>
      <c r="CH230" s="59"/>
      <c r="CI230" s="59"/>
      <c r="CJ230" s="59"/>
      <c r="CK230" s="59"/>
      <c r="CL230" s="59"/>
      <c r="CM230" s="59"/>
      <c r="CN230" s="59"/>
      <c r="CO230" s="59"/>
      <c r="CP230" s="59"/>
      <c r="CQ230" s="59"/>
      <c r="CR230" s="59"/>
      <c r="CS230" s="59"/>
      <c r="CT230" s="59"/>
      <c r="CU230" s="59"/>
      <c r="CV230" s="59"/>
      <c r="CW230" s="59"/>
      <c r="CX230" s="59"/>
      <c r="CY230" s="59"/>
      <c r="CZ230" s="59"/>
      <c r="DA230" s="59"/>
      <c r="DB230" s="59"/>
      <c r="DC230" s="59"/>
      <c r="DD230" s="59"/>
      <c r="DE230" s="59"/>
      <c r="DF230" s="59"/>
      <c r="DG230" s="59"/>
      <c r="DH230" s="59"/>
      <c r="DI230" s="59"/>
      <c r="DJ230" s="59"/>
      <c r="DK230" s="59"/>
      <c r="DL230" s="59"/>
      <c r="DM230" s="59"/>
      <c r="DN230" s="59"/>
      <c r="DO230" s="59"/>
      <c r="DP230" s="59"/>
      <c r="DQ230" s="59"/>
      <c r="DR230" s="59"/>
      <c r="DS230" s="59"/>
      <c r="DT230" s="59"/>
      <c r="DU230" s="59"/>
      <c r="DV230" s="59"/>
      <c r="DW230" s="59"/>
      <c r="DX230" s="59"/>
      <c r="DY230" s="59"/>
      <c r="DZ230" s="59"/>
      <c r="EA230" s="59"/>
      <c r="EB230" s="59"/>
      <c r="EC230" s="59"/>
      <c r="ED230" s="59"/>
      <c r="EE230" s="59"/>
      <c r="EF230" s="59"/>
      <c r="EG230" s="59"/>
      <c r="EH230" s="59"/>
      <c r="EI230" s="59"/>
      <c r="EJ230" s="59"/>
      <c r="EK230" s="59"/>
      <c r="EL230" s="59"/>
      <c r="EM230" s="59"/>
      <c r="EN230" s="59"/>
      <c r="EO230" s="59"/>
      <c r="EP230" s="59"/>
      <c r="EQ230" s="59"/>
      <c r="ER230" s="59"/>
      <c r="ES230" s="59"/>
      <c r="ET230" s="59"/>
      <c r="EU230" s="59"/>
      <c r="EV230" s="59"/>
      <c r="EW230" s="59"/>
      <c r="EX230" s="59"/>
    </row>
    <row r="231" spans="1:154" outlineLevel="1" x14ac:dyDescent="0.2">
      <c r="A231" s="17">
        <v>20</v>
      </c>
      <c r="B231" s="17">
        <v>0</v>
      </c>
      <c r="C231" s="1">
        <v>2.1492784385033015E-7</v>
      </c>
      <c r="D231" s="1">
        <f t="shared" si="4"/>
        <v>-2.1492784385033015E-7</v>
      </c>
      <c r="E231" s="1">
        <f t="shared" si="5"/>
        <v>4.2985573410997574E-7</v>
      </c>
      <c r="F231" s="1">
        <f t="shared" si="6"/>
        <v>-6.5563384149231938E-4</v>
      </c>
      <c r="G231" s="1">
        <f t="shared" si="7"/>
        <v>-4.6360316008879632E-4</v>
      </c>
      <c r="H231" s="1">
        <v>0.99999999999506706</v>
      </c>
      <c r="I231" s="1">
        <f t="shared" si="8"/>
        <v>43569.912023331977</v>
      </c>
      <c r="J231" s="1">
        <f t="shared" si="9"/>
        <v>-208.73407010727047</v>
      </c>
      <c r="BA231" s="59"/>
      <c r="BB231" s="59"/>
      <c r="BC231" s="59"/>
      <c r="BD231" s="59"/>
      <c r="BE231" s="59"/>
      <c r="BF231" s="59"/>
      <c r="BG231" s="59"/>
      <c r="BH231" s="72"/>
      <c r="BI231" s="59"/>
      <c r="BJ231" s="59"/>
      <c r="BK231" s="59"/>
      <c r="BL231" s="59">
        <f t="shared" si="10"/>
        <v>1</v>
      </c>
      <c r="BM231" s="59">
        <f t="shared" si="11"/>
        <v>2.1492784385033015E-7</v>
      </c>
      <c r="BN231" s="59" t="e">
        <f t="shared" si="12"/>
        <v>#N/A</v>
      </c>
      <c r="BO231" s="59"/>
      <c r="BP231" s="59"/>
      <c r="BQ231" s="59"/>
      <c r="BR231" s="59"/>
      <c r="BS231" s="59"/>
      <c r="BT231" s="59"/>
      <c r="BU231" s="59"/>
      <c r="BV231" s="59"/>
      <c r="BW231" s="59"/>
      <c r="BX231" s="59"/>
      <c r="BY231" s="59"/>
      <c r="BZ231" s="59"/>
      <c r="CA231" s="59"/>
      <c r="CB231" s="59"/>
      <c r="CC231" s="59"/>
      <c r="CD231" s="59"/>
      <c r="CE231" s="59"/>
      <c r="CF231" s="59"/>
      <c r="CG231" s="59"/>
      <c r="CH231" s="59"/>
      <c r="CI231" s="59"/>
      <c r="CJ231" s="59"/>
      <c r="CK231" s="59"/>
      <c r="CL231" s="59"/>
      <c r="CM231" s="59"/>
      <c r="CN231" s="59"/>
      <c r="CO231" s="59"/>
      <c r="CP231" s="59"/>
      <c r="CQ231" s="59"/>
      <c r="CR231" s="59"/>
      <c r="CS231" s="59"/>
      <c r="CT231" s="59"/>
      <c r="CU231" s="59"/>
      <c r="CV231" s="59"/>
      <c r="CW231" s="59"/>
      <c r="CX231" s="59"/>
      <c r="CY231" s="59"/>
      <c r="CZ231" s="59"/>
      <c r="DA231" s="59"/>
      <c r="DB231" s="59"/>
      <c r="DC231" s="59"/>
      <c r="DD231" s="59"/>
      <c r="DE231" s="59"/>
      <c r="DF231" s="59"/>
      <c r="DG231" s="59"/>
      <c r="DH231" s="59"/>
      <c r="DI231" s="59"/>
      <c r="DJ231" s="59"/>
      <c r="DK231" s="59"/>
      <c r="DL231" s="59"/>
      <c r="DM231" s="59"/>
      <c r="DN231" s="59"/>
      <c r="DO231" s="59"/>
      <c r="DP231" s="59"/>
      <c r="DQ231" s="59"/>
      <c r="DR231" s="59"/>
      <c r="DS231" s="59"/>
      <c r="DT231" s="59"/>
      <c r="DU231" s="59"/>
      <c r="DV231" s="59"/>
      <c r="DW231" s="59"/>
      <c r="DX231" s="59"/>
      <c r="DY231" s="59"/>
      <c r="DZ231" s="59"/>
      <c r="EA231" s="59"/>
      <c r="EB231" s="59"/>
      <c r="EC231" s="59"/>
      <c r="ED231" s="59"/>
      <c r="EE231" s="59"/>
      <c r="EF231" s="59"/>
      <c r="EG231" s="59"/>
      <c r="EH231" s="59"/>
      <c r="EI231" s="59"/>
      <c r="EJ231" s="59"/>
      <c r="EK231" s="59"/>
      <c r="EL231" s="59"/>
      <c r="EM231" s="59"/>
      <c r="EN231" s="59"/>
      <c r="EO231" s="59"/>
      <c r="EP231" s="59"/>
      <c r="EQ231" s="59"/>
      <c r="ER231" s="59"/>
      <c r="ES231" s="59"/>
      <c r="ET231" s="59"/>
      <c r="EU231" s="59"/>
      <c r="EV231" s="59"/>
      <c r="EW231" s="59"/>
      <c r="EX231" s="59"/>
    </row>
    <row r="232" spans="1:154" outlineLevel="1" x14ac:dyDescent="0.2">
      <c r="A232" s="17">
        <v>21</v>
      </c>
      <c r="B232" s="17">
        <v>0</v>
      </c>
      <c r="C232" s="1">
        <v>1.1081832255458012E-65</v>
      </c>
      <c r="D232" s="1">
        <f t="shared" si="4"/>
        <v>-1.1081832255458012E-65</v>
      </c>
      <c r="E232" s="1">
        <f t="shared" si="5"/>
        <v>0</v>
      </c>
      <c r="F232" s="1">
        <f t="shared" si="6"/>
        <v>0</v>
      </c>
      <c r="G232" s="1">
        <f t="shared" si="7"/>
        <v>-3.3289386079436814E-33</v>
      </c>
      <c r="H232" s="1">
        <v>2.9973344378433741E-47</v>
      </c>
      <c r="I232" s="1">
        <f t="shared" si="8"/>
        <v>3.3215957453687819E-112</v>
      </c>
      <c r="J232" s="1">
        <f t="shared" si="9"/>
        <v>-3.3289386079436814E-33</v>
      </c>
      <c r="BA232" s="59"/>
      <c r="BB232" s="59"/>
      <c r="BC232" s="59"/>
      <c r="BD232" s="59"/>
      <c r="BE232" s="59"/>
      <c r="BF232" s="59"/>
      <c r="BG232" s="59"/>
      <c r="BH232" s="72"/>
      <c r="BI232" s="59"/>
      <c r="BJ232" s="59"/>
      <c r="BK232" s="59"/>
      <c r="BL232" s="59">
        <f t="shared" si="10"/>
        <v>1</v>
      </c>
      <c r="BM232" s="59">
        <f t="shared" si="11"/>
        <v>1.1081832255458012E-65</v>
      </c>
      <c r="BN232" s="59" t="e">
        <f t="shared" si="12"/>
        <v>#N/A</v>
      </c>
      <c r="BO232" s="59"/>
      <c r="BP232" s="59"/>
      <c r="BQ232" s="59"/>
      <c r="BR232" s="59"/>
      <c r="BS232" s="59"/>
      <c r="BT232" s="59"/>
      <c r="BU232" s="59"/>
      <c r="BV232" s="59"/>
      <c r="BW232" s="59"/>
      <c r="BX232" s="59"/>
      <c r="BY232" s="59"/>
      <c r="BZ232" s="59"/>
      <c r="CA232" s="59"/>
      <c r="CB232" s="59"/>
      <c r="CC232" s="59"/>
      <c r="CD232" s="59"/>
      <c r="CE232" s="59"/>
      <c r="CF232" s="59"/>
      <c r="CG232" s="59"/>
      <c r="CH232" s="59"/>
      <c r="CI232" s="59"/>
      <c r="CJ232" s="59"/>
      <c r="CK232" s="59"/>
      <c r="CL232" s="59"/>
      <c r="CM232" s="59"/>
      <c r="CN232" s="59"/>
      <c r="CO232" s="59"/>
      <c r="CP232" s="59"/>
      <c r="CQ232" s="59"/>
      <c r="CR232" s="59"/>
      <c r="CS232" s="59"/>
      <c r="CT232" s="59"/>
      <c r="CU232" s="59"/>
      <c r="CV232" s="59"/>
      <c r="CW232" s="59"/>
      <c r="CX232" s="59"/>
      <c r="CY232" s="59"/>
      <c r="CZ232" s="59"/>
      <c r="DA232" s="59"/>
      <c r="DB232" s="59"/>
      <c r="DC232" s="59"/>
      <c r="DD232" s="59"/>
      <c r="DE232" s="59"/>
      <c r="DF232" s="59"/>
      <c r="DG232" s="59"/>
      <c r="DH232" s="59"/>
      <c r="DI232" s="59"/>
      <c r="DJ232" s="59"/>
      <c r="DK232" s="59"/>
      <c r="DL232" s="59"/>
      <c r="DM232" s="59"/>
      <c r="DN232" s="59"/>
      <c r="DO232" s="59"/>
      <c r="DP232" s="59"/>
      <c r="DQ232" s="59"/>
      <c r="DR232" s="59"/>
      <c r="DS232" s="59"/>
      <c r="DT232" s="59"/>
      <c r="DU232" s="59"/>
      <c r="DV232" s="59"/>
      <c r="DW232" s="59"/>
      <c r="DX232" s="59"/>
      <c r="DY232" s="59"/>
      <c r="DZ232" s="59"/>
      <c r="EA232" s="59"/>
      <c r="EB232" s="59"/>
      <c r="EC232" s="59"/>
      <c r="ED232" s="59"/>
      <c r="EE232" s="59"/>
      <c r="EF232" s="59"/>
      <c r="EG232" s="59"/>
      <c r="EH232" s="59"/>
      <c r="EI232" s="59"/>
      <c r="EJ232" s="59"/>
      <c r="EK232" s="59"/>
      <c r="EL232" s="59"/>
      <c r="EM232" s="59"/>
      <c r="EN232" s="59"/>
      <c r="EO232" s="59"/>
      <c r="EP232" s="59"/>
      <c r="EQ232" s="59"/>
      <c r="ER232" s="59"/>
      <c r="ES232" s="59"/>
      <c r="ET232" s="59"/>
      <c r="EU232" s="59"/>
      <c r="EV232" s="59"/>
      <c r="EW232" s="59"/>
      <c r="EX232" s="59"/>
    </row>
    <row r="233" spans="1:154" outlineLevel="1" x14ac:dyDescent="0.2">
      <c r="A233" s="17">
        <v>22</v>
      </c>
      <c r="B233" s="17">
        <v>0</v>
      </c>
      <c r="C233" s="1">
        <v>3.3856772969280671E-69</v>
      </c>
      <c r="D233" s="1">
        <f t="shared" si="4"/>
        <v>-3.3856772969280671E-69</v>
      </c>
      <c r="E233" s="1">
        <f t="shared" si="5"/>
        <v>0</v>
      </c>
      <c r="F233" s="1">
        <f t="shared" si="6"/>
        <v>0</v>
      </c>
      <c r="G233" s="1">
        <f t="shared" si="7"/>
        <v>-5.818657316708097E-35</v>
      </c>
      <c r="H233" s="1">
        <v>1.1078750998348516E-52</v>
      </c>
      <c r="I233" s="1">
        <f t="shared" si="8"/>
        <v>3.7509075733427729E-121</v>
      </c>
      <c r="J233" s="1">
        <f t="shared" si="9"/>
        <v>-5.818657316708097E-35</v>
      </c>
      <c r="BA233" s="59"/>
      <c r="BB233" s="59"/>
      <c r="BC233" s="59"/>
      <c r="BD233" s="59"/>
      <c r="BE233" s="59"/>
      <c r="BF233" s="59"/>
      <c r="BG233" s="59"/>
      <c r="BH233" s="72"/>
      <c r="BI233" s="59"/>
      <c r="BJ233" s="59"/>
      <c r="BK233" s="59"/>
      <c r="BL233" s="59">
        <f t="shared" si="10"/>
        <v>1</v>
      </c>
      <c r="BM233" s="59">
        <f t="shared" si="11"/>
        <v>3.3856772969280671E-69</v>
      </c>
      <c r="BN233" s="59" t="e">
        <f t="shared" si="12"/>
        <v>#N/A</v>
      </c>
      <c r="BO233" s="59"/>
      <c r="BP233" s="59"/>
      <c r="BQ233" s="59"/>
      <c r="BR233" s="59"/>
      <c r="BS233" s="59"/>
      <c r="BT233" s="59"/>
      <c r="BU233" s="59"/>
      <c r="BV233" s="59"/>
      <c r="BW233" s="59"/>
      <c r="BX233" s="59"/>
      <c r="BY233" s="59"/>
      <c r="BZ233" s="59"/>
      <c r="CA233" s="59"/>
      <c r="CB233" s="59"/>
      <c r="CC233" s="59"/>
      <c r="CD233" s="59"/>
      <c r="CE233" s="59"/>
      <c r="CF233" s="59"/>
      <c r="CG233" s="59"/>
      <c r="CH233" s="59"/>
      <c r="CI233" s="59"/>
      <c r="CJ233" s="59"/>
      <c r="CK233" s="59"/>
      <c r="CL233" s="59"/>
      <c r="CM233" s="59"/>
      <c r="CN233" s="59"/>
      <c r="CO233" s="59"/>
      <c r="CP233" s="59"/>
      <c r="CQ233" s="59"/>
      <c r="CR233" s="59"/>
      <c r="CS233" s="59"/>
      <c r="CT233" s="59"/>
      <c r="CU233" s="59"/>
      <c r="CV233" s="59"/>
      <c r="CW233" s="59"/>
      <c r="CX233" s="59"/>
      <c r="CY233" s="59"/>
      <c r="CZ233" s="59"/>
      <c r="DA233" s="59"/>
      <c r="DB233" s="59"/>
      <c r="DC233" s="59"/>
      <c r="DD233" s="59"/>
      <c r="DE233" s="59"/>
      <c r="DF233" s="59"/>
      <c r="DG233" s="59"/>
      <c r="DH233" s="59"/>
      <c r="DI233" s="59"/>
      <c r="DJ233" s="59"/>
      <c r="DK233" s="59"/>
      <c r="DL233" s="59"/>
      <c r="DM233" s="59"/>
      <c r="DN233" s="59"/>
      <c r="DO233" s="59"/>
      <c r="DP233" s="59"/>
      <c r="DQ233" s="59"/>
      <c r="DR233" s="59"/>
      <c r="DS233" s="59"/>
      <c r="DT233" s="59"/>
      <c r="DU233" s="59"/>
      <c r="DV233" s="59"/>
      <c r="DW233" s="59"/>
      <c r="DX233" s="59"/>
      <c r="DY233" s="59"/>
      <c r="DZ233" s="59"/>
      <c r="EA233" s="59"/>
      <c r="EB233" s="59"/>
      <c r="EC233" s="59"/>
      <c r="ED233" s="59"/>
      <c r="EE233" s="59"/>
      <c r="EF233" s="59"/>
      <c r="EG233" s="59"/>
      <c r="EH233" s="59"/>
      <c r="EI233" s="59"/>
      <c r="EJ233" s="59"/>
      <c r="EK233" s="59"/>
      <c r="EL233" s="59"/>
      <c r="EM233" s="59"/>
      <c r="EN233" s="59"/>
      <c r="EO233" s="59"/>
      <c r="EP233" s="59"/>
      <c r="EQ233" s="59"/>
      <c r="ER233" s="59"/>
      <c r="ES233" s="59"/>
      <c r="ET233" s="59"/>
      <c r="EU233" s="59"/>
      <c r="EV233" s="59"/>
      <c r="EW233" s="59"/>
      <c r="EX233" s="59"/>
    </row>
    <row r="234" spans="1:154" outlineLevel="1" x14ac:dyDescent="0.2">
      <c r="A234" s="17">
        <v>23</v>
      </c>
      <c r="B234" s="17">
        <v>0</v>
      </c>
      <c r="C234" s="1">
        <v>5.8308870283625399E-140</v>
      </c>
      <c r="D234" s="1">
        <f t="shared" si="4"/>
        <v>-5.8308870283625399E-140</v>
      </c>
      <c r="E234" s="1">
        <f t="shared" si="5"/>
        <v>0</v>
      </c>
      <c r="F234" s="1">
        <f t="shared" si="6"/>
        <v>0</v>
      </c>
      <c r="G234" s="1">
        <f t="shared" si="7"/>
        <v>-2.4147229713494136E-70</v>
      </c>
      <c r="H234" s="1">
        <v>5.9219462829828811E-110</v>
      </c>
      <c r="I234" s="1">
        <f t="shared" si="8"/>
        <v>3.4530199764104645E-249</v>
      </c>
      <c r="J234" s="1">
        <f t="shared" si="9"/>
        <v>-2.4147229713494136E-70</v>
      </c>
      <c r="BA234" s="59"/>
      <c r="BB234" s="59"/>
      <c r="BC234" s="59"/>
      <c r="BD234" s="59"/>
      <c r="BE234" s="59"/>
      <c r="BF234" s="59"/>
      <c r="BG234" s="59"/>
      <c r="BH234" s="72"/>
      <c r="BI234" s="59"/>
      <c r="BJ234" s="59"/>
      <c r="BK234" s="59"/>
      <c r="BL234" s="59">
        <f t="shared" si="10"/>
        <v>1</v>
      </c>
      <c r="BM234" s="59">
        <f t="shared" si="11"/>
        <v>5.8308870283625399E-140</v>
      </c>
      <c r="BN234" s="59" t="e">
        <f t="shared" si="12"/>
        <v>#N/A</v>
      </c>
      <c r="BO234" s="59"/>
      <c r="BP234" s="59"/>
      <c r="BQ234" s="59"/>
      <c r="BR234" s="59"/>
      <c r="BS234" s="59"/>
      <c r="BT234" s="59"/>
      <c r="BU234" s="59"/>
      <c r="BV234" s="59"/>
      <c r="BW234" s="59"/>
      <c r="BX234" s="59"/>
      <c r="BY234" s="59"/>
      <c r="BZ234" s="59"/>
      <c r="CA234" s="59"/>
      <c r="CB234" s="59"/>
      <c r="CC234" s="59"/>
      <c r="CD234" s="59"/>
      <c r="CE234" s="59"/>
      <c r="CF234" s="59"/>
      <c r="CG234" s="59"/>
      <c r="CH234" s="59"/>
      <c r="CI234" s="59"/>
      <c r="CJ234" s="59"/>
      <c r="CK234" s="59"/>
      <c r="CL234" s="59"/>
      <c r="CM234" s="59"/>
      <c r="CN234" s="59"/>
      <c r="CO234" s="59"/>
      <c r="CP234" s="59"/>
      <c r="CQ234" s="59"/>
      <c r="CR234" s="59"/>
      <c r="CS234" s="59"/>
      <c r="CT234" s="59"/>
      <c r="CU234" s="59"/>
      <c r="CV234" s="59"/>
      <c r="CW234" s="59"/>
      <c r="CX234" s="59"/>
      <c r="CY234" s="59"/>
      <c r="CZ234" s="59"/>
      <c r="DA234" s="59"/>
      <c r="DB234" s="59"/>
      <c r="DC234" s="59"/>
      <c r="DD234" s="59"/>
      <c r="DE234" s="59"/>
      <c r="DF234" s="59"/>
      <c r="DG234" s="59"/>
      <c r="DH234" s="59"/>
      <c r="DI234" s="59"/>
      <c r="DJ234" s="59"/>
      <c r="DK234" s="59"/>
      <c r="DL234" s="59"/>
      <c r="DM234" s="59"/>
      <c r="DN234" s="59"/>
      <c r="DO234" s="59"/>
      <c r="DP234" s="59"/>
      <c r="DQ234" s="59"/>
      <c r="DR234" s="59"/>
      <c r="DS234" s="59"/>
      <c r="DT234" s="59"/>
      <c r="DU234" s="59"/>
      <c r="DV234" s="59"/>
      <c r="DW234" s="59"/>
      <c r="DX234" s="59"/>
      <c r="DY234" s="59"/>
      <c r="DZ234" s="59"/>
      <c r="EA234" s="59"/>
      <c r="EB234" s="59"/>
      <c r="EC234" s="59"/>
      <c r="ED234" s="59"/>
      <c r="EE234" s="59"/>
      <c r="EF234" s="59"/>
      <c r="EG234" s="59"/>
      <c r="EH234" s="59"/>
      <c r="EI234" s="59"/>
      <c r="EJ234" s="59"/>
      <c r="EK234" s="59"/>
      <c r="EL234" s="59"/>
      <c r="EM234" s="59"/>
      <c r="EN234" s="59"/>
      <c r="EO234" s="59"/>
      <c r="EP234" s="59"/>
      <c r="EQ234" s="59"/>
      <c r="ER234" s="59"/>
      <c r="ES234" s="59"/>
      <c r="ET234" s="59"/>
      <c r="EU234" s="59"/>
      <c r="EV234" s="59"/>
      <c r="EW234" s="59"/>
      <c r="EX234" s="59"/>
    </row>
    <row r="235" spans="1:154" outlineLevel="1" x14ac:dyDescent="0.2">
      <c r="A235" s="17">
        <v>24</v>
      </c>
      <c r="B235" s="17">
        <v>0</v>
      </c>
      <c r="C235" s="1">
        <v>1.4121422329882274E-3</v>
      </c>
      <c r="D235" s="1">
        <f t="shared" si="4"/>
        <v>-1.4121422329882274E-3</v>
      </c>
      <c r="E235" s="1">
        <f t="shared" si="5"/>
        <v>2.8262804909979923E-3</v>
      </c>
      <c r="F235" s="1">
        <f t="shared" si="6"/>
        <v>-5.3162773545009784E-2</v>
      </c>
      <c r="G235" s="1">
        <f t="shared" si="7"/>
        <v>-3.7605042197476644E-2</v>
      </c>
      <c r="H235" s="1">
        <v>0.99999999993140565</v>
      </c>
      <c r="I235" s="1">
        <f t="shared" si="8"/>
        <v>20615971.26700918</v>
      </c>
      <c r="J235" s="1">
        <f t="shared" si="9"/>
        <v>-4540.4813917054344</v>
      </c>
      <c r="BA235" s="59"/>
      <c r="BB235" s="59"/>
      <c r="BC235" s="59"/>
      <c r="BD235" s="59"/>
      <c r="BE235" s="59"/>
      <c r="BF235" s="59"/>
      <c r="BG235" s="59"/>
      <c r="BH235" s="72"/>
      <c r="BI235" s="59"/>
      <c r="BJ235" s="59"/>
      <c r="BK235" s="59"/>
      <c r="BL235" s="59">
        <f t="shared" si="10"/>
        <v>1</v>
      </c>
      <c r="BM235" s="59">
        <f t="shared" si="11"/>
        <v>1.4121422329882274E-3</v>
      </c>
      <c r="BN235" s="59" t="e">
        <f t="shared" si="12"/>
        <v>#N/A</v>
      </c>
      <c r="BO235" s="59"/>
      <c r="BP235" s="59"/>
      <c r="BQ235" s="59"/>
      <c r="BR235" s="59"/>
      <c r="BS235" s="59"/>
      <c r="BT235" s="59"/>
      <c r="BU235" s="59"/>
      <c r="BV235" s="59"/>
      <c r="BW235" s="59"/>
      <c r="BX235" s="59"/>
      <c r="BY235" s="59"/>
      <c r="BZ235" s="59"/>
      <c r="CA235" s="59"/>
      <c r="CB235" s="59"/>
      <c r="CC235" s="59"/>
      <c r="CD235" s="59"/>
      <c r="CE235" s="59"/>
      <c r="CF235" s="59"/>
      <c r="CG235" s="59"/>
      <c r="CH235" s="59"/>
      <c r="CI235" s="59"/>
      <c r="CJ235" s="59"/>
      <c r="CK235" s="59"/>
      <c r="CL235" s="59"/>
      <c r="CM235" s="59"/>
      <c r="CN235" s="59"/>
      <c r="CO235" s="59"/>
      <c r="CP235" s="59"/>
      <c r="CQ235" s="59"/>
      <c r="CR235" s="59"/>
      <c r="CS235" s="59"/>
      <c r="CT235" s="59"/>
      <c r="CU235" s="59"/>
      <c r="CV235" s="59"/>
      <c r="CW235" s="59"/>
      <c r="CX235" s="59"/>
      <c r="CY235" s="59"/>
      <c r="CZ235" s="59"/>
      <c r="DA235" s="59"/>
      <c r="DB235" s="59"/>
      <c r="DC235" s="59"/>
      <c r="DD235" s="59"/>
      <c r="DE235" s="59"/>
      <c r="DF235" s="59"/>
      <c r="DG235" s="59"/>
      <c r="DH235" s="59"/>
      <c r="DI235" s="59"/>
      <c r="DJ235" s="59"/>
      <c r="DK235" s="59"/>
      <c r="DL235" s="59"/>
      <c r="DM235" s="59"/>
      <c r="DN235" s="59"/>
      <c r="DO235" s="59"/>
      <c r="DP235" s="59"/>
      <c r="DQ235" s="59"/>
      <c r="DR235" s="59"/>
      <c r="DS235" s="59"/>
      <c r="DT235" s="59"/>
      <c r="DU235" s="59"/>
      <c r="DV235" s="59"/>
      <c r="DW235" s="59"/>
      <c r="DX235" s="59"/>
      <c r="DY235" s="59"/>
      <c r="DZ235" s="59"/>
      <c r="EA235" s="59"/>
      <c r="EB235" s="59"/>
      <c r="EC235" s="59"/>
      <c r="ED235" s="59"/>
      <c r="EE235" s="59"/>
      <c r="EF235" s="59"/>
      <c r="EG235" s="59"/>
      <c r="EH235" s="59"/>
      <c r="EI235" s="59"/>
      <c r="EJ235" s="59"/>
      <c r="EK235" s="59"/>
      <c r="EL235" s="59"/>
      <c r="EM235" s="59"/>
      <c r="EN235" s="59"/>
      <c r="EO235" s="59"/>
      <c r="EP235" s="59"/>
      <c r="EQ235" s="59"/>
      <c r="ER235" s="59"/>
      <c r="ES235" s="59"/>
      <c r="ET235" s="59"/>
      <c r="EU235" s="59"/>
      <c r="EV235" s="59"/>
      <c r="EW235" s="59"/>
      <c r="EX235" s="59"/>
    </row>
    <row r="236" spans="1:154" outlineLevel="1" x14ac:dyDescent="0.2">
      <c r="A236" s="17">
        <v>25</v>
      </c>
      <c r="B236" s="17">
        <v>0</v>
      </c>
      <c r="C236" s="1">
        <v>0</v>
      </c>
      <c r="D236" s="1">
        <f t="shared" si="4"/>
        <v>0</v>
      </c>
      <c r="E236" s="1">
        <f t="shared" si="5"/>
        <v>0</v>
      </c>
      <c r="F236" s="1">
        <f t="shared" si="6"/>
        <v>0</v>
      </c>
      <c r="G236" s="1" t="e">
        <f t="shared" si="7"/>
        <v>#DIV/0!</v>
      </c>
      <c r="H236" s="1">
        <v>0</v>
      </c>
      <c r="I236" s="1" t="e">
        <f t="shared" si="8"/>
        <v>#DIV/0!</v>
      </c>
      <c r="J236" s="1" t="e">
        <f t="shared" si="9"/>
        <v>#DIV/0!</v>
      </c>
      <c r="BA236" s="59"/>
      <c r="BB236" s="59"/>
      <c r="BC236" s="59"/>
      <c r="BD236" s="59"/>
      <c r="BE236" s="59"/>
      <c r="BF236" s="59"/>
      <c r="BG236" s="59"/>
      <c r="BH236" s="72"/>
      <c r="BI236" s="59"/>
      <c r="BJ236" s="59"/>
      <c r="BK236" s="59"/>
      <c r="BL236" s="59">
        <f t="shared" si="10"/>
        <v>1</v>
      </c>
      <c r="BM236" s="59">
        <f t="shared" si="11"/>
        <v>0</v>
      </c>
      <c r="BN236" s="59" t="e">
        <f t="shared" si="12"/>
        <v>#N/A</v>
      </c>
      <c r="BO236" s="59"/>
      <c r="BP236" s="59"/>
      <c r="BQ236" s="59"/>
      <c r="BR236" s="59"/>
      <c r="BS236" s="59"/>
      <c r="BT236" s="59"/>
      <c r="BU236" s="59"/>
      <c r="BV236" s="59"/>
      <c r="BW236" s="59"/>
      <c r="BX236" s="59"/>
      <c r="BY236" s="59"/>
      <c r="BZ236" s="59"/>
      <c r="CA236" s="59"/>
      <c r="CB236" s="59"/>
      <c r="CC236" s="59"/>
      <c r="CD236" s="59"/>
      <c r="CE236" s="59"/>
      <c r="CF236" s="59"/>
      <c r="CG236" s="59"/>
      <c r="CH236" s="59"/>
      <c r="CI236" s="59"/>
      <c r="CJ236" s="59"/>
      <c r="CK236" s="59"/>
      <c r="CL236" s="59"/>
      <c r="CM236" s="59"/>
      <c r="CN236" s="59"/>
      <c r="CO236" s="59"/>
      <c r="CP236" s="59"/>
      <c r="CQ236" s="59"/>
      <c r="CR236" s="59"/>
      <c r="CS236" s="59"/>
      <c r="CT236" s="59"/>
      <c r="CU236" s="59"/>
      <c r="CV236" s="59"/>
      <c r="CW236" s="59"/>
      <c r="CX236" s="59"/>
      <c r="CY236" s="59"/>
      <c r="CZ236" s="59"/>
      <c r="DA236" s="59"/>
      <c r="DB236" s="59"/>
      <c r="DC236" s="59"/>
      <c r="DD236" s="59"/>
      <c r="DE236" s="59"/>
      <c r="DF236" s="59"/>
      <c r="DG236" s="59"/>
      <c r="DH236" s="59"/>
      <c r="DI236" s="59"/>
      <c r="DJ236" s="59"/>
      <c r="DK236" s="59"/>
      <c r="DL236" s="59"/>
      <c r="DM236" s="59"/>
      <c r="DN236" s="59"/>
      <c r="DO236" s="59"/>
      <c r="DP236" s="59"/>
      <c r="DQ236" s="59"/>
      <c r="DR236" s="59"/>
      <c r="DS236" s="59"/>
      <c r="DT236" s="59"/>
      <c r="DU236" s="59"/>
      <c r="DV236" s="59"/>
      <c r="DW236" s="59"/>
      <c r="DX236" s="59"/>
      <c r="DY236" s="59"/>
      <c r="DZ236" s="59"/>
      <c r="EA236" s="59"/>
      <c r="EB236" s="59"/>
      <c r="EC236" s="59"/>
      <c r="ED236" s="59"/>
      <c r="EE236" s="59"/>
      <c r="EF236" s="59"/>
      <c r="EG236" s="59"/>
      <c r="EH236" s="59"/>
      <c r="EI236" s="59"/>
      <c r="EJ236" s="59"/>
      <c r="EK236" s="59"/>
      <c r="EL236" s="59"/>
      <c r="EM236" s="59"/>
      <c r="EN236" s="59"/>
      <c r="EO236" s="59"/>
      <c r="EP236" s="59"/>
      <c r="EQ236" s="59"/>
      <c r="ER236" s="59"/>
      <c r="ES236" s="59"/>
      <c r="ET236" s="59"/>
      <c r="EU236" s="59"/>
      <c r="EV236" s="59"/>
      <c r="EW236" s="59"/>
      <c r="EX236" s="59"/>
    </row>
    <row r="237" spans="1:154" outlineLevel="1" x14ac:dyDescent="0.2">
      <c r="A237" s="17">
        <v>26</v>
      </c>
      <c r="B237" s="17">
        <v>0</v>
      </c>
      <c r="C237" s="1">
        <v>0</v>
      </c>
      <c r="D237" s="1">
        <f t="shared" si="4"/>
        <v>0</v>
      </c>
      <c r="E237" s="1">
        <f t="shared" si="5"/>
        <v>0</v>
      </c>
      <c r="F237" s="1">
        <f t="shared" si="6"/>
        <v>0</v>
      </c>
      <c r="G237" s="1" t="e">
        <f t="shared" si="7"/>
        <v>#DIV/0!</v>
      </c>
      <c r="H237" s="1">
        <v>0</v>
      </c>
      <c r="I237" s="1" t="e">
        <f t="shared" si="8"/>
        <v>#DIV/0!</v>
      </c>
      <c r="J237" s="1" t="e">
        <f t="shared" si="9"/>
        <v>#DIV/0!</v>
      </c>
      <c r="BA237" s="59"/>
      <c r="BB237" s="59"/>
      <c r="BC237" s="59"/>
      <c r="BD237" s="59"/>
      <c r="BE237" s="59"/>
      <c r="BF237" s="59"/>
      <c r="BG237" s="59"/>
      <c r="BH237" s="72"/>
      <c r="BI237" s="59"/>
      <c r="BJ237" s="59"/>
      <c r="BK237" s="59"/>
      <c r="BL237" s="59">
        <f t="shared" si="10"/>
        <v>1</v>
      </c>
      <c r="BM237" s="59">
        <f t="shared" si="11"/>
        <v>0</v>
      </c>
      <c r="BN237" s="59" t="e">
        <f t="shared" si="12"/>
        <v>#N/A</v>
      </c>
      <c r="BO237" s="59"/>
      <c r="BP237" s="59"/>
      <c r="BQ237" s="59"/>
      <c r="BR237" s="59"/>
      <c r="BS237" s="59"/>
      <c r="BT237" s="59"/>
      <c r="BU237" s="59"/>
      <c r="BV237" s="59"/>
      <c r="BW237" s="59"/>
      <c r="BX237" s="59"/>
      <c r="BY237" s="59"/>
      <c r="BZ237" s="59"/>
      <c r="CA237" s="59"/>
      <c r="CB237" s="59"/>
      <c r="CC237" s="59"/>
      <c r="CD237" s="59"/>
      <c r="CE237" s="59"/>
      <c r="CF237" s="59"/>
      <c r="CG237" s="59"/>
      <c r="CH237" s="59"/>
      <c r="CI237" s="59"/>
      <c r="CJ237" s="59"/>
      <c r="CK237" s="59"/>
      <c r="CL237" s="59"/>
      <c r="CM237" s="59"/>
      <c r="CN237" s="59"/>
      <c r="CO237" s="59"/>
      <c r="CP237" s="59"/>
      <c r="CQ237" s="59"/>
      <c r="CR237" s="59"/>
      <c r="CS237" s="59"/>
      <c r="CT237" s="59"/>
      <c r="CU237" s="59"/>
      <c r="CV237" s="59"/>
      <c r="CW237" s="59"/>
      <c r="CX237" s="59"/>
      <c r="CY237" s="59"/>
      <c r="CZ237" s="59"/>
      <c r="DA237" s="59"/>
      <c r="DB237" s="59"/>
      <c r="DC237" s="59"/>
      <c r="DD237" s="59"/>
      <c r="DE237" s="59"/>
      <c r="DF237" s="59"/>
      <c r="DG237" s="59"/>
      <c r="DH237" s="59"/>
      <c r="DI237" s="59"/>
      <c r="DJ237" s="59"/>
      <c r="DK237" s="59"/>
      <c r="DL237" s="59"/>
      <c r="DM237" s="59"/>
      <c r="DN237" s="59"/>
      <c r="DO237" s="59"/>
      <c r="DP237" s="59"/>
      <c r="DQ237" s="59"/>
      <c r="DR237" s="59"/>
      <c r="DS237" s="59"/>
      <c r="DT237" s="59"/>
      <c r="DU237" s="59"/>
      <c r="DV237" s="59"/>
      <c r="DW237" s="59"/>
      <c r="DX237" s="59"/>
      <c r="DY237" s="59"/>
      <c r="DZ237" s="59"/>
      <c r="EA237" s="59"/>
      <c r="EB237" s="59"/>
      <c r="EC237" s="59"/>
      <c r="ED237" s="59"/>
      <c r="EE237" s="59"/>
      <c r="EF237" s="59"/>
      <c r="EG237" s="59"/>
      <c r="EH237" s="59"/>
      <c r="EI237" s="59"/>
      <c r="EJ237" s="59"/>
      <c r="EK237" s="59"/>
      <c r="EL237" s="59"/>
      <c r="EM237" s="59"/>
      <c r="EN237" s="59"/>
      <c r="EO237" s="59"/>
      <c r="EP237" s="59"/>
      <c r="EQ237" s="59"/>
      <c r="ER237" s="59"/>
      <c r="ES237" s="59"/>
      <c r="ET237" s="59"/>
      <c r="EU237" s="59"/>
      <c r="EV237" s="59"/>
      <c r="EW237" s="59"/>
      <c r="EX237" s="59"/>
    </row>
    <row r="238" spans="1:154" outlineLevel="1" x14ac:dyDescent="0.2">
      <c r="A238" s="17">
        <v>27</v>
      </c>
      <c r="B238" s="17">
        <v>0</v>
      </c>
      <c r="C238" s="1">
        <v>0</v>
      </c>
      <c r="D238" s="1">
        <f t="shared" si="4"/>
        <v>0</v>
      </c>
      <c r="E238" s="1">
        <f t="shared" si="5"/>
        <v>0</v>
      </c>
      <c r="F238" s="1">
        <f t="shared" si="6"/>
        <v>0</v>
      </c>
      <c r="G238" s="1" t="e">
        <f t="shared" si="7"/>
        <v>#DIV/0!</v>
      </c>
      <c r="H238" s="1">
        <v>0</v>
      </c>
      <c r="I238" s="1" t="e">
        <f t="shared" si="8"/>
        <v>#DIV/0!</v>
      </c>
      <c r="J238" s="1" t="e">
        <f t="shared" si="9"/>
        <v>#DIV/0!</v>
      </c>
      <c r="BA238" s="59"/>
      <c r="BB238" s="59"/>
      <c r="BC238" s="59"/>
      <c r="BD238" s="59"/>
      <c r="BE238" s="59"/>
      <c r="BF238" s="59"/>
      <c r="BG238" s="59"/>
      <c r="BH238" s="72"/>
      <c r="BI238" s="59"/>
      <c r="BJ238" s="59"/>
      <c r="BK238" s="59"/>
      <c r="BL238" s="59">
        <f t="shared" si="10"/>
        <v>1</v>
      </c>
      <c r="BM238" s="59">
        <f t="shared" si="11"/>
        <v>0</v>
      </c>
      <c r="BN238" s="59" t="e">
        <f t="shared" si="12"/>
        <v>#N/A</v>
      </c>
      <c r="BO238" s="59"/>
      <c r="BP238" s="59"/>
      <c r="BQ238" s="59"/>
      <c r="BR238" s="59"/>
      <c r="BS238" s="59"/>
      <c r="BT238" s="59"/>
      <c r="BU238" s="59"/>
      <c r="BV238" s="59"/>
      <c r="BW238" s="59"/>
      <c r="BX238" s="59"/>
      <c r="BY238" s="59"/>
      <c r="BZ238" s="59"/>
      <c r="CA238" s="59"/>
      <c r="CB238" s="59"/>
      <c r="CC238" s="59"/>
      <c r="CD238" s="59"/>
      <c r="CE238" s="59"/>
      <c r="CF238" s="59"/>
      <c r="CG238" s="59"/>
      <c r="CH238" s="59"/>
      <c r="CI238" s="59"/>
      <c r="CJ238" s="59"/>
      <c r="CK238" s="59"/>
      <c r="CL238" s="59"/>
      <c r="CM238" s="59"/>
      <c r="CN238" s="59"/>
      <c r="CO238" s="59"/>
      <c r="CP238" s="59"/>
      <c r="CQ238" s="59"/>
      <c r="CR238" s="59"/>
      <c r="CS238" s="59"/>
      <c r="CT238" s="59"/>
      <c r="CU238" s="59"/>
      <c r="CV238" s="59"/>
      <c r="CW238" s="59"/>
      <c r="CX238" s="59"/>
      <c r="CY238" s="59"/>
      <c r="CZ238" s="59"/>
      <c r="DA238" s="59"/>
      <c r="DB238" s="59"/>
      <c r="DC238" s="59"/>
      <c r="DD238" s="59"/>
      <c r="DE238" s="59"/>
      <c r="DF238" s="59"/>
      <c r="DG238" s="59"/>
      <c r="DH238" s="59"/>
      <c r="DI238" s="59"/>
      <c r="DJ238" s="59"/>
      <c r="DK238" s="59"/>
      <c r="DL238" s="59"/>
      <c r="DM238" s="59"/>
      <c r="DN238" s="59"/>
      <c r="DO238" s="59"/>
      <c r="DP238" s="59"/>
      <c r="DQ238" s="59"/>
      <c r="DR238" s="59"/>
      <c r="DS238" s="59"/>
      <c r="DT238" s="59"/>
      <c r="DU238" s="59"/>
      <c r="DV238" s="59"/>
      <c r="DW238" s="59"/>
      <c r="DX238" s="59"/>
      <c r="DY238" s="59"/>
      <c r="DZ238" s="59"/>
      <c r="EA238" s="59"/>
      <c r="EB238" s="59"/>
      <c r="EC238" s="59"/>
      <c r="ED238" s="59"/>
      <c r="EE238" s="59"/>
      <c r="EF238" s="59"/>
      <c r="EG238" s="59"/>
      <c r="EH238" s="59"/>
      <c r="EI238" s="59"/>
      <c r="EJ238" s="59"/>
      <c r="EK238" s="59"/>
      <c r="EL238" s="59"/>
      <c r="EM238" s="59"/>
      <c r="EN238" s="59"/>
      <c r="EO238" s="59"/>
      <c r="EP238" s="59"/>
      <c r="EQ238" s="59"/>
      <c r="ER238" s="59"/>
      <c r="ES238" s="59"/>
      <c r="ET238" s="59"/>
      <c r="EU238" s="59"/>
      <c r="EV238" s="59"/>
      <c r="EW238" s="59"/>
      <c r="EX238" s="59"/>
    </row>
    <row r="239" spans="1:154" outlineLevel="1" x14ac:dyDescent="0.2">
      <c r="A239" s="17">
        <v>28</v>
      </c>
      <c r="B239" s="17">
        <v>0</v>
      </c>
      <c r="C239" s="1">
        <v>2.4501087009645325E-193</v>
      </c>
      <c r="D239" s="1">
        <f t="shared" si="4"/>
        <v>-2.4501087009645325E-193</v>
      </c>
      <c r="E239" s="1">
        <f t="shared" si="5"/>
        <v>0</v>
      </c>
      <c r="F239" s="1">
        <f t="shared" si="6"/>
        <v>0</v>
      </c>
      <c r="G239" s="1">
        <f t="shared" si="7"/>
        <v>-4.949857271643833E-97</v>
      </c>
      <c r="H239" s="1">
        <v>1.551975005057136E-157</v>
      </c>
      <c r="I239" s="1">
        <f t="shared" si="8"/>
        <v>0</v>
      </c>
      <c r="J239" s="1">
        <f t="shared" si="9"/>
        <v>-4.949857271643833E-97</v>
      </c>
      <c r="BA239" s="59"/>
      <c r="BB239" s="59"/>
      <c r="BC239" s="59"/>
      <c r="BD239" s="59"/>
      <c r="BE239" s="59"/>
      <c r="BF239" s="59"/>
      <c r="BG239" s="59"/>
      <c r="BH239" s="72"/>
      <c r="BI239" s="59"/>
      <c r="BJ239" s="59"/>
      <c r="BK239" s="59"/>
      <c r="BL239" s="59">
        <f t="shared" si="10"/>
        <v>1</v>
      </c>
      <c r="BM239" s="59">
        <f t="shared" si="11"/>
        <v>2.4501087009645325E-193</v>
      </c>
      <c r="BN239" s="59" t="e">
        <f t="shared" si="12"/>
        <v>#N/A</v>
      </c>
      <c r="BO239" s="59"/>
      <c r="BP239" s="59"/>
      <c r="BQ239" s="59"/>
      <c r="BR239" s="59"/>
      <c r="BS239" s="59"/>
      <c r="BT239" s="59"/>
      <c r="BU239" s="59"/>
      <c r="BV239" s="59"/>
      <c r="BW239" s="59"/>
      <c r="BX239" s="59"/>
      <c r="BY239" s="59"/>
      <c r="BZ239" s="59"/>
      <c r="CA239" s="59"/>
      <c r="CB239" s="59"/>
      <c r="CC239" s="59"/>
      <c r="CD239" s="59"/>
      <c r="CE239" s="59"/>
      <c r="CF239" s="59"/>
      <c r="CG239" s="59"/>
      <c r="CH239" s="59"/>
      <c r="CI239" s="59"/>
      <c r="CJ239" s="59"/>
      <c r="CK239" s="59"/>
      <c r="CL239" s="59"/>
      <c r="CM239" s="59"/>
      <c r="CN239" s="59"/>
      <c r="CO239" s="59"/>
      <c r="CP239" s="59"/>
      <c r="CQ239" s="59"/>
      <c r="CR239" s="59"/>
      <c r="CS239" s="59"/>
      <c r="CT239" s="59"/>
      <c r="CU239" s="59"/>
      <c r="CV239" s="59"/>
      <c r="CW239" s="59"/>
      <c r="CX239" s="59"/>
      <c r="CY239" s="59"/>
      <c r="CZ239" s="59"/>
      <c r="DA239" s="59"/>
      <c r="DB239" s="59"/>
      <c r="DC239" s="59"/>
      <c r="DD239" s="59"/>
      <c r="DE239" s="59"/>
      <c r="DF239" s="59"/>
      <c r="DG239" s="59"/>
      <c r="DH239" s="59"/>
      <c r="DI239" s="59"/>
      <c r="DJ239" s="59"/>
      <c r="DK239" s="59"/>
      <c r="DL239" s="59"/>
      <c r="DM239" s="59"/>
      <c r="DN239" s="59"/>
      <c r="DO239" s="59"/>
      <c r="DP239" s="59"/>
      <c r="DQ239" s="59"/>
      <c r="DR239" s="59"/>
      <c r="DS239" s="59"/>
      <c r="DT239" s="59"/>
      <c r="DU239" s="59"/>
      <c r="DV239" s="59"/>
      <c r="DW239" s="59"/>
      <c r="DX239" s="59"/>
      <c r="DY239" s="59"/>
      <c r="DZ239" s="59"/>
      <c r="EA239" s="59"/>
      <c r="EB239" s="59"/>
      <c r="EC239" s="59"/>
      <c r="ED239" s="59"/>
      <c r="EE239" s="59"/>
      <c r="EF239" s="59"/>
      <c r="EG239" s="59"/>
      <c r="EH239" s="59"/>
      <c r="EI239" s="59"/>
      <c r="EJ239" s="59"/>
      <c r="EK239" s="59"/>
      <c r="EL239" s="59"/>
      <c r="EM239" s="59"/>
      <c r="EN239" s="59"/>
      <c r="EO239" s="59"/>
      <c r="EP239" s="59"/>
      <c r="EQ239" s="59"/>
      <c r="ER239" s="59"/>
      <c r="ES239" s="59"/>
      <c r="ET239" s="59"/>
      <c r="EU239" s="59"/>
      <c r="EV239" s="59"/>
      <c r="EW239" s="59"/>
      <c r="EX239" s="59"/>
    </row>
    <row r="240" spans="1:154" outlineLevel="1" x14ac:dyDescent="0.2">
      <c r="A240" s="17">
        <v>29</v>
      </c>
      <c r="B240" s="17">
        <v>0</v>
      </c>
      <c r="C240" s="1">
        <v>1.8234950266334427E-252</v>
      </c>
      <c r="D240" s="1">
        <f t="shared" si="4"/>
        <v>-1.8234950266334427E-252</v>
      </c>
      <c r="E240" s="1">
        <f t="shared" si="5"/>
        <v>0</v>
      </c>
      <c r="F240" s="1">
        <f t="shared" si="6"/>
        <v>0</v>
      </c>
      <c r="G240" s="1">
        <f t="shared" si="7"/>
        <v>-1.3503684780953096E-126</v>
      </c>
      <c r="H240" s="1">
        <v>8.2140028126239154E-207</v>
      </c>
      <c r="I240" s="1">
        <f t="shared" si="8"/>
        <v>0</v>
      </c>
      <c r="J240" s="1">
        <f t="shared" si="9"/>
        <v>-1.3503684780953096E-126</v>
      </c>
      <c r="BA240" s="59"/>
      <c r="BB240" s="59"/>
      <c r="BC240" s="59"/>
      <c r="BD240" s="59"/>
      <c r="BE240" s="59"/>
      <c r="BF240" s="59"/>
      <c r="BG240" s="59"/>
      <c r="BH240" s="72"/>
      <c r="BI240" s="59"/>
      <c r="BJ240" s="59"/>
      <c r="BK240" s="59"/>
      <c r="BL240" s="59">
        <f t="shared" si="10"/>
        <v>1</v>
      </c>
      <c r="BM240" s="59">
        <f t="shared" si="11"/>
        <v>1.8234950266334427E-252</v>
      </c>
      <c r="BN240" s="59" t="e">
        <f t="shared" si="12"/>
        <v>#N/A</v>
      </c>
      <c r="BO240" s="59"/>
      <c r="BP240" s="59"/>
      <c r="BQ240" s="59"/>
      <c r="BR240" s="59"/>
      <c r="BS240" s="59"/>
      <c r="BT240" s="59"/>
      <c r="BU240" s="59"/>
      <c r="BV240" s="59"/>
      <c r="BW240" s="59"/>
      <c r="BX240" s="59"/>
      <c r="BY240" s="59"/>
      <c r="BZ240" s="59"/>
      <c r="CA240" s="59"/>
      <c r="CB240" s="59"/>
      <c r="CC240" s="59"/>
      <c r="CD240" s="59"/>
      <c r="CE240" s="59"/>
      <c r="CF240" s="59"/>
      <c r="CG240" s="59"/>
      <c r="CH240" s="59"/>
      <c r="CI240" s="59"/>
      <c r="CJ240" s="59"/>
      <c r="CK240" s="59"/>
      <c r="CL240" s="59"/>
      <c r="CM240" s="59"/>
      <c r="CN240" s="59"/>
      <c r="CO240" s="59"/>
      <c r="CP240" s="59"/>
      <c r="CQ240" s="59"/>
      <c r="CR240" s="59"/>
      <c r="CS240" s="59"/>
      <c r="CT240" s="59"/>
      <c r="CU240" s="59"/>
      <c r="CV240" s="59"/>
      <c r="CW240" s="59"/>
      <c r="CX240" s="59"/>
      <c r="CY240" s="59"/>
      <c r="CZ240" s="59"/>
      <c r="DA240" s="59"/>
      <c r="DB240" s="59"/>
      <c r="DC240" s="59"/>
      <c r="DD240" s="59"/>
      <c r="DE240" s="59"/>
      <c r="DF240" s="59"/>
      <c r="DG240" s="59"/>
      <c r="DH240" s="59"/>
      <c r="DI240" s="59"/>
      <c r="DJ240" s="59"/>
      <c r="DK240" s="59"/>
      <c r="DL240" s="59"/>
      <c r="DM240" s="59"/>
      <c r="DN240" s="59"/>
      <c r="DO240" s="59"/>
      <c r="DP240" s="59"/>
      <c r="DQ240" s="59"/>
      <c r="DR240" s="59"/>
      <c r="DS240" s="59"/>
      <c r="DT240" s="59"/>
      <c r="DU240" s="59"/>
      <c r="DV240" s="59"/>
      <c r="DW240" s="59"/>
      <c r="DX240" s="59"/>
      <c r="DY240" s="59"/>
      <c r="DZ240" s="59"/>
      <c r="EA240" s="59"/>
      <c r="EB240" s="59"/>
      <c r="EC240" s="59"/>
      <c r="ED240" s="59"/>
      <c r="EE240" s="59"/>
      <c r="EF240" s="59"/>
      <c r="EG240" s="59"/>
      <c r="EH240" s="59"/>
      <c r="EI240" s="59"/>
      <c r="EJ240" s="59"/>
      <c r="EK240" s="59"/>
      <c r="EL240" s="59"/>
      <c r="EM240" s="59"/>
      <c r="EN240" s="59"/>
      <c r="EO240" s="59"/>
      <c r="EP240" s="59"/>
      <c r="EQ240" s="59"/>
      <c r="ER240" s="59"/>
      <c r="ES240" s="59"/>
      <c r="ET240" s="59"/>
      <c r="EU240" s="59"/>
      <c r="EV240" s="59"/>
      <c r="EW240" s="59"/>
      <c r="EX240" s="59"/>
    </row>
    <row r="241" spans="1:154" outlineLevel="1" x14ac:dyDescent="0.2">
      <c r="A241" s="17">
        <v>30</v>
      </c>
      <c r="B241" s="17">
        <v>1</v>
      </c>
      <c r="C241" s="1">
        <v>0.99736055509619992</v>
      </c>
      <c r="D241" s="1">
        <f t="shared" si="4"/>
        <v>2.6394449038000811E-3</v>
      </c>
      <c r="E241" s="1">
        <f t="shared" si="5"/>
        <v>5.2858687600791064E-3</v>
      </c>
      <c r="F241" s="1">
        <f t="shared" si="6"/>
        <v>7.2703980359256168E-2</v>
      </c>
      <c r="G241" s="1">
        <f t="shared" si="7"/>
        <v>5.1443464210755172E-2</v>
      </c>
      <c r="H241" s="1">
        <v>0.99999999990547817</v>
      </c>
      <c r="I241" s="1">
        <f t="shared" si="8"/>
        <v>27998081.239653341</v>
      </c>
      <c r="J241" s="1">
        <f t="shared" si="9"/>
        <v>5291.3213134622411</v>
      </c>
      <c r="BA241" s="59"/>
      <c r="BB241" s="59"/>
      <c r="BC241" s="59"/>
      <c r="BD241" s="59"/>
      <c r="BE241" s="59"/>
      <c r="BF241" s="59"/>
      <c r="BG241" s="59"/>
      <c r="BH241" s="72"/>
      <c r="BI241" s="59"/>
      <c r="BJ241" s="59"/>
      <c r="BK241" s="59"/>
      <c r="BL241" s="59">
        <f t="shared" si="10"/>
        <v>0</v>
      </c>
      <c r="BM241" s="59" t="e">
        <f t="shared" si="11"/>
        <v>#N/A</v>
      </c>
      <c r="BN241" s="59">
        <f t="shared" si="12"/>
        <v>0.99736055509619992</v>
      </c>
      <c r="BO241" s="59"/>
      <c r="BP241" s="59"/>
      <c r="BQ241" s="59"/>
      <c r="BR241" s="59"/>
      <c r="BS241" s="59"/>
      <c r="BT241" s="59"/>
      <c r="BU241" s="59"/>
      <c r="BV241" s="59"/>
      <c r="BW241" s="59"/>
      <c r="BX241" s="59"/>
      <c r="BY241" s="59"/>
      <c r="BZ241" s="59"/>
      <c r="CA241" s="59"/>
      <c r="CB241" s="59"/>
      <c r="CC241" s="59"/>
      <c r="CD241" s="59"/>
      <c r="CE241" s="59"/>
      <c r="CF241" s="59"/>
      <c r="CG241" s="59"/>
      <c r="CH241" s="59"/>
      <c r="CI241" s="59"/>
      <c r="CJ241" s="59"/>
      <c r="CK241" s="59"/>
      <c r="CL241" s="59"/>
      <c r="CM241" s="59"/>
      <c r="CN241" s="59"/>
      <c r="CO241" s="59"/>
      <c r="CP241" s="59"/>
      <c r="CQ241" s="59"/>
      <c r="CR241" s="59"/>
      <c r="CS241" s="59"/>
      <c r="CT241" s="59"/>
      <c r="CU241" s="59"/>
      <c r="CV241" s="59"/>
      <c r="CW241" s="59"/>
      <c r="CX241" s="59"/>
      <c r="CY241" s="59"/>
      <c r="CZ241" s="59"/>
      <c r="DA241" s="59"/>
      <c r="DB241" s="59"/>
      <c r="DC241" s="59"/>
      <c r="DD241" s="59"/>
      <c r="DE241" s="59"/>
      <c r="DF241" s="59"/>
      <c r="DG241" s="59"/>
      <c r="DH241" s="59"/>
      <c r="DI241" s="59"/>
      <c r="DJ241" s="59"/>
      <c r="DK241" s="59"/>
      <c r="DL241" s="59"/>
      <c r="DM241" s="59"/>
      <c r="DN241" s="59"/>
      <c r="DO241" s="59"/>
      <c r="DP241" s="59"/>
      <c r="DQ241" s="59"/>
      <c r="DR241" s="59"/>
      <c r="DS241" s="59"/>
      <c r="DT241" s="59"/>
      <c r="DU241" s="59"/>
      <c r="DV241" s="59"/>
      <c r="DW241" s="59"/>
      <c r="DX241" s="59"/>
      <c r="DY241" s="59"/>
      <c r="DZ241" s="59"/>
      <c r="EA241" s="59"/>
      <c r="EB241" s="59"/>
      <c r="EC241" s="59"/>
      <c r="ED241" s="59"/>
      <c r="EE241" s="59"/>
      <c r="EF241" s="59"/>
      <c r="EG241" s="59"/>
      <c r="EH241" s="59"/>
      <c r="EI241" s="59"/>
      <c r="EJ241" s="59"/>
      <c r="EK241" s="59"/>
      <c r="EL241" s="59"/>
      <c r="EM241" s="59"/>
      <c r="EN241" s="59"/>
      <c r="EO241" s="59"/>
      <c r="EP241" s="59"/>
      <c r="EQ241" s="59"/>
      <c r="ER241" s="59"/>
      <c r="ES241" s="59"/>
      <c r="ET241" s="59"/>
      <c r="EU241" s="59"/>
      <c r="EV241" s="59"/>
      <c r="EW241" s="59"/>
      <c r="EX241" s="59"/>
    </row>
    <row r="242" spans="1:154" outlineLevel="1" x14ac:dyDescent="0.2">
      <c r="A242" s="17">
        <v>31</v>
      </c>
      <c r="B242" s="17">
        <v>0</v>
      </c>
      <c r="C242" s="1">
        <v>3.549144904483632E-133</v>
      </c>
      <c r="D242" s="1">
        <f t="shared" si="4"/>
        <v>-3.549144904483632E-133</v>
      </c>
      <c r="E242" s="1">
        <f t="shared" si="5"/>
        <v>0</v>
      </c>
      <c r="F242" s="1">
        <f t="shared" si="6"/>
        <v>0</v>
      </c>
      <c r="G242" s="1">
        <f t="shared" si="7"/>
        <v>-5.957470020473148E-67</v>
      </c>
      <c r="H242" s="1">
        <v>7.3352622973106464E-104</v>
      </c>
      <c r="I242" s="1">
        <f t="shared" si="8"/>
        <v>2.6033908805550988E-236</v>
      </c>
      <c r="J242" s="1">
        <f t="shared" si="9"/>
        <v>-5.957470020473148E-67</v>
      </c>
      <c r="BA242" s="59"/>
      <c r="BB242" s="59"/>
      <c r="BC242" s="59"/>
      <c r="BD242" s="59"/>
      <c r="BE242" s="59"/>
      <c r="BF242" s="59"/>
      <c r="BG242" s="59"/>
      <c r="BH242" s="72"/>
      <c r="BI242" s="59"/>
      <c r="BJ242" s="59"/>
      <c r="BK242" s="59"/>
      <c r="BL242" s="59">
        <f t="shared" si="10"/>
        <v>1</v>
      </c>
      <c r="BM242" s="59">
        <f t="shared" si="11"/>
        <v>3.549144904483632E-133</v>
      </c>
      <c r="BN242" s="59" t="e">
        <f t="shared" si="12"/>
        <v>#N/A</v>
      </c>
      <c r="BO242" s="59"/>
      <c r="BP242" s="59"/>
      <c r="BQ242" s="59"/>
      <c r="BR242" s="59"/>
      <c r="BS242" s="59"/>
      <c r="BT242" s="59"/>
      <c r="BU242" s="59"/>
      <c r="BV242" s="59"/>
      <c r="BW242" s="59"/>
      <c r="BX242" s="59"/>
      <c r="BY242" s="59"/>
      <c r="BZ242" s="59"/>
      <c r="CA242" s="59"/>
      <c r="CB242" s="59"/>
      <c r="CC242" s="59"/>
      <c r="CD242" s="59"/>
      <c r="CE242" s="59"/>
      <c r="CF242" s="59"/>
      <c r="CG242" s="59"/>
      <c r="CH242" s="59"/>
      <c r="CI242" s="59"/>
      <c r="CJ242" s="59"/>
      <c r="CK242" s="59"/>
      <c r="CL242" s="59"/>
      <c r="CM242" s="59"/>
      <c r="CN242" s="59"/>
      <c r="CO242" s="59"/>
      <c r="CP242" s="59"/>
      <c r="CQ242" s="59"/>
      <c r="CR242" s="59"/>
      <c r="CS242" s="59"/>
      <c r="CT242" s="59"/>
      <c r="CU242" s="59"/>
      <c r="CV242" s="59"/>
      <c r="CW242" s="59"/>
      <c r="CX242" s="59"/>
      <c r="CY242" s="59"/>
      <c r="CZ242" s="59"/>
      <c r="DA242" s="59"/>
      <c r="DB242" s="59"/>
      <c r="DC242" s="59"/>
      <c r="DD242" s="59"/>
      <c r="DE242" s="59"/>
      <c r="DF242" s="59"/>
      <c r="DG242" s="59"/>
      <c r="DH242" s="59"/>
      <c r="DI242" s="59"/>
      <c r="DJ242" s="59"/>
      <c r="DK242" s="59"/>
      <c r="DL242" s="59"/>
      <c r="DM242" s="59"/>
      <c r="DN242" s="59"/>
      <c r="DO242" s="59"/>
      <c r="DP242" s="59"/>
      <c r="DQ242" s="59"/>
      <c r="DR242" s="59"/>
      <c r="DS242" s="59"/>
      <c r="DT242" s="59"/>
      <c r="DU242" s="59"/>
      <c r="DV242" s="59"/>
      <c r="DW242" s="59"/>
      <c r="DX242" s="59"/>
      <c r="DY242" s="59"/>
      <c r="DZ242" s="59"/>
      <c r="EA242" s="59"/>
      <c r="EB242" s="59"/>
      <c r="EC242" s="59"/>
      <c r="ED242" s="59"/>
      <c r="EE242" s="59"/>
      <c r="EF242" s="59"/>
      <c r="EG242" s="59"/>
      <c r="EH242" s="59"/>
      <c r="EI242" s="59"/>
      <c r="EJ242" s="59"/>
      <c r="EK242" s="59"/>
      <c r="EL242" s="59"/>
      <c r="EM242" s="59"/>
      <c r="EN242" s="59"/>
      <c r="EO242" s="59"/>
      <c r="EP242" s="59"/>
      <c r="EQ242" s="59"/>
      <c r="ER242" s="59"/>
      <c r="ES242" s="59"/>
      <c r="ET242" s="59"/>
      <c r="EU242" s="59"/>
      <c r="EV242" s="59"/>
      <c r="EW242" s="59"/>
      <c r="EX242" s="59"/>
    </row>
    <row r="243" spans="1:154" outlineLevel="1" x14ac:dyDescent="0.2">
      <c r="A243" s="17">
        <v>32</v>
      </c>
      <c r="B243" s="17">
        <v>0</v>
      </c>
      <c r="C243" s="1">
        <v>8.0630308372565646E-258</v>
      </c>
      <c r="D243" s="1">
        <f t="shared" si="4"/>
        <v>-8.0630308372565646E-258</v>
      </c>
      <c r="E243" s="1">
        <f t="shared" si="5"/>
        <v>0</v>
      </c>
      <c r="F243" s="1">
        <f t="shared" si="6"/>
        <v>0</v>
      </c>
      <c r="G243" s="1">
        <f t="shared" si="7"/>
        <v>-2.8395476465903095E-129</v>
      </c>
      <c r="H243" s="1">
        <v>1.8233748830080858E-211</v>
      </c>
      <c r="I243" s="1">
        <f t="shared" si="8"/>
        <v>0</v>
      </c>
      <c r="J243" s="1">
        <f t="shared" si="9"/>
        <v>-2.8395476465903095E-129</v>
      </c>
      <c r="BA243" s="59"/>
      <c r="BB243" s="59"/>
      <c r="BC243" s="59"/>
      <c r="BD243" s="59"/>
      <c r="BE243" s="59"/>
      <c r="BF243" s="59"/>
      <c r="BG243" s="59"/>
      <c r="BH243" s="72"/>
      <c r="BI243" s="59"/>
      <c r="BJ243" s="59"/>
      <c r="BK243" s="59"/>
      <c r="BL243" s="59">
        <f t="shared" si="10"/>
        <v>1</v>
      </c>
      <c r="BM243" s="59">
        <f t="shared" si="11"/>
        <v>8.0630308372565646E-258</v>
      </c>
      <c r="BN243" s="59" t="e">
        <f t="shared" si="12"/>
        <v>#N/A</v>
      </c>
      <c r="BO243" s="59"/>
      <c r="BP243" s="59"/>
      <c r="BQ243" s="59"/>
      <c r="BR243" s="59"/>
      <c r="BS243" s="59"/>
      <c r="BT243" s="59"/>
      <c r="BU243" s="59"/>
      <c r="BV243" s="59"/>
      <c r="BW243" s="59"/>
      <c r="BX243" s="59"/>
      <c r="BY243" s="59"/>
      <c r="BZ243" s="59"/>
      <c r="CA243" s="59"/>
      <c r="CB243" s="59"/>
      <c r="CC243" s="59"/>
      <c r="CD243" s="59"/>
      <c r="CE243" s="59"/>
      <c r="CF243" s="59"/>
      <c r="CG243" s="59"/>
      <c r="CH243" s="59"/>
      <c r="CI243" s="59"/>
      <c r="CJ243" s="59"/>
      <c r="CK243" s="59"/>
      <c r="CL243" s="59"/>
      <c r="CM243" s="59"/>
      <c r="CN243" s="59"/>
      <c r="CO243" s="59"/>
      <c r="CP243" s="59"/>
      <c r="CQ243" s="59"/>
      <c r="CR243" s="59"/>
      <c r="CS243" s="59"/>
      <c r="CT243" s="59"/>
      <c r="CU243" s="59"/>
      <c r="CV243" s="59"/>
      <c r="CW243" s="59"/>
      <c r="CX243" s="59"/>
      <c r="CY243" s="59"/>
      <c r="CZ243" s="59"/>
      <c r="DA243" s="59"/>
      <c r="DB243" s="59"/>
      <c r="DC243" s="59"/>
      <c r="DD243" s="59"/>
      <c r="DE243" s="59"/>
      <c r="DF243" s="59"/>
      <c r="DG243" s="59"/>
      <c r="DH243" s="59"/>
      <c r="DI243" s="59"/>
      <c r="DJ243" s="59"/>
      <c r="DK243" s="59"/>
      <c r="DL243" s="59"/>
      <c r="DM243" s="59"/>
      <c r="DN243" s="59"/>
      <c r="DO243" s="59"/>
      <c r="DP243" s="59"/>
      <c r="DQ243" s="59"/>
      <c r="DR243" s="59"/>
      <c r="DS243" s="59"/>
      <c r="DT243" s="59"/>
      <c r="DU243" s="59"/>
      <c r="DV243" s="59"/>
      <c r="DW243" s="59"/>
      <c r="DX243" s="59"/>
      <c r="DY243" s="59"/>
      <c r="DZ243" s="59"/>
      <c r="EA243" s="59"/>
      <c r="EB243" s="59"/>
      <c r="EC243" s="59"/>
      <c r="ED243" s="59"/>
      <c r="EE243" s="59"/>
      <c r="EF243" s="59"/>
      <c r="EG243" s="59"/>
      <c r="EH243" s="59"/>
      <c r="EI243" s="59"/>
      <c r="EJ243" s="59"/>
      <c r="EK243" s="59"/>
      <c r="EL243" s="59"/>
      <c r="EM243" s="59"/>
      <c r="EN243" s="59"/>
      <c r="EO243" s="59"/>
      <c r="EP243" s="59"/>
      <c r="EQ243" s="59"/>
      <c r="ER243" s="59"/>
      <c r="ES243" s="59"/>
      <c r="ET243" s="59"/>
      <c r="EU243" s="59"/>
      <c r="EV243" s="59"/>
      <c r="EW243" s="59"/>
      <c r="EX243" s="59"/>
    </row>
    <row r="244" spans="1:154" outlineLevel="1" x14ac:dyDescent="0.2">
      <c r="A244" s="17">
        <v>33</v>
      </c>
      <c r="B244" s="17">
        <v>0</v>
      </c>
      <c r="C244" s="1">
        <v>2.0133521731163815E-141</v>
      </c>
      <c r="D244" s="1">
        <f t="shared" si="4"/>
        <v>-2.0133521731163815E-141</v>
      </c>
      <c r="E244" s="1">
        <f t="shared" si="5"/>
        <v>0</v>
      </c>
      <c r="F244" s="1">
        <f t="shared" si="6"/>
        <v>0</v>
      </c>
      <c r="G244" s="1">
        <f t="shared" si="7"/>
        <v>-4.4870393057297609E-71</v>
      </c>
      <c r="H244" s="1">
        <v>4.9532187989483366E-111</v>
      </c>
      <c r="I244" s="1">
        <f t="shared" si="8"/>
        <v>9.9725738327835469E-252</v>
      </c>
      <c r="J244" s="1">
        <f t="shared" si="9"/>
        <v>-4.4870393057297609E-71</v>
      </c>
      <c r="BA244" s="59"/>
      <c r="BB244" s="59"/>
      <c r="BC244" s="59"/>
      <c r="BD244" s="59"/>
      <c r="BE244" s="59"/>
      <c r="BF244" s="59"/>
      <c r="BG244" s="59"/>
      <c r="BH244" s="72"/>
      <c r="BI244" s="59"/>
      <c r="BJ244" s="59"/>
      <c r="BK244" s="59"/>
      <c r="BL244" s="59">
        <f t="shared" si="10"/>
        <v>1</v>
      </c>
      <c r="BM244" s="59">
        <f t="shared" si="11"/>
        <v>2.0133521731163815E-141</v>
      </c>
      <c r="BN244" s="59" t="e">
        <f t="shared" si="12"/>
        <v>#N/A</v>
      </c>
      <c r="BO244" s="59"/>
      <c r="BP244" s="59"/>
      <c r="BQ244" s="59"/>
      <c r="BR244" s="59"/>
      <c r="BS244" s="59"/>
      <c r="BT244" s="59"/>
      <c r="BU244" s="59"/>
      <c r="BV244" s="59"/>
      <c r="BW244" s="59"/>
      <c r="BX244" s="59"/>
      <c r="BY244" s="59"/>
      <c r="BZ244" s="59"/>
      <c r="CA244" s="59"/>
      <c r="CB244" s="59"/>
      <c r="CC244" s="59"/>
      <c r="CD244" s="59"/>
      <c r="CE244" s="59"/>
      <c r="CF244" s="59"/>
      <c r="CG244" s="59"/>
      <c r="CH244" s="59"/>
      <c r="CI244" s="59"/>
      <c r="CJ244" s="59"/>
      <c r="CK244" s="59"/>
      <c r="CL244" s="59"/>
      <c r="CM244" s="59"/>
      <c r="CN244" s="59"/>
      <c r="CO244" s="59"/>
      <c r="CP244" s="59"/>
      <c r="CQ244" s="59"/>
      <c r="CR244" s="59"/>
      <c r="CS244" s="59"/>
      <c r="CT244" s="59"/>
      <c r="CU244" s="59"/>
      <c r="CV244" s="59"/>
      <c r="CW244" s="59"/>
      <c r="CX244" s="59"/>
      <c r="CY244" s="59"/>
      <c r="CZ244" s="59"/>
      <c r="DA244" s="59"/>
      <c r="DB244" s="59"/>
      <c r="DC244" s="59"/>
      <c r="DD244" s="59"/>
      <c r="DE244" s="59"/>
      <c r="DF244" s="59"/>
      <c r="DG244" s="59"/>
      <c r="DH244" s="59"/>
      <c r="DI244" s="59"/>
      <c r="DJ244" s="59"/>
      <c r="DK244" s="59"/>
      <c r="DL244" s="59"/>
      <c r="DM244" s="59"/>
      <c r="DN244" s="59"/>
      <c r="DO244" s="59"/>
      <c r="DP244" s="59"/>
      <c r="DQ244" s="59"/>
      <c r="DR244" s="59"/>
      <c r="DS244" s="59"/>
      <c r="DT244" s="59"/>
      <c r="DU244" s="59"/>
      <c r="DV244" s="59"/>
      <c r="DW244" s="59"/>
      <c r="DX244" s="59"/>
      <c r="DY244" s="59"/>
      <c r="DZ244" s="59"/>
      <c r="EA244" s="59"/>
      <c r="EB244" s="59"/>
      <c r="EC244" s="59"/>
      <c r="ED244" s="59"/>
      <c r="EE244" s="59"/>
      <c r="EF244" s="59"/>
      <c r="EG244" s="59"/>
      <c r="EH244" s="59"/>
      <c r="EI244" s="59"/>
      <c r="EJ244" s="59"/>
      <c r="EK244" s="59"/>
      <c r="EL244" s="59"/>
      <c r="EM244" s="59"/>
      <c r="EN244" s="59"/>
      <c r="EO244" s="59"/>
      <c r="EP244" s="59"/>
      <c r="EQ244" s="59"/>
      <c r="ER244" s="59"/>
      <c r="ES244" s="59"/>
      <c r="ET244" s="59"/>
      <c r="EU244" s="59"/>
      <c r="EV244" s="59"/>
      <c r="EW244" s="59"/>
      <c r="EX244" s="59"/>
    </row>
    <row r="245" spans="1:154" outlineLevel="1" x14ac:dyDescent="0.2">
      <c r="A245" s="17">
        <v>34</v>
      </c>
      <c r="B245" s="17">
        <v>0</v>
      </c>
      <c r="C245" s="1">
        <v>5.4287444143608207E-4</v>
      </c>
      <c r="D245" s="1">
        <f t="shared" si="4"/>
        <v>-5.4287444143608207E-4</v>
      </c>
      <c r="E245" s="1">
        <f t="shared" si="5"/>
        <v>1.086043702236243E-3</v>
      </c>
      <c r="F245" s="1">
        <f t="shared" si="6"/>
        <v>-3.2955177168940288E-2</v>
      </c>
      <c r="G245" s="1">
        <f t="shared" si="7"/>
        <v>-2.3305993095642151E-2</v>
      </c>
      <c r="H245" s="1">
        <v>0.99999999991305211</v>
      </c>
      <c r="I245" s="1">
        <f t="shared" si="8"/>
        <v>6247066.9883585526</v>
      </c>
      <c r="J245" s="1">
        <f t="shared" si="9"/>
        <v>-2499.4133289437586</v>
      </c>
      <c r="BA245" s="59"/>
      <c r="BB245" s="59"/>
      <c r="BC245" s="59"/>
      <c r="BD245" s="59"/>
      <c r="BE245" s="59"/>
      <c r="BF245" s="59"/>
      <c r="BG245" s="59"/>
      <c r="BH245" s="72"/>
      <c r="BI245" s="59"/>
      <c r="BJ245" s="59"/>
      <c r="BK245" s="59"/>
      <c r="BL245" s="59">
        <f t="shared" si="10"/>
        <v>1</v>
      </c>
      <c r="BM245" s="59">
        <f t="shared" si="11"/>
        <v>5.4287444143608207E-4</v>
      </c>
      <c r="BN245" s="59" t="e">
        <f t="shared" si="12"/>
        <v>#N/A</v>
      </c>
      <c r="BO245" s="59"/>
      <c r="BP245" s="59"/>
      <c r="BQ245" s="59"/>
      <c r="BR245" s="59"/>
      <c r="BS245" s="59"/>
      <c r="BT245" s="59"/>
      <c r="BU245" s="59"/>
      <c r="BV245" s="59"/>
      <c r="BW245" s="59"/>
      <c r="BX245" s="59"/>
      <c r="BY245" s="59"/>
      <c r="BZ245" s="59"/>
      <c r="CA245" s="59"/>
      <c r="CB245" s="59"/>
      <c r="CC245" s="59"/>
      <c r="CD245" s="59"/>
      <c r="CE245" s="59"/>
      <c r="CF245" s="59"/>
      <c r="CG245" s="59"/>
      <c r="CH245" s="59"/>
      <c r="CI245" s="59"/>
      <c r="CJ245" s="59"/>
      <c r="CK245" s="59"/>
      <c r="CL245" s="59"/>
      <c r="CM245" s="59"/>
      <c r="CN245" s="59"/>
      <c r="CO245" s="59"/>
      <c r="CP245" s="59"/>
      <c r="CQ245" s="59"/>
      <c r="CR245" s="59"/>
      <c r="CS245" s="59"/>
      <c r="CT245" s="59"/>
      <c r="CU245" s="59"/>
      <c r="CV245" s="59"/>
      <c r="CW245" s="59"/>
      <c r="CX245" s="59"/>
      <c r="CY245" s="59"/>
      <c r="CZ245" s="59"/>
      <c r="DA245" s="59"/>
      <c r="DB245" s="59"/>
      <c r="DC245" s="59"/>
      <c r="DD245" s="59"/>
      <c r="DE245" s="59"/>
      <c r="DF245" s="59"/>
      <c r="DG245" s="59"/>
      <c r="DH245" s="59"/>
      <c r="DI245" s="59"/>
      <c r="DJ245" s="59"/>
      <c r="DK245" s="59"/>
      <c r="DL245" s="59"/>
      <c r="DM245" s="59"/>
      <c r="DN245" s="59"/>
      <c r="DO245" s="59"/>
      <c r="DP245" s="59"/>
      <c r="DQ245" s="59"/>
      <c r="DR245" s="59"/>
      <c r="DS245" s="59"/>
      <c r="DT245" s="59"/>
      <c r="DU245" s="59"/>
      <c r="DV245" s="59"/>
      <c r="DW245" s="59"/>
      <c r="DX245" s="59"/>
      <c r="DY245" s="59"/>
      <c r="DZ245" s="59"/>
      <c r="EA245" s="59"/>
      <c r="EB245" s="59"/>
      <c r="EC245" s="59"/>
      <c r="ED245" s="59"/>
      <c r="EE245" s="59"/>
      <c r="EF245" s="59"/>
      <c r="EG245" s="59"/>
      <c r="EH245" s="59"/>
      <c r="EI245" s="59"/>
      <c r="EJ245" s="59"/>
      <c r="EK245" s="59"/>
      <c r="EL245" s="59"/>
      <c r="EM245" s="59"/>
      <c r="EN245" s="59"/>
      <c r="EO245" s="59"/>
      <c r="EP245" s="59"/>
      <c r="EQ245" s="59"/>
      <c r="ER245" s="59"/>
      <c r="ES245" s="59"/>
      <c r="ET245" s="59"/>
      <c r="EU245" s="59"/>
      <c r="EV245" s="59"/>
      <c r="EW245" s="59"/>
      <c r="EX245" s="59"/>
    </row>
    <row r="246" spans="1:154" outlineLevel="1" x14ac:dyDescent="0.2">
      <c r="A246" s="17">
        <v>35</v>
      </c>
      <c r="B246" s="17">
        <v>0</v>
      </c>
      <c r="C246" s="1">
        <v>3.4813333467057786E-86</v>
      </c>
      <c r="D246" s="1">
        <f t="shared" si="4"/>
        <v>-3.4813333467057786E-86</v>
      </c>
      <c r="E246" s="1">
        <f t="shared" si="5"/>
        <v>0</v>
      </c>
      <c r="F246" s="1">
        <f t="shared" si="6"/>
        <v>0</v>
      </c>
      <c r="G246" s="1">
        <f t="shared" si="7"/>
        <v>-1.8658331508218463E-43</v>
      </c>
      <c r="H246" s="1">
        <v>3.2721113810242379E-68</v>
      </c>
      <c r="I246" s="1">
        <f t="shared" si="8"/>
        <v>1.1391310464895178E-153</v>
      </c>
      <c r="J246" s="1">
        <f t="shared" si="9"/>
        <v>-1.8658331508218463E-43</v>
      </c>
      <c r="BA246" s="59"/>
      <c r="BB246" s="59"/>
      <c r="BC246" s="59"/>
      <c r="BD246" s="59"/>
      <c r="BE246" s="59"/>
      <c r="BF246" s="59"/>
      <c r="BG246" s="59"/>
      <c r="BH246" s="72"/>
      <c r="BI246" s="59"/>
      <c r="BJ246" s="59"/>
      <c r="BK246" s="59"/>
      <c r="BL246" s="59">
        <f t="shared" si="10"/>
        <v>1</v>
      </c>
      <c r="BM246" s="59">
        <f t="shared" si="11"/>
        <v>3.4813333467057786E-86</v>
      </c>
      <c r="BN246" s="59" t="e">
        <f t="shared" si="12"/>
        <v>#N/A</v>
      </c>
      <c r="BO246" s="59"/>
      <c r="BP246" s="59"/>
      <c r="BQ246" s="59"/>
      <c r="BR246" s="59"/>
      <c r="BS246" s="59"/>
      <c r="BT246" s="59"/>
      <c r="BU246" s="59"/>
      <c r="BV246" s="59"/>
      <c r="BW246" s="59"/>
      <c r="BX246" s="59"/>
      <c r="BY246" s="59"/>
      <c r="BZ246" s="59"/>
      <c r="CA246" s="59"/>
      <c r="CB246" s="59"/>
      <c r="CC246" s="59"/>
      <c r="CD246" s="59"/>
      <c r="CE246" s="59"/>
      <c r="CF246" s="59"/>
      <c r="CG246" s="59"/>
      <c r="CH246" s="59"/>
      <c r="CI246" s="59"/>
      <c r="CJ246" s="59"/>
      <c r="CK246" s="59"/>
      <c r="CL246" s="59"/>
      <c r="CM246" s="59"/>
      <c r="CN246" s="59"/>
      <c r="CO246" s="59"/>
      <c r="CP246" s="59"/>
      <c r="CQ246" s="59"/>
      <c r="CR246" s="59"/>
      <c r="CS246" s="59"/>
      <c r="CT246" s="59"/>
      <c r="CU246" s="59"/>
      <c r="CV246" s="59"/>
      <c r="CW246" s="59"/>
      <c r="CX246" s="59"/>
      <c r="CY246" s="59"/>
      <c r="CZ246" s="59"/>
      <c r="DA246" s="59"/>
      <c r="DB246" s="59"/>
      <c r="DC246" s="59"/>
      <c r="DD246" s="59"/>
      <c r="DE246" s="59"/>
      <c r="DF246" s="59"/>
      <c r="DG246" s="59"/>
      <c r="DH246" s="59"/>
      <c r="DI246" s="59"/>
      <c r="DJ246" s="59"/>
      <c r="DK246" s="59"/>
      <c r="DL246" s="59"/>
      <c r="DM246" s="59"/>
      <c r="DN246" s="59"/>
      <c r="DO246" s="59"/>
      <c r="DP246" s="59"/>
      <c r="DQ246" s="59"/>
      <c r="DR246" s="59"/>
      <c r="DS246" s="59"/>
      <c r="DT246" s="59"/>
      <c r="DU246" s="59"/>
      <c r="DV246" s="59"/>
      <c r="DW246" s="59"/>
      <c r="DX246" s="59"/>
      <c r="DY246" s="59"/>
      <c r="DZ246" s="59"/>
      <c r="EA246" s="59"/>
      <c r="EB246" s="59"/>
      <c r="EC246" s="59"/>
      <c r="ED246" s="59"/>
      <c r="EE246" s="59"/>
      <c r="EF246" s="59"/>
      <c r="EG246" s="59"/>
      <c r="EH246" s="59"/>
      <c r="EI246" s="59"/>
      <c r="EJ246" s="59"/>
      <c r="EK246" s="59"/>
      <c r="EL246" s="59"/>
      <c r="EM246" s="59"/>
      <c r="EN246" s="59"/>
      <c r="EO246" s="59"/>
      <c r="EP246" s="59"/>
      <c r="EQ246" s="59"/>
      <c r="ER246" s="59"/>
      <c r="ES246" s="59"/>
      <c r="ET246" s="59"/>
      <c r="EU246" s="59"/>
      <c r="EV246" s="59"/>
      <c r="EW246" s="59"/>
      <c r="EX246" s="59"/>
    </row>
    <row r="247" spans="1:154" outlineLevel="1" x14ac:dyDescent="0.2">
      <c r="A247" s="17">
        <v>36</v>
      </c>
      <c r="B247" s="17">
        <v>1</v>
      </c>
      <c r="C247" s="1">
        <v>1</v>
      </c>
      <c r="D247" s="1">
        <f t="shared" si="4"/>
        <v>0</v>
      </c>
      <c r="E247" s="1">
        <f t="shared" si="5"/>
        <v>0</v>
      </c>
      <c r="F247" s="1">
        <f t="shared" si="6"/>
        <v>0</v>
      </c>
      <c r="G247" s="1" t="e">
        <f t="shared" si="7"/>
        <v>#DIV/0!</v>
      </c>
      <c r="H247" s="1">
        <v>0</v>
      </c>
      <c r="I247" s="1" t="e">
        <f t="shared" si="8"/>
        <v>#DIV/0!</v>
      </c>
      <c r="J247" s="1" t="e">
        <f t="shared" si="9"/>
        <v>#DIV/0!</v>
      </c>
      <c r="BA247" s="59"/>
      <c r="BB247" s="59"/>
      <c r="BC247" s="59"/>
      <c r="BD247" s="59"/>
      <c r="BE247" s="59"/>
      <c r="BF247" s="59"/>
      <c r="BG247" s="59"/>
      <c r="BH247" s="72"/>
      <c r="BI247" s="59"/>
      <c r="BJ247" s="59"/>
      <c r="BK247" s="59"/>
      <c r="BL247" s="59">
        <f t="shared" si="10"/>
        <v>0</v>
      </c>
      <c r="BM247" s="59" t="e">
        <f t="shared" si="11"/>
        <v>#N/A</v>
      </c>
      <c r="BN247" s="59">
        <f t="shared" si="12"/>
        <v>1</v>
      </c>
      <c r="BO247" s="59"/>
      <c r="BP247" s="59"/>
      <c r="BQ247" s="59"/>
      <c r="BR247" s="59"/>
      <c r="BS247" s="59"/>
      <c r="BT247" s="59"/>
      <c r="BU247" s="59"/>
      <c r="BV247" s="59"/>
      <c r="BW247" s="59"/>
      <c r="BX247" s="59"/>
      <c r="BY247" s="59"/>
      <c r="BZ247" s="59"/>
      <c r="CA247" s="59"/>
      <c r="CB247" s="59"/>
      <c r="CC247" s="59"/>
      <c r="CD247" s="59"/>
      <c r="CE247" s="59"/>
      <c r="CF247" s="59"/>
      <c r="CG247" s="59"/>
      <c r="CH247" s="59"/>
      <c r="CI247" s="59"/>
      <c r="CJ247" s="59"/>
      <c r="CK247" s="59"/>
      <c r="CL247" s="59"/>
      <c r="CM247" s="59"/>
      <c r="CN247" s="59"/>
      <c r="CO247" s="59"/>
      <c r="CP247" s="59"/>
      <c r="CQ247" s="59"/>
      <c r="CR247" s="59"/>
      <c r="CS247" s="59"/>
      <c r="CT247" s="59"/>
      <c r="CU247" s="59"/>
      <c r="CV247" s="59"/>
      <c r="CW247" s="59"/>
      <c r="CX247" s="59"/>
      <c r="CY247" s="59"/>
      <c r="CZ247" s="59"/>
      <c r="DA247" s="59"/>
      <c r="DB247" s="59"/>
      <c r="DC247" s="59"/>
      <c r="DD247" s="59"/>
      <c r="DE247" s="59"/>
      <c r="DF247" s="59"/>
      <c r="DG247" s="59"/>
      <c r="DH247" s="59"/>
      <c r="DI247" s="59"/>
      <c r="DJ247" s="59"/>
      <c r="DK247" s="59"/>
      <c r="DL247" s="59"/>
      <c r="DM247" s="59"/>
      <c r="DN247" s="59"/>
      <c r="DO247" s="59"/>
      <c r="DP247" s="59"/>
      <c r="DQ247" s="59"/>
      <c r="DR247" s="59"/>
      <c r="DS247" s="59"/>
      <c r="DT247" s="59"/>
      <c r="DU247" s="59"/>
      <c r="DV247" s="59"/>
      <c r="DW247" s="59"/>
      <c r="DX247" s="59"/>
      <c r="DY247" s="59"/>
      <c r="DZ247" s="59"/>
      <c r="EA247" s="59"/>
      <c r="EB247" s="59"/>
      <c r="EC247" s="59"/>
      <c r="ED247" s="59"/>
      <c r="EE247" s="59"/>
      <c r="EF247" s="59"/>
      <c r="EG247" s="59"/>
      <c r="EH247" s="59"/>
      <c r="EI247" s="59"/>
      <c r="EJ247" s="59"/>
      <c r="EK247" s="59"/>
      <c r="EL247" s="59"/>
      <c r="EM247" s="59"/>
      <c r="EN247" s="59"/>
      <c r="EO247" s="59"/>
      <c r="EP247" s="59"/>
      <c r="EQ247" s="59"/>
      <c r="ER247" s="59"/>
      <c r="ES247" s="59"/>
      <c r="ET247" s="59"/>
      <c r="EU247" s="59"/>
      <c r="EV247" s="59"/>
      <c r="EW247" s="59"/>
      <c r="EX247" s="59"/>
    </row>
    <row r="248" spans="1:154" outlineLevel="1" x14ac:dyDescent="0.2">
      <c r="A248" s="17">
        <v>37</v>
      </c>
      <c r="B248" s="17">
        <v>0</v>
      </c>
      <c r="C248" s="1">
        <v>1.3399224390427614E-220</v>
      </c>
      <c r="D248" s="1">
        <f t="shared" si="4"/>
        <v>-1.3399224390427614E-220</v>
      </c>
      <c r="E248" s="1">
        <f t="shared" si="5"/>
        <v>0</v>
      </c>
      <c r="F248" s="1">
        <f t="shared" si="6"/>
        <v>0</v>
      </c>
      <c r="G248" s="1">
        <f t="shared" si="7"/>
        <v>-1.1575501885632265E-110</v>
      </c>
      <c r="H248" s="1">
        <v>2.9238358670237168E-180</v>
      </c>
      <c r="I248" s="1">
        <f t="shared" si="8"/>
        <v>0</v>
      </c>
      <c r="J248" s="1">
        <f t="shared" si="9"/>
        <v>-1.1575501885632265E-110</v>
      </c>
      <c r="BA248" s="59"/>
      <c r="BB248" s="59"/>
      <c r="BC248" s="59"/>
      <c r="BD248" s="59"/>
      <c r="BE248" s="59"/>
      <c r="BF248" s="59"/>
      <c r="BG248" s="59"/>
      <c r="BH248" s="72"/>
      <c r="BI248" s="59"/>
      <c r="BJ248" s="59"/>
      <c r="BK248" s="59"/>
      <c r="BL248" s="59">
        <f t="shared" si="10"/>
        <v>1</v>
      </c>
      <c r="BM248" s="59">
        <f t="shared" si="11"/>
        <v>1.3399224390427614E-220</v>
      </c>
      <c r="BN248" s="59" t="e">
        <f t="shared" si="12"/>
        <v>#N/A</v>
      </c>
      <c r="BO248" s="59"/>
      <c r="BP248" s="59"/>
      <c r="BQ248" s="59"/>
      <c r="BR248" s="59"/>
      <c r="BS248" s="59"/>
      <c r="BT248" s="59"/>
      <c r="BU248" s="59"/>
      <c r="BV248" s="59"/>
      <c r="BW248" s="59"/>
      <c r="BX248" s="59"/>
      <c r="BY248" s="59"/>
      <c r="BZ248" s="59"/>
      <c r="CA248" s="59"/>
      <c r="CB248" s="59"/>
      <c r="CC248" s="59"/>
      <c r="CD248" s="59"/>
      <c r="CE248" s="59"/>
      <c r="CF248" s="59"/>
      <c r="CG248" s="59"/>
      <c r="CH248" s="59"/>
      <c r="CI248" s="59"/>
      <c r="CJ248" s="59"/>
      <c r="CK248" s="59"/>
      <c r="CL248" s="59"/>
      <c r="CM248" s="59"/>
      <c r="CN248" s="59"/>
      <c r="CO248" s="59"/>
      <c r="CP248" s="59"/>
      <c r="CQ248" s="59"/>
      <c r="CR248" s="59"/>
      <c r="CS248" s="59"/>
      <c r="CT248" s="59"/>
      <c r="CU248" s="59"/>
      <c r="CV248" s="59"/>
      <c r="CW248" s="59"/>
      <c r="CX248" s="59"/>
      <c r="CY248" s="59"/>
      <c r="CZ248" s="59"/>
      <c r="DA248" s="59"/>
      <c r="DB248" s="59"/>
      <c r="DC248" s="59"/>
      <c r="DD248" s="59"/>
      <c r="DE248" s="59"/>
      <c r="DF248" s="59"/>
      <c r="DG248" s="59"/>
      <c r="DH248" s="59"/>
      <c r="DI248" s="59"/>
      <c r="DJ248" s="59"/>
      <c r="DK248" s="59"/>
      <c r="DL248" s="59"/>
      <c r="DM248" s="59"/>
      <c r="DN248" s="59"/>
      <c r="DO248" s="59"/>
      <c r="DP248" s="59"/>
      <c r="DQ248" s="59"/>
      <c r="DR248" s="59"/>
      <c r="DS248" s="59"/>
      <c r="DT248" s="59"/>
      <c r="DU248" s="59"/>
      <c r="DV248" s="59"/>
      <c r="DW248" s="59"/>
      <c r="DX248" s="59"/>
      <c r="DY248" s="59"/>
      <c r="DZ248" s="59"/>
      <c r="EA248" s="59"/>
      <c r="EB248" s="59"/>
      <c r="EC248" s="59"/>
      <c r="ED248" s="59"/>
      <c r="EE248" s="59"/>
      <c r="EF248" s="59"/>
      <c r="EG248" s="59"/>
      <c r="EH248" s="59"/>
      <c r="EI248" s="59"/>
      <c r="EJ248" s="59"/>
      <c r="EK248" s="59"/>
      <c r="EL248" s="59"/>
      <c r="EM248" s="59"/>
      <c r="EN248" s="59"/>
      <c r="EO248" s="59"/>
      <c r="EP248" s="59"/>
      <c r="EQ248" s="59"/>
      <c r="ER248" s="59"/>
      <c r="ES248" s="59"/>
      <c r="ET248" s="59"/>
      <c r="EU248" s="59"/>
      <c r="EV248" s="59"/>
      <c r="EW248" s="59"/>
      <c r="EX248" s="59"/>
    </row>
    <row r="249" spans="1:154" outlineLevel="1" x14ac:dyDescent="0.2">
      <c r="A249" s="17">
        <v>38</v>
      </c>
      <c r="B249" s="17">
        <v>0</v>
      </c>
      <c r="C249" s="1">
        <v>1.3800787839098093E-3</v>
      </c>
      <c r="D249" s="1">
        <f t="shared" si="4"/>
        <v>-1.3800787839098093E-3</v>
      </c>
      <c r="E249" s="1">
        <f t="shared" si="5"/>
        <v>2.762063939433148E-3</v>
      </c>
      <c r="F249" s="1">
        <f t="shared" si="6"/>
        <v>-5.2555341683154795E-2</v>
      </c>
      <c r="G249" s="1">
        <f t="shared" si="7"/>
        <v>-3.7175072743900882E-2</v>
      </c>
      <c r="H249" s="1">
        <v>0.99999999986517696</v>
      </c>
      <c r="I249" s="1">
        <f t="shared" si="8"/>
        <v>10250369.793799302</v>
      </c>
      <c r="J249" s="1">
        <f t="shared" si="9"/>
        <v>-3201.6198705001329</v>
      </c>
      <c r="BA249" s="59"/>
      <c r="BB249" s="59"/>
      <c r="BC249" s="59"/>
      <c r="BD249" s="59"/>
      <c r="BE249" s="59"/>
      <c r="BF249" s="59"/>
      <c r="BG249" s="59"/>
      <c r="BH249" s="72"/>
      <c r="BI249" s="59"/>
      <c r="BJ249" s="59"/>
      <c r="BK249" s="59"/>
      <c r="BL249" s="59">
        <f t="shared" si="10"/>
        <v>1</v>
      </c>
      <c r="BM249" s="59">
        <f t="shared" si="11"/>
        <v>1.3800787839098093E-3</v>
      </c>
      <c r="BN249" s="59" t="e">
        <f t="shared" si="12"/>
        <v>#N/A</v>
      </c>
      <c r="BO249" s="59"/>
      <c r="BP249" s="59"/>
      <c r="BQ249" s="59"/>
      <c r="BR249" s="59"/>
      <c r="BS249" s="59"/>
      <c r="BT249" s="59"/>
      <c r="BU249" s="59"/>
      <c r="BV249" s="59"/>
      <c r="BW249" s="59"/>
      <c r="BX249" s="59"/>
      <c r="BY249" s="59"/>
      <c r="BZ249" s="59"/>
      <c r="CA249" s="59"/>
      <c r="CB249" s="59"/>
      <c r="CC249" s="59"/>
      <c r="CD249" s="59"/>
      <c r="CE249" s="59"/>
      <c r="CF249" s="59"/>
      <c r="CG249" s="59"/>
      <c r="CH249" s="59"/>
      <c r="CI249" s="59"/>
      <c r="CJ249" s="59"/>
      <c r="CK249" s="59"/>
      <c r="CL249" s="59"/>
      <c r="CM249" s="59"/>
      <c r="CN249" s="59"/>
      <c r="CO249" s="59"/>
      <c r="CP249" s="59"/>
      <c r="CQ249" s="59"/>
      <c r="CR249" s="59"/>
      <c r="CS249" s="59"/>
      <c r="CT249" s="59"/>
      <c r="CU249" s="59"/>
      <c r="CV249" s="59"/>
      <c r="CW249" s="59"/>
      <c r="CX249" s="59"/>
      <c r="CY249" s="59"/>
      <c r="CZ249" s="59"/>
      <c r="DA249" s="59"/>
      <c r="DB249" s="59"/>
      <c r="DC249" s="59"/>
      <c r="DD249" s="59"/>
      <c r="DE249" s="59"/>
      <c r="DF249" s="59"/>
      <c r="DG249" s="59"/>
      <c r="DH249" s="59"/>
      <c r="DI249" s="59"/>
      <c r="DJ249" s="59"/>
      <c r="DK249" s="59"/>
      <c r="DL249" s="59"/>
      <c r="DM249" s="59"/>
      <c r="DN249" s="59"/>
      <c r="DO249" s="59"/>
      <c r="DP249" s="59"/>
      <c r="DQ249" s="59"/>
      <c r="DR249" s="59"/>
      <c r="DS249" s="59"/>
      <c r="DT249" s="59"/>
      <c r="DU249" s="59"/>
      <c r="DV249" s="59"/>
      <c r="DW249" s="59"/>
      <c r="DX249" s="59"/>
      <c r="DY249" s="59"/>
      <c r="DZ249" s="59"/>
      <c r="EA249" s="59"/>
      <c r="EB249" s="59"/>
      <c r="EC249" s="59"/>
      <c r="ED249" s="59"/>
      <c r="EE249" s="59"/>
      <c r="EF249" s="59"/>
      <c r="EG249" s="59"/>
      <c r="EH249" s="59"/>
      <c r="EI249" s="59"/>
      <c r="EJ249" s="59"/>
      <c r="EK249" s="59"/>
      <c r="EL249" s="59"/>
      <c r="EM249" s="59"/>
      <c r="EN249" s="59"/>
      <c r="EO249" s="59"/>
      <c r="EP249" s="59"/>
      <c r="EQ249" s="59"/>
      <c r="ER249" s="59"/>
      <c r="ES249" s="59"/>
      <c r="ET249" s="59"/>
      <c r="EU249" s="59"/>
      <c r="EV249" s="59"/>
      <c r="EW249" s="59"/>
      <c r="EX249" s="59"/>
    </row>
    <row r="250" spans="1:154" outlineLevel="1" x14ac:dyDescent="0.2">
      <c r="A250" s="17">
        <v>39</v>
      </c>
      <c r="B250" s="17">
        <v>0</v>
      </c>
      <c r="C250" s="1">
        <v>5.9114844839638872E-289</v>
      </c>
      <c r="D250" s="1">
        <f t="shared" si="4"/>
        <v>-5.9114844839638872E-289</v>
      </c>
      <c r="E250" s="1">
        <f t="shared" si="5"/>
        <v>0</v>
      </c>
      <c r="F250" s="1">
        <f t="shared" si="6"/>
        <v>0</v>
      </c>
      <c r="G250" s="1">
        <f t="shared" si="7"/>
        <v>-7.6886178757718781E-145</v>
      </c>
      <c r="H250" s="1">
        <v>9.0724045940854502E-235</v>
      </c>
      <c r="I250" s="1">
        <f t="shared" si="8"/>
        <v>0</v>
      </c>
      <c r="J250" s="1">
        <f t="shared" si="9"/>
        <v>-7.6886178757718781E-145</v>
      </c>
      <c r="BA250" s="59"/>
      <c r="BB250" s="59"/>
      <c r="BC250" s="59"/>
      <c r="BD250" s="59"/>
      <c r="BE250" s="59"/>
      <c r="BF250" s="59"/>
      <c r="BG250" s="59"/>
      <c r="BH250" s="72"/>
      <c r="BI250" s="59"/>
      <c r="BJ250" s="59"/>
      <c r="BK250" s="59"/>
      <c r="BL250" s="59">
        <f t="shared" si="10"/>
        <v>1</v>
      </c>
      <c r="BM250" s="59">
        <f t="shared" si="11"/>
        <v>5.9114844839638872E-289</v>
      </c>
      <c r="BN250" s="59" t="e">
        <f t="shared" si="12"/>
        <v>#N/A</v>
      </c>
      <c r="BO250" s="59"/>
      <c r="BP250" s="59"/>
      <c r="BQ250" s="59"/>
      <c r="BR250" s="59"/>
      <c r="BS250" s="59"/>
      <c r="BT250" s="59"/>
      <c r="BU250" s="59"/>
      <c r="BV250" s="59"/>
      <c r="BW250" s="59"/>
      <c r="BX250" s="59"/>
      <c r="BY250" s="59"/>
      <c r="BZ250" s="59"/>
      <c r="CA250" s="59"/>
      <c r="CB250" s="59"/>
      <c r="CC250" s="59"/>
      <c r="CD250" s="59"/>
      <c r="CE250" s="59"/>
      <c r="CF250" s="59"/>
      <c r="CG250" s="59"/>
      <c r="CH250" s="59"/>
      <c r="CI250" s="59"/>
      <c r="CJ250" s="59"/>
      <c r="CK250" s="59"/>
      <c r="CL250" s="59"/>
      <c r="CM250" s="59"/>
      <c r="CN250" s="59"/>
      <c r="CO250" s="59"/>
      <c r="CP250" s="59"/>
      <c r="CQ250" s="59"/>
      <c r="CR250" s="59"/>
      <c r="CS250" s="59"/>
      <c r="CT250" s="59"/>
      <c r="CU250" s="59"/>
      <c r="CV250" s="59"/>
      <c r="CW250" s="59"/>
      <c r="CX250" s="59"/>
      <c r="CY250" s="59"/>
      <c r="CZ250" s="59"/>
      <c r="DA250" s="59"/>
      <c r="DB250" s="59"/>
      <c r="DC250" s="59"/>
      <c r="DD250" s="59"/>
      <c r="DE250" s="59"/>
      <c r="DF250" s="59"/>
      <c r="DG250" s="59"/>
      <c r="DH250" s="59"/>
      <c r="DI250" s="59"/>
      <c r="DJ250" s="59"/>
      <c r="DK250" s="59"/>
      <c r="DL250" s="59"/>
      <c r="DM250" s="59"/>
      <c r="DN250" s="59"/>
      <c r="DO250" s="59"/>
      <c r="DP250" s="59"/>
      <c r="DQ250" s="59"/>
      <c r="DR250" s="59"/>
      <c r="DS250" s="59"/>
      <c r="DT250" s="59"/>
      <c r="DU250" s="59"/>
      <c r="DV250" s="59"/>
      <c r="DW250" s="59"/>
      <c r="DX250" s="59"/>
      <c r="DY250" s="59"/>
      <c r="DZ250" s="59"/>
      <c r="EA250" s="59"/>
      <c r="EB250" s="59"/>
      <c r="EC250" s="59"/>
      <c r="ED250" s="59"/>
      <c r="EE250" s="59"/>
      <c r="EF250" s="59"/>
      <c r="EG250" s="59"/>
      <c r="EH250" s="59"/>
      <c r="EI250" s="59"/>
      <c r="EJ250" s="59"/>
      <c r="EK250" s="59"/>
      <c r="EL250" s="59"/>
      <c r="EM250" s="59"/>
      <c r="EN250" s="59"/>
      <c r="EO250" s="59"/>
      <c r="EP250" s="59"/>
      <c r="EQ250" s="59"/>
      <c r="ER250" s="59"/>
      <c r="ES250" s="59"/>
      <c r="ET250" s="59"/>
      <c r="EU250" s="59"/>
      <c r="EV250" s="59"/>
      <c r="EW250" s="59"/>
      <c r="EX250" s="59"/>
    </row>
    <row r="251" spans="1:154" outlineLevel="1" x14ac:dyDescent="0.2">
      <c r="A251" s="17">
        <v>40</v>
      </c>
      <c r="B251" s="17">
        <v>0</v>
      </c>
      <c r="C251" s="1">
        <v>5.0165237202647694E-217</v>
      </c>
      <c r="D251" s="1">
        <f t="shared" si="4"/>
        <v>-5.0165237202647694E-217</v>
      </c>
      <c r="E251" s="1">
        <f t="shared" si="5"/>
        <v>0</v>
      </c>
      <c r="F251" s="1">
        <f t="shared" si="6"/>
        <v>0</v>
      </c>
      <c r="G251" s="1">
        <f t="shared" si="7"/>
        <v>-7.0827422092469026E-109</v>
      </c>
      <c r="H251" s="1">
        <v>1.7027009560905256E-177</v>
      </c>
      <c r="I251" s="1">
        <f t="shared" si="8"/>
        <v>0</v>
      </c>
      <c r="J251" s="1">
        <f t="shared" si="9"/>
        <v>-7.0827422092469026E-109</v>
      </c>
      <c r="BA251" s="59"/>
      <c r="BB251" s="59"/>
      <c r="BC251" s="59"/>
      <c r="BD251" s="59"/>
      <c r="BE251" s="59"/>
      <c r="BF251" s="59"/>
      <c r="BG251" s="59"/>
      <c r="BH251" s="72"/>
      <c r="BI251" s="59"/>
      <c r="BJ251" s="59"/>
      <c r="BK251" s="59"/>
      <c r="BL251" s="59">
        <f t="shared" si="10"/>
        <v>1</v>
      </c>
      <c r="BM251" s="59">
        <f t="shared" si="11"/>
        <v>5.0165237202647694E-217</v>
      </c>
      <c r="BN251" s="59" t="e">
        <f t="shared" si="12"/>
        <v>#N/A</v>
      </c>
      <c r="BO251" s="59"/>
      <c r="BP251" s="59"/>
      <c r="BQ251" s="59"/>
      <c r="BR251" s="59"/>
      <c r="BS251" s="59"/>
      <c r="BT251" s="59"/>
      <c r="BU251" s="59"/>
      <c r="BV251" s="59"/>
      <c r="BW251" s="59"/>
      <c r="BX251" s="59"/>
      <c r="BY251" s="59"/>
      <c r="BZ251" s="59"/>
      <c r="CA251" s="59"/>
      <c r="CB251" s="59"/>
      <c r="CC251" s="59"/>
      <c r="CD251" s="59"/>
      <c r="CE251" s="59"/>
      <c r="CF251" s="59"/>
      <c r="CG251" s="59"/>
      <c r="CH251" s="59"/>
      <c r="CI251" s="59"/>
      <c r="CJ251" s="59"/>
      <c r="CK251" s="59"/>
      <c r="CL251" s="59"/>
      <c r="CM251" s="59"/>
      <c r="CN251" s="59"/>
      <c r="CO251" s="59"/>
      <c r="CP251" s="59"/>
      <c r="CQ251" s="59"/>
      <c r="CR251" s="59"/>
      <c r="CS251" s="59"/>
      <c r="CT251" s="59"/>
      <c r="CU251" s="59"/>
      <c r="CV251" s="59"/>
      <c r="CW251" s="59"/>
      <c r="CX251" s="59"/>
      <c r="CY251" s="59"/>
      <c r="CZ251" s="59"/>
      <c r="DA251" s="59"/>
      <c r="DB251" s="59"/>
      <c r="DC251" s="59"/>
      <c r="DD251" s="59"/>
      <c r="DE251" s="59"/>
      <c r="DF251" s="59"/>
      <c r="DG251" s="59"/>
      <c r="DH251" s="59"/>
      <c r="DI251" s="59"/>
      <c r="DJ251" s="59"/>
      <c r="DK251" s="59"/>
      <c r="DL251" s="59"/>
      <c r="DM251" s="59"/>
      <c r="DN251" s="59"/>
      <c r="DO251" s="59"/>
      <c r="DP251" s="59"/>
      <c r="DQ251" s="59"/>
      <c r="DR251" s="59"/>
      <c r="DS251" s="59"/>
      <c r="DT251" s="59"/>
      <c r="DU251" s="59"/>
      <c r="DV251" s="59"/>
      <c r="DW251" s="59"/>
      <c r="DX251" s="59"/>
      <c r="DY251" s="59"/>
      <c r="DZ251" s="59"/>
      <c r="EA251" s="59"/>
      <c r="EB251" s="59"/>
      <c r="EC251" s="59"/>
      <c r="ED251" s="59"/>
      <c r="EE251" s="59"/>
      <c r="EF251" s="59"/>
      <c r="EG251" s="59"/>
      <c r="EH251" s="59"/>
      <c r="EI251" s="59"/>
      <c r="EJ251" s="59"/>
      <c r="EK251" s="59"/>
      <c r="EL251" s="59"/>
      <c r="EM251" s="59"/>
      <c r="EN251" s="59"/>
      <c r="EO251" s="59"/>
      <c r="EP251" s="59"/>
      <c r="EQ251" s="59"/>
      <c r="ER251" s="59"/>
      <c r="ES251" s="59"/>
      <c r="ET251" s="59"/>
      <c r="EU251" s="59"/>
      <c r="EV251" s="59"/>
      <c r="EW251" s="59"/>
      <c r="EX251" s="59"/>
    </row>
    <row r="252" spans="1:154" outlineLevel="1" x14ac:dyDescent="0.2">
      <c r="A252" s="17">
        <v>41</v>
      </c>
      <c r="B252" s="17">
        <v>1</v>
      </c>
      <c r="C252" s="1">
        <v>1</v>
      </c>
      <c r="D252" s="1">
        <f t="shared" si="4"/>
        <v>0</v>
      </c>
      <c r="E252" s="1">
        <f t="shared" si="5"/>
        <v>0</v>
      </c>
      <c r="F252" s="1">
        <f t="shared" si="6"/>
        <v>0</v>
      </c>
      <c r="G252" s="1" t="e">
        <f t="shared" si="7"/>
        <v>#DIV/0!</v>
      </c>
      <c r="H252" s="1">
        <v>0</v>
      </c>
      <c r="I252" s="1" t="e">
        <f t="shared" si="8"/>
        <v>#DIV/0!</v>
      </c>
      <c r="J252" s="1" t="e">
        <f t="shared" si="9"/>
        <v>#DIV/0!</v>
      </c>
      <c r="BA252" s="59"/>
      <c r="BB252" s="59"/>
      <c r="BC252" s="59"/>
      <c r="BD252" s="59"/>
      <c r="BE252" s="59"/>
      <c r="BF252" s="59"/>
      <c r="BG252" s="59"/>
      <c r="BH252" s="72"/>
      <c r="BI252" s="59"/>
      <c r="BJ252" s="59"/>
      <c r="BK252" s="59"/>
      <c r="BL252" s="59">
        <f t="shared" si="10"/>
        <v>0</v>
      </c>
      <c r="BM252" s="59" t="e">
        <f t="shared" si="11"/>
        <v>#N/A</v>
      </c>
      <c r="BN252" s="59">
        <f t="shared" si="12"/>
        <v>1</v>
      </c>
      <c r="BO252" s="59"/>
      <c r="BP252" s="59"/>
      <c r="BQ252" s="59"/>
      <c r="BR252" s="59"/>
      <c r="BS252" s="59"/>
      <c r="BT252" s="59"/>
      <c r="BU252" s="59"/>
      <c r="BV252" s="59"/>
      <c r="BW252" s="59"/>
      <c r="BX252" s="59"/>
      <c r="BY252" s="59"/>
      <c r="BZ252" s="59"/>
      <c r="CA252" s="59"/>
      <c r="CB252" s="59"/>
      <c r="CC252" s="59"/>
      <c r="CD252" s="59"/>
      <c r="CE252" s="59"/>
      <c r="CF252" s="59"/>
      <c r="CG252" s="59"/>
      <c r="CH252" s="59"/>
      <c r="CI252" s="59"/>
      <c r="CJ252" s="59"/>
      <c r="CK252" s="59"/>
      <c r="CL252" s="59"/>
      <c r="CM252" s="59"/>
      <c r="CN252" s="59"/>
      <c r="CO252" s="59"/>
      <c r="CP252" s="59"/>
      <c r="CQ252" s="59"/>
      <c r="CR252" s="59"/>
      <c r="CS252" s="59"/>
      <c r="CT252" s="59"/>
      <c r="CU252" s="59"/>
      <c r="CV252" s="59"/>
      <c r="CW252" s="59"/>
      <c r="CX252" s="59"/>
      <c r="CY252" s="59"/>
      <c r="CZ252" s="59"/>
      <c r="DA252" s="59"/>
      <c r="DB252" s="59"/>
      <c r="DC252" s="59"/>
      <c r="DD252" s="59"/>
      <c r="DE252" s="59"/>
      <c r="DF252" s="59"/>
      <c r="DG252" s="59"/>
      <c r="DH252" s="59"/>
      <c r="DI252" s="59"/>
      <c r="DJ252" s="59"/>
      <c r="DK252" s="59"/>
      <c r="DL252" s="59"/>
      <c r="DM252" s="59"/>
      <c r="DN252" s="59"/>
      <c r="DO252" s="59"/>
      <c r="DP252" s="59"/>
      <c r="DQ252" s="59"/>
      <c r="DR252" s="59"/>
      <c r="DS252" s="59"/>
      <c r="DT252" s="59"/>
      <c r="DU252" s="59"/>
      <c r="DV252" s="59"/>
      <c r="DW252" s="59"/>
      <c r="DX252" s="59"/>
      <c r="DY252" s="59"/>
      <c r="DZ252" s="59"/>
      <c r="EA252" s="59"/>
      <c r="EB252" s="59"/>
      <c r="EC252" s="59"/>
      <c r="ED252" s="59"/>
      <c r="EE252" s="59"/>
      <c r="EF252" s="59"/>
      <c r="EG252" s="59"/>
      <c r="EH252" s="59"/>
      <c r="EI252" s="59"/>
      <c r="EJ252" s="59"/>
      <c r="EK252" s="59"/>
      <c r="EL252" s="59"/>
      <c r="EM252" s="59"/>
      <c r="EN252" s="59"/>
      <c r="EO252" s="59"/>
      <c r="EP252" s="59"/>
      <c r="EQ252" s="59"/>
      <c r="ER252" s="59"/>
      <c r="ES252" s="59"/>
      <c r="ET252" s="59"/>
      <c r="EU252" s="59"/>
      <c r="EV252" s="59"/>
      <c r="EW252" s="59"/>
      <c r="EX252" s="59"/>
    </row>
    <row r="253" spans="1:154" outlineLevel="1" x14ac:dyDescent="0.2">
      <c r="A253" s="17">
        <v>42</v>
      </c>
      <c r="B253" s="17">
        <v>0</v>
      </c>
      <c r="C253" s="1">
        <v>4.1888143127999799E-159</v>
      </c>
      <c r="D253" s="1">
        <f t="shared" si="4"/>
        <v>-4.1888143127999799E-159</v>
      </c>
      <c r="E253" s="1">
        <f t="shared" si="5"/>
        <v>0</v>
      </c>
      <c r="F253" s="1">
        <f t="shared" si="6"/>
        <v>0</v>
      </c>
      <c r="G253" s="1">
        <f t="shared" si="7"/>
        <v>-6.4721049997662888E-80</v>
      </c>
      <c r="H253" s="1">
        <v>3.6660142195014611E-127</v>
      </c>
      <c r="I253" s="1">
        <f t="shared" si="8"/>
        <v>1.5356252833575966E-285</v>
      </c>
      <c r="J253" s="1">
        <f t="shared" si="9"/>
        <v>-6.4721049997662888E-80</v>
      </c>
      <c r="BA253" s="59"/>
      <c r="BB253" s="59"/>
      <c r="BC253" s="59"/>
      <c r="BD253" s="59"/>
      <c r="BE253" s="59"/>
      <c r="BF253" s="59"/>
      <c r="BG253" s="59"/>
      <c r="BH253" s="72"/>
      <c r="BI253" s="59"/>
      <c r="BJ253" s="59"/>
      <c r="BK253" s="59"/>
      <c r="BL253" s="59">
        <f t="shared" si="10"/>
        <v>1</v>
      </c>
      <c r="BM253" s="59">
        <f t="shared" si="11"/>
        <v>4.1888143127999799E-159</v>
      </c>
      <c r="BN253" s="59" t="e">
        <f t="shared" si="12"/>
        <v>#N/A</v>
      </c>
      <c r="BO253" s="59"/>
      <c r="BP253" s="59"/>
      <c r="BQ253" s="59"/>
      <c r="BR253" s="59"/>
      <c r="BS253" s="59"/>
      <c r="BT253" s="59"/>
      <c r="BU253" s="59"/>
      <c r="BV253" s="59"/>
      <c r="BW253" s="59"/>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59"/>
      <c r="DI253" s="59"/>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row>
    <row r="254" spans="1:154" outlineLevel="1" x14ac:dyDescent="0.2">
      <c r="A254" s="17">
        <v>43</v>
      </c>
      <c r="B254" s="17">
        <v>0</v>
      </c>
      <c r="C254" s="1">
        <v>1.9489311854965068E-153</v>
      </c>
      <c r="D254" s="1">
        <f t="shared" si="4"/>
        <v>-1.9489311854965068E-153</v>
      </c>
      <c r="E254" s="1">
        <f t="shared" si="5"/>
        <v>0</v>
      </c>
      <c r="F254" s="1">
        <f t="shared" si="6"/>
        <v>0</v>
      </c>
      <c r="G254" s="1">
        <f t="shared" si="7"/>
        <v>-4.414670073172521E-77</v>
      </c>
      <c r="H254" s="1">
        <v>3.713440000823306E-124</v>
      </c>
      <c r="I254" s="1">
        <f t="shared" si="8"/>
        <v>7.2372390230747158E-277</v>
      </c>
      <c r="J254" s="1">
        <f t="shared" si="9"/>
        <v>-4.414670073172521E-77</v>
      </c>
      <c r="BA254" s="59"/>
      <c r="BB254" s="59"/>
      <c r="BC254" s="59"/>
      <c r="BD254" s="59"/>
      <c r="BE254" s="59"/>
      <c r="BF254" s="59"/>
      <c r="BG254" s="59"/>
      <c r="BH254" s="72"/>
      <c r="BI254" s="59"/>
      <c r="BJ254" s="59"/>
      <c r="BK254" s="59"/>
      <c r="BL254" s="59">
        <f t="shared" si="10"/>
        <v>1</v>
      </c>
      <c r="BM254" s="59">
        <f t="shared" si="11"/>
        <v>1.9489311854965068E-153</v>
      </c>
      <c r="BN254" s="59" t="e">
        <f t="shared" si="12"/>
        <v>#N/A</v>
      </c>
      <c r="BO254" s="59"/>
      <c r="BP254" s="59"/>
      <c r="BQ254" s="59"/>
      <c r="BR254" s="59"/>
      <c r="BS254" s="59"/>
      <c r="BT254" s="59"/>
      <c r="BU254" s="59"/>
      <c r="BV254" s="59"/>
      <c r="BW254" s="59"/>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59"/>
      <c r="DI254" s="59"/>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row>
    <row r="255" spans="1:154" outlineLevel="1" x14ac:dyDescent="0.2">
      <c r="A255" s="17">
        <v>44</v>
      </c>
      <c r="B255" s="17">
        <v>1</v>
      </c>
      <c r="C255" s="1">
        <v>1</v>
      </c>
      <c r="D255" s="1">
        <f t="shared" si="4"/>
        <v>0</v>
      </c>
      <c r="E255" s="1">
        <f t="shared" si="5"/>
        <v>0</v>
      </c>
      <c r="F255" s="1">
        <f t="shared" si="6"/>
        <v>0</v>
      </c>
      <c r="G255" s="1" t="e">
        <f t="shared" si="7"/>
        <v>#DIV/0!</v>
      </c>
      <c r="H255" s="1">
        <v>0</v>
      </c>
      <c r="I255" s="1" t="e">
        <f t="shared" si="8"/>
        <v>#DIV/0!</v>
      </c>
      <c r="J255" s="1" t="e">
        <f t="shared" si="9"/>
        <v>#DIV/0!</v>
      </c>
      <c r="BA255" s="59"/>
      <c r="BB255" s="59"/>
      <c r="BC255" s="59"/>
      <c r="BD255" s="59"/>
      <c r="BE255" s="59"/>
      <c r="BF255" s="59"/>
      <c r="BG255" s="59"/>
      <c r="BH255" s="72"/>
      <c r="BI255" s="59"/>
      <c r="BJ255" s="59"/>
      <c r="BK255" s="59"/>
      <c r="BL255" s="59">
        <f t="shared" si="10"/>
        <v>0</v>
      </c>
      <c r="BM255" s="59" t="e">
        <f t="shared" si="11"/>
        <v>#N/A</v>
      </c>
      <c r="BN255" s="59">
        <f t="shared" si="12"/>
        <v>1</v>
      </c>
      <c r="BO255" s="59"/>
      <c r="BP255" s="59"/>
      <c r="BQ255" s="59"/>
      <c r="BR255" s="59"/>
      <c r="BS255" s="59"/>
      <c r="BT255" s="59"/>
      <c r="BU255" s="59"/>
      <c r="BV255" s="59"/>
      <c r="BW255" s="59"/>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59"/>
      <c r="DI255" s="59"/>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row>
    <row r="256" spans="1:154" outlineLevel="1" x14ac:dyDescent="0.2">
      <c r="A256" s="17">
        <v>45</v>
      </c>
      <c r="B256" s="17">
        <v>0</v>
      </c>
      <c r="C256" s="1">
        <v>8.1810796840026114E-137</v>
      </c>
      <c r="D256" s="1">
        <f t="shared" si="4"/>
        <v>-8.1810796840026114E-137</v>
      </c>
      <c r="E256" s="1">
        <f t="shared" si="5"/>
        <v>0</v>
      </c>
      <c r="F256" s="1">
        <f t="shared" si="6"/>
        <v>0</v>
      </c>
      <c r="G256" s="1">
        <f t="shared" si="7"/>
        <v>-9.0449321080937986E-69</v>
      </c>
      <c r="H256" s="1">
        <v>1.6042876403683399E-110</v>
      </c>
      <c r="I256" s="1">
        <f t="shared" si="8"/>
        <v>1.3124805021913916E-246</v>
      </c>
      <c r="J256" s="1">
        <f t="shared" si="9"/>
        <v>-9.0449321080937986E-69</v>
      </c>
      <c r="BA256" s="59"/>
      <c r="BB256" s="59"/>
      <c r="BC256" s="59"/>
      <c r="BD256" s="59"/>
      <c r="BE256" s="59"/>
      <c r="BF256" s="59"/>
      <c r="BG256" s="59"/>
      <c r="BH256" s="72"/>
      <c r="BI256" s="59"/>
      <c r="BJ256" s="59"/>
      <c r="BK256" s="59"/>
      <c r="BL256" s="59">
        <f t="shared" si="10"/>
        <v>1</v>
      </c>
      <c r="BM256" s="59">
        <f t="shared" si="11"/>
        <v>8.1810796840026114E-137</v>
      </c>
      <c r="BN256" s="59" t="e">
        <f t="shared" si="12"/>
        <v>#N/A</v>
      </c>
      <c r="BO256" s="59"/>
      <c r="BP256" s="59"/>
      <c r="BQ256" s="59"/>
      <c r="BR256" s="59"/>
      <c r="BS256" s="59"/>
      <c r="BT256" s="59"/>
      <c r="BU256" s="59"/>
      <c r="BV256" s="59"/>
      <c r="BW256" s="59"/>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59"/>
      <c r="DI256" s="59"/>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row>
    <row r="257" spans="1:154" outlineLevel="1" x14ac:dyDescent="0.2">
      <c r="A257" s="17">
        <v>46</v>
      </c>
      <c r="B257" s="17">
        <v>0</v>
      </c>
      <c r="C257" s="1">
        <v>0</v>
      </c>
      <c r="D257" s="1">
        <f t="shared" si="4"/>
        <v>0</v>
      </c>
      <c r="E257" s="1">
        <f t="shared" si="5"/>
        <v>0</v>
      </c>
      <c r="F257" s="1">
        <f t="shared" si="6"/>
        <v>0</v>
      </c>
      <c r="G257" s="1" t="e">
        <f t="shared" si="7"/>
        <v>#DIV/0!</v>
      </c>
      <c r="H257" s="1">
        <v>0</v>
      </c>
      <c r="I257" s="1" t="e">
        <f t="shared" si="8"/>
        <v>#DIV/0!</v>
      </c>
      <c r="J257" s="1" t="e">
        <f t="shared" si="9"/>
        <v>#DIV/0!</v>
      </c>
      <c r="BA257" s="59"/>
      <c r="BB257" s="59"/>
      <c r="BC257" s="59"/>
      <c r="BD257" s="59"/>
      <c r="BE257" s="59"/>
      <c r="BF257" s="59"/>
      <c r="BG257" s="59"/>
      <c r="BH257" s="72"/>
      <c r="BI257" s="59"/>
      <c r="BJ257" s="59"/>
      <c r="BK257" s="59"/>
      <c r="BL257" s="59">
        <f t="shared" si="10"/>
        <v>1</v>
      </c>
      <c r="BM257" s="59">
        <f t="shared" si="11"/>
        <v>0</v>
      </c>
      <c r="BN257" s="59" t="e">
        <f t="shared" si="12"/>
        <v>#N/A</v>
      </c>
      <c r="BO257" s="59"/>
      <c r="BP257" s="59"/>
      <c r="BQ257" s="59"/>
      <c r="BR257" s="59"/>
      <c r="BS257" s="59"/>
      <c r="BT257" s="59"/>
      <c r="BU257" s="59"/>
      <c r="BV257" s="59"/>
      <c r="BW257" s="59"/>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59"/>
      <c r="DI257" s="59"/>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row>
    <row r="258" spans="1:154" outlineLevel="1" x14ac:dyDescent="0.2">
      <c r="A258" s="17">
        <v>47</v>
      </c>
      <c r="B258" s="17">
        <v>0</v>
      </c>
      <c r="C258" s="1">
        <v>8.0183651008666085E-201</v>
      </c>
      <c r="D258" s="1">
        <f t="shared" si="4"/>
        <v>-8.0183651008666085E-201</v>
      </c>
      <c r="E258" s="1">
        <f t="shared" si="5"/>
        <v>0</v>
      </c>
      <c r="F258" s="1">
        <f t="shared" si="6"/>
        <v>0</v>
      </c>
      <c r="G258" s="1">
        <f t="shared" si="7"/>
        <v>-8.9545324282547599E-101</v>
      </c>
      <c r="H258" s="1">
        <v>6.426141017451325E-164</v>
      </c>
      <c r="I258" s="1">
        <f t="shared" si="8"/>
        <v>0</v>
      </c>
      <c r="J258" s="1">
        <f t="shared" si="9"/>
        <v>-8.9545324282547599E-101</v>
      </c>
      <c r="BA258" s="59"/>
      <c r="BB258" s="59"/>
      <c r="BC258" s="59"/>
      <c r="BD258" s="59"/>
      <c r="BE258" s="59"/>
      <c r="BF258" s="59"/>
      <c r="BG258" s="59"/>
      <c r="BH258" s="72"/>
      <c r="BI258" s="59"/>
      <c r="BJ258" s="59"/>
      <c r="BK258" s="59"/>
      <c r="BL258" s="59">
        <f t="shared" si="10"/>
        <v>1</v>
      </c>
      <c r="BM258" s="59">
        <f t="shared" si="11"/>
        <v>8.0183651008666085E-201</v>
      </c>
      <c r="BN258" s="59" t="e">
        <f t="shared" si="12"/>
        <v>#N/A</v>
      </c>
      <c r="BO258" s="59"/>
      <c r="BP258" s="59"/>
      <c r="BQ258" s="59"/>
      <c r="BR258" s="59"/>
      <c r="BS258" s="59"/>
      <c r="BT258" s="59"/>
      <c r="BU258" s="59"/>
      <c r="BV258" s="59"/>
      <c r="BW258" s="59"/>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59"/>
      <c r="DI258" s="59"/>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row>
    <row r="259" spans="1:154" outlineLevel="1" x14ac:dyDescent="0.2">
      <c r="A259" s="17">
        <v>48</v>
      </c>
      <c r="B259" s="17">
        <v>0</v>
      </c>
      <c r="C259" s="1">
        <v>1.1918343036278099E-5</v>
      </c>
      <c r="D259" s="1">
        <f t="shared" si="4"/>
        <v>-1.1918343036278099E-5</v>
      </c>
      <c r="E259" s="1">
        <f t="shared" si="5"/>
        <v>2.3836828120563592E-5</v>
      </c>
      <c r="F259" s="1">
        <f t="shared" si="6"/>
        <v>-4.8822974223784845E-3</v>
      </c>
      <c r="G259" s="1">
        <f t="shared" si="7"/>
        <v>-3.4523159016625077E-3</v>
      </c>
      <c r="H259" s="1">
        <v>0.99999999999997224</v>
      </c>
      <c r="I259" s="1">
        <f t="shared" si="8"/>
        <v>429408679.89638424</v>
      </c>
      <c r="J259" s="1">
        <f t="shared" si="9"/>
        <v>-20722.178454409568</v>
      </c>
      <c r="BA259" s="59"/>
      <c r="BB259" s="59"/>
      <c r="BC259" s="59"/>
      <c r="BD259" s="59"/>
      <c r="BE259" s="59"/>
      <c r="BF259" s="59"/>
      <c r="BG259" s="59"/>
      <c r="BH259" s="72"/>
      <c r="BI259" s="59"/>
      <c r="BJ259" s="59"/>
      <c r="BK259" s="59"/>
      <c r="BL259" s="59">
        <f t="shared" si="10"/>
        <v>1</v>
      </c>
      <c r="BM259" s="59">
        <f t="shared" si="11"/>
        <v>1.1918343036278099E-5</v>
      </c>
      <c r="BN259" s="59" t="e">
        <f t="shared" si="12"/>
        <v>#N/A</v>
      </c>
      <c r="BO259" s="59"/>
      <c r="BP259" s="59"/>
      <c r="BQ259" s="59"/>
      <c r="BR259" s="59"/>
      <c r="BS259" s="59"/>
      <c r="BT259" s="59"/>
      <c r="BU259" s="59"/>
      <c r="BV259" s="59"/>
      <c r="BW259" s="59"/>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59"/>
      <c r="DI259" s="59"/>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row>
    <row r="260" spans="1:154" outlineLevel="1" x14ac:dyDescent="0.2">
      <c r="A260" s="17">
        <v>49</v>
      </c>
      <c r="B260" s="17">
        <v>0</v>
      </c>
      <c r="C260" s="1">
        <v>0</v>
      </c>
      <c r="D260" s="1">
        <f t="shared" si="4"/>
        <v>0</v>
      </c>
      <c r="E260" s="1">
        <f t="shared" si="5"/>
        <v>0</v>
      </c>
      <c r="F260" s="1">
        <f t="shared" si="6"/>
        <v>0</v>
      </c>
      <c r="G260" s="1" t="e">
        <f t="shared" si="7"/>
        <v>#DIV/0!</v>
      </c>
      <c r="H260" s="1">
        <v>0</v>
      </c>
      <c r="I260" s="1" t="e">
        <f t="shared" si="8"/>
        <v>#DIV/0!</v>
      </c>
      <c r="J260" s="1" t="e">
        <f t="shared" si="9"/>
        <v>#DIV/0!</v>
      </c>
      <c r="BA260" s="59"/>
      <c r="BB260" s="59"/>
      <c r="BC260" s="59"/>
      <c r="BD260" s="59"/>
      <c r="BE260" s="59"/>
      <c r="BF260" s="59"/>
      <c r="BG260" s="59"/>
      <c r="BH260" s="72"/>
      <c r="BI260" s="59"/>
      <c r="BJ260" s="59"/>
      <c r="BK260" s="59"/>
      <c r="BL260" s="59">
        <f t="shared" si="10"/>
        <v>1</v>
      </c>
      <c r="BM260" s="59">
        <f t="shared" si="11"/>
        <v>0</v>
      </c>
      <c r="BN260" s="59" t="e">
        <f t="shared" si="12"/>
        <v>#N/A</v>
      </c>
      <c r="BO260" s="59"/>
      <c r="BP260" s="59"/>
      <c r="BQ260" s="59"/>
      <c r="BR260" s="59"/>
      <c r="BS260" s="59"/>
      <c r="BT260" s="59"/>
      <c r="BU260" s="59"/>
      <c r="BV260" s="59"/>
      <c r="BW260" s="59"/>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59"/>
      <c r="DI260" s="59"/>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row>
    <row r="261" spans="1:154" outlineLevel="1" x14ac:dyDescent="0.2">
      <c r="A261" s="17">
        <v>50</v>
      </c>
      <c r="B261" s="17">
        <v>0</v>
      </c>
      <c r="C261" s="1">
        <v>1.3618793578827776E-261</v>
      </c>
      <c r="D261" s="1">
        <f t="shared" si="4"/>
        <v>-1.3618793578827776E-261</v>
      </c>
      <c r="E261" s="1">
        <f t="shared" si="5"/>
        <v>0</v>
      </c>
      <c r="F261" s="1">
        <f t="shared" si="6"/>
        <v>0</v>
      </c>
      <c r="G261" s="1">
        <f t="shared" si="7"/>
        <v>-3.690364965532241E-131</v>
      </c>
      <c r="H261" s="1">
        <v>1.5446275104466252E-214</v>
      </c>
      <c r="I261" s="1">
        <f t="shared" si="8"/>
        <v>0</v>
      </c>
      <c r="J261" s="1">
        <f t="shared" si="9"/>
        <v>-3.690364965532241E-131</v>
      </c>
      <c r="BA261" s="59"/>
      <c r="BB261" s="59"/>
      <c r="BC261" s="59"/>
      <c r="BD261" s="59"/>
      <c r="BE261" s="59"/>
      <c r="BF261" s="59"/>
      <c r="BG261" s="59"/>
      <c r="BH261" s="72"/>
      <c r="BI261" s="59"/>
      <c r="BJ261" s="59"/>
      <c r="BK261" s="59"/>
      <c r="BL261" s="59">
        <f t="shared" si="10"/>
        <v>1</v>
      </c>
      <c r="BM261" s="59">
        <f t="shared" si="11"/>
        <v>1.3618793578827776E-261</v>
      </c>
      <c r="BN261" s="59" t="e">
        <f t="shared" si="12"/>
        <v>#N/A</v>
      </c>
      <c r="BO261" s="59"/>
      <c r="BP261" s="59"/>
      <c r="BQ261" s="59"/>
      <c r="BR261" s="59"/>
      <c r="BS261" s="59"/>
      <c r="BT261" s="59"/>
      <c r="BU261" s="59"/>
      <c r="BV261" s="59"/>
      <c r="BW261" s="59"/>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59"/>
      <c r="DI261" s="59"/>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row>
    <row r="262" spans="1:154" outlineLevel="1" x14ac:dyDescent="0.2">
      <c r="A262" s="17">
        <v>51</v>
      </c>
      <c r="B262" s="17">
        <v>0</v>
      </c>
      <c r="C262" s="1">
        <v>5.6303601231989762E-198</v>
      </c>
      <c r="D262" s="1">
        <f t="shared" si="4"/>
        <v>-5.6303601231989762E-198</v>
      </c>
      <c r="E262" s="1">
        <f t="shared" si="5"/>
        <v>0</v>
      </c>
      <c r="F262" s="1">
        <f t="shared" si="6"/>
        <v>0</v>
      </c>
      <c r="G262" s="1">
        <f t="shared" si="7"/>
        <v>-2.3728379892438875E-99</v>
      </c>
      <c r="H262" s="1">
        <v>1.2408229295400836E-161</v>
      </c>
      <c r="I262" s="1">
        <f t="shared" si="8"/>
        <v>0</v>
      </c>
      <c r="J262" s="1">
        <f t="shared" si="9"/>
        <v>-2.3728379892438875E-99</v>
      </c>
      <c r="BA262" s="59"/>
      <c r="BB262" s="59"/>
      <c r="BC262" s="59"/>
      <c r="BD262" s="59"/>
      <c r="BE262" s="59"/>
      <c r="BF262" s="59"/>
      <c r="BG262" s="59"/>
      <c r="BH262" s="72"/>
      <c r="BI262" s="59"/>
      <c r="BJ262" s="59"/>
      <c r="BK262" s="59"/>
      <c r="BL262" s="59">
        <f t="shared" si="10"/>
        <v>1</v>
      </c>
      <c r="BM262" s="59">
        <f t="shared" si="11"/>
        <v>5.6303601231989762E-198</v>
      </c>
      <c r="BN262" s="59" t="e">
        <f t="shared" si="12"/>
        <v>#N/A</v>
      </c>
      <c r="BO262" s="59"/>
      <c r="BP262" s="59"/>
      <c r="BQ262" s="59"/>
      <c r="BR262" s="59"/>
      <c r="BS262" s="59"/>
      <c r="BT262" s="59"/>
      <c r="BU262" s="59"/>
      <c r="BV262" s="59"/>
      <c r="BW262" s="59"/>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59"/>
      <c r="DI262" s="59"/>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row>
    <row r="263" spans="1:154" outlineLevel="1" x14ac:dyDescent="0.2">
      <c r="A263" s="17">
        <v>52</v>
      </c>
      <c r="B263" s="17">
        <v>0</v>
      </c>
      <c r="C263" s="1">
        <v>0</v>
      </c>
      <c r="D263" s="1">
        <f t="shared" si="4"/>
        <v>0</v>
      </c>
      <c r="E263" s="1">
        <f t="shared" si="5"/>
        <v>0</v>
      </c>
      <c r="F263" s="1">
        <f t="shared" si="6"/>
        <v>0</v>
      </c>
      <c r="G263" s="1" t="e">
        <f t="shared" si="7"/>
        <v>#DIV/0!</v>
      </c>
      <c r="H263" s="1">
        <v>0</v>
      </c>
      <c r="I263" s="1" t="e">
        <f t="shared" si="8"/>
        <v>#DIV/0!</v>
      </c>
      <c r="J263" s="1" t="e">
        <f t="shared" si="9"/>
        <v>#DIV/0!</v>
      </c>
      <c r="BA263" s="59"/>
      <c r="BB263" s="59"/>
      <c r="BC263" s="59"/>
      <c r="BD263" s="59"/>
      <c r="BE263" s="59"/>
      <c r="BF263" s="59"/>
      <c r="BG263" s="59"/>
      <c r="BH263" s="72"/>
      <c r="BI263" s="59"/>
      <c r="BJ263" s="59"/>
      <c r="BK263" s="59"/>
      <c r="BL263" s="59">
        <f t="shared" si="10"/>
        <v>1</v>
      </c>
      <c r="BM263" s="59">
        <f t="shared" si="11"/>
        <v>0</v>
      </c>
      <c r="BN263" s="59" t="e">
        <f t="shared" si="12"/>
        <v>#N/A</v>
      </c>
      <c r="BO263" s="59"/>
      <c r="BP263" s="59"/>
      <c r="BQ263" s="59"/>
      <c r="BR263" s="59"/>
      <c r="BS263" s="59"/>
      <c r="BT263" s="59"/>
      <c r="BU263" s="59"/>
      <c r="BV263" s="59"/>
      <c r="BW263" s="59"/>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59"/>
      <c r="DI263" s="59"/>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row>
    <row r="264" spans="1:154" outlineLevel="1" x14ac:dyDescent="0.2">
      <c r="A264" s="17">
        <v>53</v>
      </c>
      <c r="B264" s="17">
        <v>0</v>
      </c>
      <c r="C264" s="1">
        <v>7.7628728872718405E-206</v>
      </c>
      <c r="D264" s="1">
        <f t="shared" si="4"/>
        <v>-7.7628728872718405E-206</v>
      </c>
      <c r="E264" s="1">
        <f t="shared" si="5"/>
        <v>0</v>
      </c>
      <c r="F264" s="1">
        <f t="shared" si="6"/>
        <v>0</v>
      </c>
      <c r="G264" s="1">
        <f t="shared" si="7"/>
        <v>-2.7861932609336058E-103</v>
      </c>
      <c r="H264" s="1">
        <v>8.3557947960940812E-168</v>
      </c>
      <c r="I264" s="1">
        <f t="shared" si="8"/>
        <v>0</v>
      </c>
      <c r="J264" s="1">
        <f t="shared" si="9"/>
        <v>-2.7861932609336058E-103</v>
      </c>
      <c r="BA264" s="59"/>
      <c r="BB264" s="59"/>
      <c r="BC264" s="59"/>
      <c r="BD264" s="59"/>
      <c r="BE264" s="59"/>
      <c r="BF264" s="59"/>
      <c r="BG264" s="59"/>
      <c r="BH264" s="72"/>
      <c r="BI264" s="59"/>
      <c r="BJ264" s="59"/>
      <c r="BK264" s="59"/>
      <c r="BL264" s="59">
        <f t="shared" si="10"/>
        <v>1</v>
      </c>
      <c r="BM264" s="59">
        <f t="shared" si="11"/>
        <v>7.7628728872718405E-206</v>
      </c>
      <c r="BN264" s="59" t="e">
        <f t="shared" si="12"/>
        <v>#N/A</v>
      </c>
      <c r="BO264" s="59"/>
      <c r="BP264" s="59"/>
      <c r="BQ264" s="59"/>
      <c r="BR264" s="59"/>
      <c r="BS264" s="59"/>
      <c r="BT264" s="59"/>
      <c r="BU264" s="59"/>
      <c r="BV264" s="59"/>
      <c r="BW264" s="59"/>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59"/>
      <c r="DI264" s="59"/>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row>
    <row r="265" spans="1:154" outlineLevel="1" x14ac:dyDescent="0.2">
      <c r="A265" s="17">
        <v>54</v>
      </c>
      <c r="B265" s="17">
        <v>0</v>
      </c>
      <c r="C265" s="1">
        <v>1.2603951686434672E-279</v>
      </c>
      <c r="D265" s="1">
        <f t="shared" si="4"/>
        <v>-1.2603951686434672E-279</v>
      </c>
      <c r="E265" s="1">
        <f t="shared" si="5"/>
        <v>0</v>
      </c>
      <c r="F265" s="1">
        <f t="shared" si="6"/>
        <v>0</v>
      </c>
      <c r="G265" s="1">
        <f t="shared" si="7"/>
        <v>-3.5502044569904238E-140</v>
      </c>
      <c r="H265" s="1">
        <v>2.7743674781629413E-228</v>
      </c>
      <c r="I265" s="1">
        <f t="shared" si="8"/>
        <v>0</v>
      </c>
      <c r="J265" s="1">
        <f t="shared" si="9"/>
        <v>-3.5502044569904238E-140</v>
      </c>
      <c r="BA265" s="59"/>
      <c r="BB265" s="59"/>
      <c r="BC265" s="59"/>
      <c r="BD265" s="59"/>
      <c r="BE265" s="59"/>
      <c r="BF265" s="59"/>
      <c r="BG265" s="59"/>
      <c r="BH265" s="72"/>
      <c r="BI265" s="59"/>
      <c r="BJ265" s="59"/>
      <c r="BK265" s="59"/>
      <c r="BL265" s="59">
        <f t="shared" si="10"/>
        <v>1</v>
      </c>
      <c r="BM265" s="59">
        <f t="shared" si="11"/>
        <v>1.2603951686434672E-279</v>
      </c>
      <c r="BN265" s="59" t="e">
        <f t="shared" si="12"/>
        <v>#N/A</v>
      </c>
      <c r="BO265" s="59"/>
      <c r="BP265" s="59"/>
      <c r="BQ265" s="59"/>
      <c r="BR265" s="59"/>
      <c r="BS265" s="59"/>
      <c r="BT265" s="59"/>
      <c r="BU265" s="59"/>
      <c r="BV265" s="59"/>
      <c r="BW265" s="59"/>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59"/>
      <c r="DI265" s="59"/>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row>
    <row r="266" spans="1:154" outlineLevel="1" x14ac:dyDescent="0.2">
      <c r="A266" s="17">
        <v>55</v>
      </c>
      <c r="B266" s="17">
        <v>0</v>
      </c>
      <c r="C266" s="1">
        <v>4.9775294388450395E-216</v>
      </c>
      <c r="D266" s="1">
        <f t="shared" si="4"/>
        <v>-4.9775294388450395E-216</v>
      </c>
      <c r="E266" s="1">
        <f t="shared" si="5"/>
        <v>0</v>
      </c>
      <c r="F266" s="1">
        <f t="shared" si="6"/>
        <v>0</v>
      </c>
      <c r="G266" s="1">
        <f t="shared" si="7"/>
        <v>-2.2310377493097329E-108</v>
      </c>
      <c r="H266" s="1">
        <v>1.4251716672485258E-176</v>
      </c>
      <c r="I266" s="1">
        <f t="shared" si="8"/>
        <v>0</v>
      </c>
      <c r="J266" s="1">
        <f t="shared" si="9"/>
        <v>-2.2310377493097329E-108</v>
      </c>
      <c r="BA266" s="59"/>
      <c r="BB266" s="59"/>
      <c r="BC266" s="59"/>
      <c r="BD266" s="59"/>
      <c r="BE266" s="59"/>
      <c r="BF266" s="59"/>
      <c r="BG266" s="59"/>
      <c r="BH266" s="72"/>
      <c r="BI266" s="59"/>
      <c r="BJ266" s="59"/>
      <c r="BK266" s="59"/>
      <c r="BL266" s="59">
        <f t="shared" si="10"/>
        <v>1</v>
      </c>
      <c r="BM266" s="59">
        <f t="shared" si="11"/>
        <v>4.9775294388450395E-216</v>
      </c>
      <c r="BN266" s="59" t="e">
        <f t="shared" si="12"/>
        <v>#N/A</v>
      </c>
      <c r="BO266" s="59"/>
      <c r="BP266" s="59"/>
      <c r="BQ266" s="59"/>
      <c r="BR266" s="59"/>
      <c r="BS266" s="59"/>
      <c r="BT266" s="59"/>
      <c r="BU266" s="59"/>
      <c r="BV266" s="59"/>
      <c r="BW266" s="59"/>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59"/>
      <c r="DI266" s="59"/>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row>
    <row r="267" spans="1:154" outlineLevel="1" x14ac:dyDescent="0.2">
      <c r="A267" s="17">
        <v>56</v>
      </c>
      <c r="B267" s="17">
        <v>0</v>
      </c>
      <c r="C267" s="1">
        <v>8.6931723085848926E-192</v>
      </c>
      <c r="D267" s="1">
        <f t="shared" si="4"/>
        <v>-8.6931723085848926E-192</v>
      </c>
      <c r="E267" s="1">
        <f t="shared" si="5"/>
        <v>0</v>
      </c>
      <c r="F267" s="1">
        <f t="shared" si="6"/>
        <v>0</v>
      </c>
      <c r="G267" s="1">
        <f t="shared" si="7"/>
        <v>-2.9484186114907249E-96</v>
      </c>
      <c r="H267" s="1">
        <v>2.8043718271189029E-156</v>
      </c>
      <c r="I267" s="1">
        <f t="shared" si="8"/>
        <v>0</v>
      </c>
      <c r="J267" s="1">
        <f t="shared" si="9"/>
        <v>-2.9484186114907249E-96</v>
      </c>
      <c r="BA267" s="59"/>
      <c r="BB267" s="59"/>
      <c r="BC267" s="59"/>
      <c r="BD267" s="59"/>
      <c r="BE267" s="59"/>
      <c r="BF267" s="59"/>
      <c r="BG267" s="59"/>
      <c r="BH267" s="72"/>
      <c r="BI267" s="59"/>
      <c r="BJ267" s="59"/>
      <c r="BK267" s="59"/>
      <c r="BL267" s="59">
        <f t="shared" si="10"/>
        <v>1</v>
      </c>
      <c r="BM267" s="59">
        <f t="shared" si="11"/>
        <v>8.6931723085848926E-192</v>
      </c>
      <c r="BN267" s="59" t="e">
        <f t="shared" si="12"/>
        <v>#N/A</v>
      </c>
      <c r="BO267" s="59"/>
      <c r="BP267" s="59"/>
      <c r="BQ267" s="59"/>
      <c r="BR267" s="59"/>
      <c r="BS267" s="59"/>
      <c r="BT267" s="59"/>
      <c r="BU267" s="59"/>
      <c r="BV267" s="59"/>
      <c r="BW267" s="59"/>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59"/>
      <c r="DI267" s="59"/>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row>
    <row r="268" spans="1:154" outlineLevel="1" x14ac:dyDescent="0.2">
      <c r="A268" s="17">
        <v>57</v>
      </c>
      <c r="B268" s="17">
        <v>0</v>
      </c>
      <c r="C268" s="1">
        <v>0</v>
      </c>
      <c r="D268" s="1">
        <f t="shared" si="4"/>
        <v>0</v>
      </c>
      <c r="E268" s="1">
        <f t="shared" si="5"/>
        <v>0</v>
      </c>
      <c r="F268" s="1">
        <f t="shared" si="6"/>
        <v>0</v>
      </c>
      <c r="G268" s="1" t="e">
        <f t="shared" si="7"/>
        <v>#DIV/0!</v>
      </c>
      <c r="H268" s="1">
        <v>0</v>
      </c>
      <c r="I268" s="1" t="e">
        <f t="shared" si="8"/>
        <v>#DIV/0!</v>
      </c>
      <c r="J268" s="1" t="e">
        <f t="shared" si="9"/>
        <v>#DIV/0!</v>
      </c>
      <c r="BA268" s="59"/>
      <c r="BB268" s="59"/>
      <c r="BC268" s="59"/>
      <c r="BD268" s="59"/>
      <c r="BE268" s="59"/>
      <c r="BF268" s="59"/>
      <c r="BG268" s="59"/>
      <c r="BH268" s="72"/>
      <c r="BI268" s="59"/>
      <c r="BJ268" s="59"/>
      <c r="BK268" s="59"/>
      <c r="BL268" s="59">
        <f t="shared" si="10"/>
        <v>1</v>
      </c>
      <c r="BM268" s="59">
        <f t="shared" si="11"/>
        <v>0</v>
      </c>
      <c r="BN268" s="59" t="e">
        <f t="shared" si="12"/>
        <v>#N/A</v>
      </c>
      <c r="BO268" s="59"/>
      <c r="BP268" s="59"/>
      <c r="BQ268" s="59"/>
      <c r="BR268" s="59"/>
      <c r="BS268" s="59"/>
      <c r="BT268" s="59"/>
      <c r="BU268" s="59"/>
      <c r="BV268" s="59"/>
      <c r="BW268" s="59"/>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59"/>
      <c r="DI268" s="59"/>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row>
    <row r="269" spans="1:154" outlineLevel="1" x14ac:dyDescent="0.2">
      <c r="A269" s="17">
        <v>58</v>
      </c>
      <c r="B269" s="17">
        <v>0</v>
      </c>
      <c r="C269" s="1">
        <v>0</v>
      </c>
      <c r="D269" s="1">
        <f t="shared" si="4"/>
        <v>0</v>
      </c>
      <c r="E269" s="1">
        <f t="shared" si="5"/>
        <v>0</v>
      </c>
      <c r="F269" s="1">
        <f t="shared" si="6"/>
        <v>0</v>
      </c>
      <c r="G269" s="1" t="e">
        <f t="shared" si="7"/>
        <v>#DIV/0!</v>
      </c>
      <c r="H269" s="1">
        <v>0</v>
      </c>
      <c r="I269" s="1" t="e">
        <f t="shared" si="8"/>
        <v>#DIV/0!</v>
      </c>
      <c r="J269" s="1" t="e">
        <f t="shared" si="9"/>
        <v>#DIV/0!</v>
      </c>
      <c r="BA269" s="59"/>
      <c r="BB269" s="59"/>
      <c r="BC269" s="59"/>
      <c r="BD269" s="59"/>
      <c r="BE269" s="59"/>
      <c r="BF269" s="59"/>
      <c r="BG269" s="59"/>
      <c r="BH269" s="72"/>
      <c r="BI269" s="59"/>
      <c r="BJ269" s="59"/>
      <c r="BK269" s="59"/>
      <c r="BL269" s="59">
        <f t="shared" si="10"/>
        <v>1</v>
      </c>
      <c r="BM269" s="59">
        <f t="shared" si="11"/>
        <v>0</v>
      </c>
      <c r="BN269" s="59" t="e">
        <f t="shared" si="12"/>
        <v>#N/A</v>
      </c>
      <c r="BO269" s="59"/>
      <c r="BP269" s="59"/>
      <c r="BQ269" s="59"/>
      <c r="BR269" s="59"/>
      <c r="BS269" s="59"/>
      <c r="BT269" s="59"/>
      <c r="BU269" s="59"/>
      <c r="BV269" s="59"/>
      <c r="BW269" s="59"/>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59"/>
      <c r="DI269" s="59"/>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row>
    <row r="270" spans="1:154" outlineLevel="1" x14ac:dyDescent="0.2">
      <c r="A270" s="17">
        <v>59</v>
      </c>
      <c r="B270" s="17">
        <v>0</v>
      </c>
      <c r="C270" s="1">
        <v>2.0041506978847344E-279</v>
      </c>
      <c r="D270" s="1">
        <f t="shared" si="4"/>
        <v>-2.0041506978847344E-279</v>
      </c>
      <c r="E270" s="1">
        <f t="shared" si="5"/>
        <v>0</v>
      </c>
      <c r="F270" s="1">
        <f t="shared" si="6"/>
        <v>0</v>
      </c>
      <c r="G270" s="1">
        <f t="shared" si="7"/>
        <v>-4.476774171079812E-140</v>
      </c>
      <c r="H270" s="1">
        <v>2.1118865801370338E-229</v>
      </c>
      <c r="I270" s="1">
        <f t="shared" si="8"/>
        <v>0</v>
      </c>
      <c r="J270" s="1">
        <f t="shared" si="9"/>
        <v>-4.476774171079812E-140</v>
      </c>
      <c r="BA270" s="59"/>
      <c r="BB270" s="59"/>
      <c r="BC270" s="59"/>
      <c r="BD270" s="59"/>
      <c r="BE270" s="59"/>
      <c r="BF270" s="59"/>
      <c r="BG270" s="59"/>
      <c r="BH270" s="72"/>
      <c r="BI270" s="59"/>
      <c r="BJ270" s="59"/>
      <c r="BK270" s="59"/>
      <c r="BL270" s="59">
        <f t="shared" si="10"/>
        <v>1</v>
      </c>
      <c r="BM270" s="59">
        <f t="shared" si="11"/>
        <v>2.0041506978847344E-279</v>
      </c>
      <c r="BN270" s="59" t="e">
        <f t="shared" si="12"/>
        <v>#N/A</v>
      </c>
      <c r="BO270" s="59"/>
      <c r="BP270" s="59"/>
      <c r="BQ270" s="59"/>
      <c r="BR270" s="59"/>
      <c r="BS270" s="59"/>
      <c r="BT270" s="59"/>
      <c r="BU270" s="59"/>
      <c r="BV270" s="59"/>
      <c r="BW270" s="59"/>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59"/>
      <c r="DI270" s="59"/>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row>
    <row r="271" spans="1:154" outlineLevel="1" x14ac:dyDescent="0.2">
      <c r="A271" s="17">
        <v>60</v>
      </c>
      <c r="B271" s="17">
        <v>0</v>
      </c>
      <c r="C271" s="1">
        <v>0</v>
      </c>
      <c r="D271" s="1">
        <f t="shared" si="4"/>
        <v>0</v>
      </c>
      <c r="E271" s="1">
        <f t="shared" si="5"/>
        <v>0</v>
      </c>
      <c r="F271" s="1">
        <f t="shared" si="6"/>
        <v>0</v>
      </c>
      <c r="G271" s="1" t="e">
        <f t="shared" si="7"/>
        <v>#DIV/0!</v>
      </c>
      <c r="H271" s="1">
        <v>4.1750324736731551E-284</v>
      </c>
      <c r="I271" s="1" t="e">
        <f t="shared" si="8"/>
        <v>#DIV/0!</v>
      </c>
      <c r="J271" s="1" t="e">
        <f t="shared" si="9"/>
        <v>#DIV/0!</v>
      </c>
      <c r="BA271" s="59"/>
      <c r="BB271" s="59"/>
      <c r="BC271" s="59"/>
      <c r="BD271" s="59"/>
      <c r="BE271" s="59"/>
      <c r="BF271" s="59"/>
      <c r="BG271" s="59"/>
      <c r="BH271" s="72"/>
      <c r="BI271" s="59"/>
      <c r="BJ271" s="59"/>
      <c r="BK271" s="59"/>
      <c r="BL271" s="59">
        <f t="shared" si="10"/>
        <v>1</v>
      </c>
      <c r="BM271" s="59">
        <f t="shared" si="11"/>
        <v>0</v>
      </c>
      <c r="BN271" s="59" t="e">
        <f t="shared" si="12"/>
        <v>#N/A</v>
      </c>
      <c r="BO271" s="59"/>
      <c r="BP271" s="59"/>
      <c r="BQ271" s="59"/>
      <c r="BR271" s="59"/>
      <c r="BS271" s="59"/>
      <c r="BT271" s="59"/>
      <c r="BU271" s="59"/>
      <c r="BV271" s="59"/>
      <c r="BW271" s="59"/>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c r="DE271" s="59"/>
      <c r="DF271" s="59"/>
      <c r="DG271" s="59"/>
      <c r="DH271" s="59"/>
      <c r="DI271" s="59"/>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row>
    <row r="272" spans="1:154" outlineLevel="1" x14ac:dyDescent="0.2">
      <c r="A272" s="17">
        <v>61</v>
      </c>
      <c r="B272" s="17">
        <v>0</v>
      </c>
      <c r="C272" s="1">
        <v>1.205726732732498E-280</v>
      </c>
      <c r="D272" s="1">
        <f t="shared" si="4"/>
        <v>-1.205726732732498E-280</v>
      </c>
      <c r="E272" s="1">
        <f t="shared" si="5"/>
        <v>0</v>
      </c>
      <c r="F272" s="1">
        <f t="shared" si="6"/>
        <v>0</v>
      </c>
      <c r="G272" s="1">
        <f t="shared" si="7"/>
        <v>-1.0980558878001145E-140</v>
      </c>
      <c r="H272" s="1">
        <v>1.6395813172085734E-230</v>
      </c>
      <c r="I272" s="1">
        <f t="shared" si="8"/>
        <v>0</v>
      </c>
      <c r="J272" s="1">
        <f t="shared" si="9"/>
        <v>-1.0980558878001145E-140</v>
      </c>
      <c r="BA272" s="59"/>
      <c r="BB272" s="59"/>
      <c r="BC272" s="59"/>
      <c r="BD272" s="59"/>
      <c r="BE272" s="59"/>
      <c r="BF272" s="59"/>
      <c r="BG272" s="59"/>
      <c r="BH272" s="72"/>
      <c r="BI272" s="59"/>
      <c r="BJ272" s="59"/>
      <c r="BK272" s="59"/>
      <c r="BL272" s="59">
        <f t="shared" si="10"/>
        <v>1</v>
      </c>
      <c r="BM272" s="59">
        <f t="shared" si="11"/>
        <v>1.205726732732498E-280</v>
      </c>
      <c r="BN272" s="59" t="e">
        <f t="shared" si="12"/>
        <v>#N/A</v>
      </c>
      <c r="BO272" s="59"/>
      <c r="BP272" s="59"/>
      <c r="BQ272" s="59"/>
      <c r="BR272" s="59"/>
      <c r="BS272" s="59"/>
      <c r="BT272" s="59"/>
      <c r="BU272" s="59"/>
      <c r="BV272" s="59"/>
      <c r="BW272" s="59"/>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59"/>
      <c r="DI272" s="59"/>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row>
    <row r="273" spans="1:154" outlineLevel="1" x14ac:dyDescent="0.2">
      <c r="A273" s="17">
        <v>62</v>
      </c>
      <c r="B273" s="17">
        <v>0</v>
      </c>
      <c r="C273" s="1">
        <v>0</v>
      </c>
      <c r="D273" s="1">
        <f t="shared" si="4"/>
        <v>0</v>
      </c>
      <c r="E273" s="1">
        <f t="shared" si="5"/>
        <v>0</v>
      </c>
      <c r="F273" s="1">
        <f t="shared" si="6"/>
        <v>0</v>
      </c>
      <c r="G273" s="1" t="e">
        <f t="shared" si="7"/>
        <v>#DIV/0!</v>
      </c>
      <c r="H273" s="1">
        <v>1.1233769899993913E-300</v>
      </c>
      <c r="I273" s="1" t="e">
        <f t="shared" si="8"/>
        <v>#DIV/0!</v>
      </c>
      <c r="J273" s="1" t="e">
        <f t="shared" si="9"/>
        <v>#DIV/0!</v>
      </c>
      <c r="BA273" s="59"/>
      <c r="BB273" s="59"/>
      <c r="BC273" s="59"/>
      <c r="BD273" s="59"/>
      <c r="BE273" s="59"/>
      <c r="BF273" s="59"/>
      <c r="BG273" s="59"/>
      <c r="BH273" s="72"/>
      <c r="BI273" s="59"/>
      <c r="BJ273" s="59"/>
      <c r="BK273" s="59"/>
      <c r="BL273" s="59">
        <f t="shared" si="10"/>
        <v>1</v>
      </c>
      <c r="BM273" s="59">
        <f t="shared" si="11"/>
        <v>0</v>
      </c>
      <c r="BN273" s="59" t="e">
        <f t="shared" si="12"/>
        <v>#N/A</v>
      </c>
      <c r="BO273" s="59"/>
      <c r="BP273" s="59"/>
      <c r="BQ273" s="59"/>
      <c r="BR273" s="59"/>
      <c r="BS273" s="59"/>
      <c r="BT273" s="59"/>
      <c r="BU273" s="59"/>
      <c r="BV273" s="59"/>
      <c r="BW273" s="59"/>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59"/>
      <c r="DI273" s="59"/>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row>
    <row r="274" spans="1:154" outlineLevel="1" x14ac:dyDescent="0.2">
      <c r="A274" s="17">
        <v>63</v>
      </c>
      <c r="B274" s="17">
        <v>0</v>
      </c>
      <c r="C274" s="1">
        <v>6.2580065990588971E-268</v>
      </c>
      <c r="D274" s="1">
        <f t="shared" si="4"/>
        <v>-6.2580065990588971E-268</v>
      </c>
      <c r="E274" s="1">
        <f t="shared" si="5"/>
        <v>0</v>
      </c>
      <c r="F274" s="1">
        <f t="shared" si="6"/>
        <v>0</v>
      </c>
      <c r="G274" s="1">
        <f t="shared" si="7"/>
        <v>-2.5016008072949799E-134</v>
      </c>
      <c r="H274" s="1">
        <v>4.4074202290702323E-220</v>
      </c>
      <c r="I274" s="1">
        <f t="shared" si="8"/>
        <v>0</v>
      </c>
      <c r="J274" s="1">
        <f t="shared" si="9"/>
        <v>-2.5016008072949799E-134</v>
      </c>
      <c r="BA274" s="59"/>
      <c r="BB274" s="59"/>
      <c r="BC274" s="59"/>
      <c r="BD274" s="59"/>
      <c r="BE274" s="59"/>
      <c r="BF274" s="59"/>
      <c r="BG274" s="59"/>
      <c r="BH274" s="72"/>
      <c r="BI274" s="59"/>
      <c r="BJ274" s="59"/>
      <c r="BK274" s="59"/>
      <c r="BL274" s="59">
        <f t="shared" si="10"/>
        <v>1</v>
      </c>
      <c r="BM274" s="59">
        <f t="shared" si="11"/>
        <v>6.2580065990588971E-268</v>
      </c>
      <c r="BN274" s="59" t="e">
        <f t="shared" si="12"/>
        <v>#N/A</v>
      </c>
      <c r="BO274" s="59"/>
      <c r="BP274" s="59"/>
      <c r="BQ274" s="59"/>
      <c r="BR274" s="59"/>
      <c r="BS274" s="59"/>
      <c r="BT274" s="59"/>
      <c r="BU274" s="59"/>
      <c r="BV274" s="59"/>
      <c r="BW274" s="59"/>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59"/>
      <c r="DI274" s="59"/>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row>
    <row r="275" spans="1:154" outlineLevel="1" x14ac:dyDescent="0.2">
      <c r="A275" s="17">
        <v>64</v>
      </c>
      <c r="B275" s="17">
        <v>1</v>
      </c>
      <c r="C275" s="1">
        <v>1</v>
      </c>
      <c r="D275" s="1">
        <f t="shared" si="4"/>
        <v>0</v>
      </c>
      <c r="E275" s="1">
        <f t="shared" si="5"/>
        <v>0</v>
      </c>
      <c r="F275" s="1">
        <f t="shared" si="6"/>
        <v>0</v>
      </c>
      <c r="G275" s="1" t="e">
        <f t="shared" si="7"/>
        <v>#DIV/0!</v>
      </c>
      <c r="H275" s="1">
        <v>5.8236574901983908E-6</v>
      </c>
      <c r="I275" s="1" t="e">
        <f t="shared" si="8"/>
        <v>#DIV/0!</v>
      </c>
      <c r="J275" s="1" t="e">
        <f t="shared" si="9"/>
        <v>#DIV/0!</v>
      </c>
      <c r="BA275" s="59"/>
      <c r="BB275" s="59"/>
      <c r="BC275" s="59"/>
      <c r="BD275" s="59"/>
      <c r="BE275" s="59"/>
      <c r="BF275" s="59"/>
      <c r="BG275" s="59"/>
      <c r="BH275" s="72"/>
      <c r="BI275" s="59"/>
      <c r="BJ275" s="59"/>
      <c r="BK275" s="59"/>
      <c r="BL275" s="59">
        <f t="shared" si="10"/>
        <v>0</v>
      </c>
      <c r="BM275" s="59" t="e">
        <f t="shared" si="11"/>
        <v>#N/A</v>
      </c>
      <c r="BN275" s="59">
        <f t="shared" si="12"/>
        <v>1</v>
      </c>
      <c r="BO275" s="59"/>
      <c r="BP275" s="59"/>
      <c r="BQ275" s="59"/>
      <c r="BR275" s="59"/>
      <c r="BS275" s="59"/>
      <c r="BT275" s="59"/>
      <c r="BU275" s="59"/>
      <c r="BV275" s="59"/>
      <c r="BW275" s="59"/>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59"/>
      <c r="DI275" s="59"/>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row>
    <row r="276" spans="1:154" outlineLevel="1" x14ac:dyDescent="0.2">
      <c r="A276" s="17">
        <v>65</v>
      </c>
      <c r="B276" s="17">
        <v>0</v>
      </c>
      <c r="C276" s="1">
        <v>2.0703953912014493E-201</v>
      </c>
      <c r="D276" s="1">
        <f t="shared" si="4"/>
        <v>-2.0703953912014493E-201</v>
      </c>
      <c r="E276" s="1">
        <f t="shared" si="5"/>
        <v>0</v>
      </c>
      <c r="F276" s="1">
        <f t="shared" si="6"/>
        <v>0</v>
      </c>
      <c r="G276" s="1">
        <f t="shared" si="7"/>
        <v>-4.5501597677460176E-101</v>
      </c>
      <c r="H276" s="1">
        <v>1.2012234195529311E-162</v>
      </c>
      <c r="I276" s="1">
        <f t="shared" si="8"/>
        <v>0</v>
      </c>
      <c r="J276" s="1">
        <f t="shared" si="9"/>
        <v>-4.5501597677460176E-101</v>
      </c>
      <c r="BA276" s="59"/>
      <c r="BB276" s="59"/>
      <c r="BC276" s="59"/>
      <c r="BD276" s="59"/>
      <c r="BE276" s="59"/>
      <c r="BF276" s="59"/>
      <c r="BG276" s="59"/>
      <c r="BH276" s="72"/>
      <c r="BI276" s="59"/>
      <c r="BJ276" s="59"/>
      <c r="BK276" s="59"/>
      <c r="BL276" s="59">
        <f t="shared" si="10"/>
        <v>1</v>
      </c>
      <c r="BM276" s="59">
        <f t="shared" si="11"/>
        <v>2.0703953912014493E-201</v>
      </c>
      <c r="BN276" s="59" t="e">
        <f t="shared" si="12"/>
        <v>#N/A</v>
      </c>
      <c r="BO276" s="59"/>
      <c r="BP276" s="59"/>
      <c r="BQ276" s="59"/>
      <c r="BR276" s="59"/>
      <c r="BS276" s="59"/>
      <c r="BT276" s="59"/>
      <c r="BU276" s="59"/>
      <c r="BV276" s="59"/>
      <c r="BW276" s="59"/>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59"/>
      <c r="DI276" s="59"/>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row>
    <row r="277" spans="1:154" outlineLevel="1" x14ac:dyDescent="0.2">
      <c r="A277" s="17">
        <v>66</v>
      </c>
      <c r="B277" s="17">
        <v>0</v>
      </c>
      <c r="C277" s="1">
        <v>0</v>
      </c>
      <c r="D277" s="1">
        <f t="shared" ref="D277:D340" si="13">B277 - C277</f>
        <v>0</v>
      </c>
      <c r="E277" s="1">
        <f t="shared" ref="E277:E340" si="14">2*IF(B277=1,LN(1/C277),LN(1/(1-C277)))</f>
        <v>0</v>
      </c>
      <c r="F277" s="1">
        <f t="shared" ref="F277:F340" si="15">SQRT(E277)*SIGN(D277)</f>
        <v>0</v>
      </c>
      <c r="G277" s="1" t="e">
        <f t="shared" ref="G277:G340" si="16">D277/(SQRT(C277*(1-C277)))</f>
        <v>#DIV/0!</v>
      </c>
      <c r="H277" s="1">
        <v>0</v>
      </c>
      <c r="I277" s="1" t="e">
        <f t="shared" ref="I277:I340" si="17">G277^2*H277/(1-H277)</f>
        <v>#DIV/0!</v>
      </c>
      <c r="J277" s="1" t="e">
        <f t="shared" ref="J277:J340" si="18">G277/SQRT(1-H277)</f>
        <v>#DIV/0!</v>
      </c>
      <c r="BA277" s="59"/>
      <c r="BB277" s="59"/>
      <c r="BC277" s="59"/>
      <c r="BD277" s="59"/>
      <c r="BE277" s="59"/>
      <c r="BF277" s="59"/>
      <c r="BG277" s="59"/>
      <c r="BH277" s="72"/>
      <c r="BI277" s="59"/>
      <c r="BJ277" s="59"/>
      <c r="BK277" s="59"/>
      <c r="BL277" s="59">
        <f t="shared" ref="BL277:BL340" si="19">1-B277</f>
        <v>1</v>
      </c>
      <c r="BM277" s="59">
        <f t="shared" ref="BM277:BM340" si="20">IF(B277=0,C277,NA())</f>
        <v>0</v>
      </c>
      <c r="BN277" s="59" t="e">
        <f t="shared" ref="BN277:BN340" si="21">IF(B277=1,C277,NA())</f>
        <v>#N/A</v>
      </c>
      <c r="BO277" s="59"/>
      <c r="BP277" s="59"/>
      <c r="BQ277" s="59"/>
      <c r="BR277" s="59"/>
      <c r="BS277" s="59"/>
      <c r="BT277" s="59"/>
      <c r="BU277" s="59"/>
      <c r="BV277" s="59"/>
      <c r="BW277" s="59"/>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59"/>
      <c r="DI277" s="59"/>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row>
    <row r="278" spans="1:154" outlineLevel="1" x14ac:dyDescent="0.2">
      <c r="A278" s="17">
        <v>67</v>
      </c>
      <c r="B278" s="17">
        <v>0</v>
      </c>
      <c r="C278" s="1">
        <v>0</v>
      </c>
      <c r="D278" s="1">
        <f t="shared" si="13"/>
        <v>0</v>
      </c>
      <c r="E278" s="1">
        <f t="shared" si="14"/>
        <v>0</v>
      </c>
      <c r="F278" s="1">
        <f t="shared" si="15"/>
        <v>0</v>
      </c>
      <c r="G278" s="1" t="e">
        <f t="shared" si="16"/>
        <v>#DIV/0!</v>
      </c>
      <c r="H278" s="1">
        <v>0</v>
      </c>
      <c r="I278" s="1" t="e">
        <f t="shared" si="17"/>
        <v>#DIV/0!</v>
      </c>
      <c r="J278" s="1" t="e">
        <f t="shared" si="18"/>
        <v>#DIV/0!</v>
      </c>
      <c r="BA278" s="59"/>
      <c r="BB278" s="59"/>
      <c r="BC278" s="59"/>
      <c r="BD278" s="59"/>
      <c r="BE278" s="59"/>
      <c r="BF278" s="59"/>
      <c r="BG278" s="59"/>
      <c r="BH278" s="72"/>
      <c r="BI278" s="59"/>
      <c r="BJ278" s="59"/>
      <c r="BK278" s="59"/>
      <c r="BL278" s="59">
        <f t="shared" si="19"/>
        <v>1</v>
      </c>
      <c r="BM278" s="59">
        <f t="shared" si="20"/>
        <v>0</v>
      </c>
      <c r="BN278" s="59" t="e">
        <f t="shared" si="21"/>
        <v>#N/A</v>
      </c>
      <c r="BO278" s="59"/>
      <c r="BP278" s="59"/>
      <c r="BQ278" s="59"/>
      <c r="BR278" s="59"/>
      <c r="BS278" s="59"/>
      <c r="BT278" s="59"/>
      <c r="BU278" s="59"/>
      <c r="BV278" s="59"/>
      <c r="BW278" s="59"/>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59"/>
      <c r="DI278" s="59"/>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row>
    <row r="279" spans="1:154" outlineLevel="1" x14ac:dyDescent="0.2">
      <c r="A279" s="17">
        <v>68</v>
      </c>
      <c r="B279" s="17">
        <v>0</v>
      </c>
      <c r="C279" s="1">
        <v>2.3064336237396657E-200</v>
      </c>
      <c r="D279" s="1">
        <f t="shared" si="13"/>
        <v>-2.3064336237396657E-200</v>
      </c>
      <c r="E279" s="1">
        <f t="shared" si="14"/>
        <v>0</v>
      </c>
      <c r="F279" s="1">
        <f t="shared" si="15"/>
        <v>0</v>
      </c>
      <c r="G279" s="1">
        <f t="shared" si="16"/>
        <v>-1.5186947105128356E-100</v>
      </c>
      <c r="H279" s="1">
        <v>1.4969421101563216E-163</v>
      </c>
      <c r="I279" s="1">
        <f t="shared" si="17"/>
        <v>0</v>
      </c>
      <c r="J279" s="1">
        <f t="shared" si="18"/>
        <v>-1.5186947105128356E-100</v>
      </c>
      <c r="BA279" s="59"/>
      <c r="BB279" s="59"/>
      <c r="BC279" s="59"/>
      <c r="BD279" s="59"/>
      <c r="BE279" s="59"/>
      <c r="BF279" s="59"/>
      <c r="BG279" s="59"/>
      <c r="BH279" s="72"/>
      <c r="BI279" s="59"/>
      <c r="BJ279" s="59"/>
      <c r="BK279" s="59"/>
      <c r="BL279" s="59">
        <f t="shared" si="19"/>
        <v>1</v>
      </c>
      <c r="BM279" s="59">
        <f t="shared" si="20"/>
        <v>2.3064336237396657E-200</v>
      </c>
      <c r="BN279" s="59" t="e">
        <f t="shared" si="21"/>
        <v>#N/A</v>
      </c>
      <c r="BO279" s="59"/>
      <c r="BP279" s="59"/>
      <c r="BQ279" s="59"/>
      <c r="BR279" s="59"/>
      <c r="BS279" s="59"/>
      <c r="BT279" s="59"/>
      <c r="BU279" s="59"/>
      <c r="BV279" s="59"/>
      <c r="BW279" s="59"/>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59"/>
      <c r="DI279" s="59"/>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row>
    <row r="280" spans="1:154" outlineLevel="1" x14ac:dyDescent="0.2">
      <c r="A280" s="17">
        <v>69</v>
      </c>
      <c r="B280" s="17">
        <v>0</v>
      </c>
      <c r="C280" s="1">
        <v>3.8018339695200715E-119</v>
      </c>
      <c r="D280" s="1">
        <f t="shared" si="13"/>
        <v>-3.8018339695200715E-119</v>
      </c>
      <c r="E280" s="1">
        <f t="shared" si="14"/>
        <v>0</v>
      </c>
      <c r="F280" s="1">
        <f t="shared" si="15"/>
        <v>0</v>
      </c>
      <c r="G280" s="1">
        <f t="shared" si="16"/>
        <v>-6.1659013692404068E-60</v>
      </c>
      <c r="H280" s="1">
        <v>8.2294744953270581E-96</v>
      </c>
      <c r="I280" s="1">
        <f t="shared" si="17"/>
        <v>3.1287095687633461E-214</v>
      </c>
      <c r="J280" s="1">
        <f t="shared" si="18"/>
        <v>-6.1659013692404068E-60</v>
      </c>
      <c r="BA280" s="59"/>
      <c r="BB280" s="59"/>
      <c r="BC280" s="59"/>
      <c r="BD280" s="59"/>
      <c r="BE280" s="59"/>
      <c r="BF280" s="59"/>
      <c r="BG280" s="59"/>
      <c r="BH280" s="72"/>
      <c r="BI280" s="59"/>
      <c r="BJ280" s="59"/>
      <c r="BK280" s="59"/>
      <c r="BL280" s="59">
        <f t="shared" si="19"/>
        <v>1</v>
      </c>
      <c r="BM280" s="59">
        <f t="shared" si="20"/>
        <v>3.8018339695200715E-119</v>
      </c>
      <c r="BN280" s="59" t="e">
        <f t="shared" si="21"/>
        <v>#N/A</v>
      </c>
      <c r="BO280" s="59"/>
      <c r="BP280" s="59"/>
      <c r="BQ280" s="59"/>
      <c r="BR280" s="59"/>
      <c r="BS280" s="59"/>
      <c r="BT280" s="59"/>
      <c r="BU280" s="59"/>
      <c r="BV280" s="59"/>
      <c r="BW280" s="59"/>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59"/>
      <c r="DI280" s="59"/>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row>
    <row r="281" spans="1:154" outlineLevel="1" x14ac:dyDescent="0.2">
      <c r="A281" s="17">
        <v>70</v>
      </c>
      <c r="B281" s="17">
        <v>1</v>
      </c>
      <c r="C281" s="1">
        <v>1</v>
      </c>
      <c r="D281" s="1">
        <f t="shared" si="13"/>
        <v>0</v>
      </c>
      <c r="E281" s="1">
        <f t="shared" si="14"/>
        <v>0</v>
      </c>
      <c r="F281" s="1">
        <f t="shared" si="15"/>
        <v>0</v>
      </c>
      <c r="G281" s="1" t="e">
        <f t="shared" si="16"/>
        <v>#DIV/0!</v>
      </c>
      <c r="H281" s="1">
        <v>0</v>
      </c>
      <c r="I281" s="1" t="e">
        <f t="shared" si="17"/>
        <v>#DIV/0!</v>
      </c>
      <c r="J281" s="1" t="e">
        <f t="shared" si="18"/>
        <v>#DIV/0!</v>
      </c>
      <c r="BA281" s="59"/>
      <c r="BB281" s="59"/>
      <c r="BC281" s="59"/>
      <c r="BD281" s="59"/>
      <c r="BE281" s="59"/>
      <c r="BF281" s="59"/>
      <c r="BG281" s="59"/>
      <c r="BH281" s="72"/>
      <c r="BI281" s="59"/>
      <c r="BJ281" s="59"/>
      <c r="BK281" s="59"/>
      <c r="BL281" s="59">
        <f t="shared" si="19"/>
        <v>0</v>
      </c>
      <c r="BM281" s="59" t="e">
        <f t="shared" si="20"/>
        <v>#N/A</v>
      </c>
      <c r="BN281" s="59">
        <f t="shared" si="21"/>
        <v>1</v>
      </c>
      <c r="BO281" s="59"/>
      <c r="BP281" s="59"/>
      <c r="BQ281" s="59"/>
      <c r="BR281" s="59"/>
      <c r="BS281" s="59"/>
      <c r="BT281" s="59"/>
      <c r="BU281" s="59"/>
      <c r="BV281" s="59"/>
      <c r="BW281" s="59"/>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59"/>
      <c r="DI281" s="59"/>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row>
    <row r="282" spans="1:154" outlineLevel="1" x14ac:dyDescent="0.2">
      <c r="A282" s="17">
        <v>71</v>
      </c>
      <c r="B282" s="17">
        <v>0</v>
      </c>
      <c r="C282" s="1">
        <v>2.1402765832095271E-15</v>
      </c>
      <c r="D282" s="1">
        <f t="shared" si="13"/>
        <v>-2.1402765832095271E-15</v>
      </c>
      <c r="E282" s="1">
        <f t="shared" si="14"/>
        <v>4.4408920985006214E-15</v>
      </c>
      <c r="F282" s="1">
        <f t="shared" si="15"/>
        <v>-6.6640018746250524E-8</v>
      </c>
      <c r="G282" s="1">
        <f t="shared" si="16"/>
        <v>-4.6263123362020543E-8</v>
      </c>
      <c r="H282" s="1">
        <v>2.6520339542435306E-10</v>
      </c>
      <c r="I282" s="1">
        <f t="shared" si="17"/>
        <v>5.6760861716493235E-25</v>
      </c>
      <c r="J282" s="1">
        <f t="shared" si="18"/>
        <v>-4.6263123368155113E-8</v>
      </c>
      <c r="BA282" s="59"/>
      <c r="BB282" s="59"/>
      <c r="BC282" s="59"/>
      <c r="BD282" s="59"/>
      <c r="BE282" s="59"/>
      <c r="BF282" s="59"/>
      <c r="BG282" s="59"/>
      <c r="BH282" s="72"/>
      <c r="BI282" s="59"/>
      <c r="BJ282" s="59"/>
      <c r="BK282" s="59"/>
      <c r="BL282" s="59">
        <f t="shared" si="19"/>
        <v>1</v>
      </c>
      <c r="BM282" s="59">
        <f t="shared" si="20"/>
        <v>2.1402765832095271E-15</v>
      </c>
      <c r="BN282" s="59" t="e">
        <f t="shared" si="21"/>
        <v>#N/A</v>
      </c>
      <c r="BO282" s="59"/>
      <c r="BP282" s="59"/>
      <c r="BQ282" s="59"/>
      <c r="BR282" s="59"/>
      <c r="BS282" s="59"/>
      <c r="BT282" s="59"/>
      <c r="BU282" s="59"/>
      <c r="BV282" s="59"/>
      <c r="BW282" s="59"/>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59"/>
      <c r="DI282" s="59"/>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row>
    <row r="283" spans="1:154" outlineLevel="1" x14ac:dyDescent="0.2">
      <c r="A283" s="17">
        <v>72</v>
      </c>
      <c r="B283" s="17">
        <v>0</v>
      </c>
      <c r="C283" s="1">
        <v>0</v>
      </c>
      <c r="D283" s="1">
        <f t="shared" si="13"/>
        <v>0</v>
      </c>
      <c r="E283" s="1">
        <f t="shared" si="14"/>
        <v>0</v>
      </c>
      <c r="F283" s="1">
        <f t="shared" si="15"/>
        <v>0</v>
      </c>
      <c r="G283" s="1" t="e">
        <f t="shared" si="16"/>
        <v>#DIV/0!</v>
      </c>
      <c r="H283" s="1">
        <v>0</v>
      </c>
      <c r="I283" s="1" t="e">
        <f t="shared" si="17"/>
        <v>#DIV/0!</v>
      </c>
      <c r="J283" s="1" t="e">
        <f t="shared" si="18"/>
        <v>#DIV/0!</v>
      </c>
      <c r="BA283" s="59"/>
      <c r="BB283" s="59"/>
      <c r="BC283" s="59"/>
      <c r="BD283" s="59"/>
      <c r="BE283" s="59"/>
      <c r="BF283" s="59"/>
      <c r="BG283" s="59"/>
      <c r="BH283" s="72"/>
      <c r="BI283" s="59"/>
      <c r="BJ283" s="59"/>
      <c r="BK283" s="59"/>
      <c r="BL283" s="59">
        <f t="shared" si="19"/>
        <v>1</v>
      </c>
      <c r="BM283" s="59">
        <f t="shared" si="20"/>
        <v>0</v>
      </c>
      <c r="BN283" s="59" t="e">
        <f t="shared" si="21"/>
        <v>#N/A</v>
      </c>
      <c r="BO283" s="59"/>
      <c r="BP283" s="59"/>
      <c r="BQ283" s="59"/>
      <c r="BR283" s="59"/>
      <c r="BS283" s="59"/>
      <c r="BT283" s="59"/>
      <c r="BU283" s="59"/>
      <c r="BV283" s="59"/>
      <c r="BW283" s="59"/>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59"/>
      <c r="DI283" s="59"/>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row>
    <row r="284" spans="1:154" outlineLevel="1" x14ac:dyDescent="0.2">
      <c r="A284" s="17">
        <v>73</v>
      </c>
      <c r="B284" s="17">
        <v>0</v>
      </c>
      <c r="C284" s="1">
        <v>0</v>
      </c>
      <c r="D284" s="1">
        <f t="shared" si="13"/>
        <v>0</v>
      </c>
      <c r="E284" s="1">
        <f t="shared" si="14"/>
        <v>0</v>
      </c>
      <c r="F284" s="1">
        <f t="shared" si="15"/>
        <v>0</v>
      </c>
      <c r="G284" s="1" t="e">
        <f t="shared" si="16"/>
        <v>#DIV/0!</v>
      </c>
      <c r="H284" s="1">
        <v>3.0136128118539431E-299</v>
      </c>
      <c r="I284" s="1" t="e">
        <f t="shared" si="17"/>
        <v>#DIV/0!</v>
      </c>
      <c r="J284" s="1" t="e">
        <f t="shared" si="18"/>
        <v>#DIV/0!</v>
      </c>
      <c r="BA284" s="59"/>
      <c r="BB284" s="59"/>
      <c r="BC284" s="59"/>
      <c r="BD284" s="59"/>
      <c r="BE284" s="59"/>
      <c r="BF284" s="59"/>
      <c r="BG284" s="59"/>
      <c r="BH284" s="72"/>
      <c r="BI284" s="59"/>
      <c r="BJ284" s="59"/>
      <c r="BK284" s="59"/>
      <c r="BL284" s="59">
        <f t="shared" si="19"/>
        <v>1</v>
      </c>
      <c r="BM284" s="59">
        <f t="shared" si="20"/>
        <v>0</v>
      </c>
      <c r="BN284" s="59" t="e">
        <f t="shared" si="21"/>
        <v>#N/A</v>
      </c>
      <c r="BO284" s="59"/>
      <c r="BP284" s="59"/>
      <c r="BQ284" s="59"/>
      <c r="BR284" s="59"/>
      <c r="BS284" s="59"/>
      <c r="BT284" s="59"/>
      <c r="BU284" s="59"/>
      <c r="BV284" s="59"/>
      <c r="BW284" s="59"/>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59"/>
      <c r="DI284" s="59"/>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row>
    <row r="285" spans="1:154" outlineLevel="1" x14ac:dyDescent="0.2">
      <c r="A285" s="17">
        <v>74</v>
      </c>
      <c r="B285" s="17">
        <v>0</v>
      </c>
      <c r="C285" s="1">
        <v>5.9674105445556047E-95</v>
      </c>
      <c r="D285" s="1">
        <f t="shared" si="13"/>
        <v>-5.9674105445556047E-95</v>
      </c>
      <c r="E285" s="1">
        <f t="shared" si="14"/>
        <v>0</v>
      </c>
      <c r="F285" s="1">
        <f t="shared" si="15"/>
        <v>0</v>
      </c>
      <c r="G285" s="1">
        <f t="shared" si="16"/>
        <v>-7.7249016463354437E-48</v>
      </c>
      <c r="H285" s="1">
        <v>1.3977055702819232E-75</v>
      </c>
      <c r="I285" s="1">
        <f t="shared" si="17"/>
        <v>8.340682958284453E-170</v>
      </c>
      <c r="J285" s="1">
        <f t="shared" si="18"/>
        <v>-7.7249016463354437E-48</v>
      </c>
      <c r="BA285" s="59"/>
      <c r="BB285" s="59"/>
      <c r="BC285" s="59"/>
      <c r="BD285" s="59"/>
      <c r="BE285" s="59"/>
      <c r="BF285" s="59"/>
      <c r="BG285" s="59"/>
      <c r="BH285" s="72"/>
      <c r="BI285" s="59"/>
      <c r="BJ285" s="59"/>
      <c r="BK285" s="59"/>
      <c r="BL285" s="59">
        <f t="shared" si="19"/>
        <v>1</v>
      </c>
      <c r="BM285" s="59">
        <f t="shared" si="20"/>
        <v>5.9674105445556047E-95</v>
      </c>
      <c r="BN285" s="59" t="e">
        <f t="shared" si="21"/>
        <v>#N/A</v>
      </c>
      <c r="BO285" s="59"/>
      <c r="BP285" s="59"/>
      <c r="BQ285" s="59"/>
      <c r="BR285" s="59"/>
      <c r="BS285" s="59"/>
      <c r="BT285" s="59"/>
      <c r="BU285" s="59"/>
      <c r="BV285" s="59"/>
      <c r="BW285" s="59"/>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59"/>
      <c r="DI285" s="59"/>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row>
    <row r="286" spans="1:154" outlineLevel="1" x14ac:dyDescent="0.2">
      <c r="A286" s="17">
        <v>75</v>
      </c>
      <c r="B286" s="17">
        <v>0</v>
      </c>
      <c r="C286" s="1">
        <v>2.8166341318307669E-293</v>
      </c>
      <c r="D286" s="1">
        <f t="shared" si="13"/>
        <v>-2.8166341318307669E-293</v>
      </c>
      <c r="E286" s="1">
        <f t="shared" si="14"/>
        <v>0</v>
      </c>
      <c r="F286" s="1">
        <f t="shared" si="15"/>
        <v>0</v>
      </c>
      <c r="G286" s="1">
        <f t="shared" si="16"/>
        <v>-5.3071971245006211E-147</v>
      </c>
      <c r="H286" s="1">
        <v>4.0762634991234807E-241</v>
      </c>
      <c r="I286" s="1">
        <f t="shared" si="17"/>
        <v>0</v>
      </c>
      <c r="J286" s="1">
        <f t="shared" si="18"/>
        <v>-5.3071971245006211E-147</v>
      </c>
      <c r="BA286" s="59"/>
      <c r="BB286" s="59"/>
      <c r="BC286" s="59"/>
      <c r="BD286" s="59"/>
      <c r="BE286" s="59"/>
      <c r="BF286" s="59"/>
      <c r="BG286" s="59"/>
      <c r="BH286" s="72"/>
      <c r="BI286" s="59"/>
      <c r="BJ286" s="59"/>
      <c r="BK286" s="59"/>
      <c r="BL286" s="59">
        <f t="shared" si="19"/>
        <v>1</v>
      </c>
      <c r="BM286" s="59">
        <f t="shared" si="20"/>
        <v>2.8166341318307669E-293</v>
      </c>
      <c r="BN286" s="59" t="e">
        <f t="shared" si="21"/>
        <v>#N/A</v>
      </c>
      <c r="BO286" s="59"/>
      <c r="BP286" s="59"/>
      <c r="BQ286" s="59"/>
      <c r="BR286" s="59"/>
      <c r="BS286" s="59"/>
      <c r="BT286" s="59"/>
      <c r="BU286" s="59"/>
      <c r="BV286" s="59"/>
      <c r="BW286" s="59"/>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59"/>
      <c r="DI286" s="59"/>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row>
    <row r="287" spans="1:154" outlineLevel="1" x14ac:dyDescent="0.2">
      <c r="A287" s="17">
        <v>76</v>
      </c>
      <c r="B287" s="17">
        <v>0</v>
      </c>
      <c r="C287" s="1">
        <v>0</v>
      </c>
      <c r="D287" s="1">
        <f t="shared" si="13"/>
        <v>0</v>
      </c>
      <c r="E287" s="1">
        <f t="shared" si="14"/>
        <v>0</v>
      </c>
      <c r="F287" s="1">
        <f t="shared" si="15"/>
        <v>0</v>
      </c>
      <c r="G287" s="1" t="e">
        <f t="shared" si="16"/>
        <v>#DIV/0!</v>
      </c>
      <c r="H287" s="1">
        <v>0</v>
      </c>
      <c r="I287" s="1" t="e">
        <f t="shared" si="17"/>
        <v>#DIV/0!</v>
      </c>
      <c r="J287" s="1" t="e">
        <f t="shared" si="18"/>
        <v>#DIV/0!</v>
      </c>
      <c r="BA287" s="59"/>
      <c r="BB287" s="59"/>
      <c r="BC287" s="59"/>
      <c r="BD287" s="59"/>
      <c r="BE287" s="59"/>
      <c r="BF287" s="59"/>
      <c r="BG287" s="59"/>
      <c r="BH287" s="72"/>
      <c r="BI287" s="59"/>
      <c r="BJ287" s="59"/>
      <c r="BK287" s="59"/>
      <c r="BL287" s="59">
        <f t="shared" si="19"/>
        <v>1</v>
      </c>
      <c r="BM287" s="59">
        <f t="shared" si="20"/>
        <v>0</v>
      </c>
      <c r="BN287" s="59" t="e">
        <f t="shared" si="21"/>
        <v>#N/A</v>
      </c>
      <c r="BO287" s="59"/>
      <c r="BP287" s="59"/>
      <c r="BQ287" s="59"/>
      <c r="BR287" s="59"/>
      <c r="BS287" s="59"/>
      <c r="BT287" s="59"/>
      <c r="BU287" s="59"/>
      <c r="BV287" s="59"/>
      <c r="BW287" s="59"/>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59"/>
      <c r="DI287" s="59"/>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row>
    <row r="288" spans="1:154" outlineLevel="1" x14ac:dyDescent="0.2">
      <c r="A288" s="17">
        <v>77</v>
      </c>
      <c r="B288" s="17">
        <v>0</v>
      </c>
      <c r="C288" s="1">
        <v>0</v>
      </c>
      <c r="D288" s="1">
        <f t="shared" si="13"/>
        <v>0</v>
      </c>
      <c r="E288" s="1">
        <f t="shared" si="14"/>
        <v>0</v>
      </c>
      <c r="F288" s="1">
        <f t="shared" si="15"/>
        <v>0</v>
      </c>
      <c r="G288" s="1" t="e">
        <f t="shared" si="16"/>
        <v>#DIV/0!</v>
      </c>
      <c r="H288" s="1">
        <v>9.0309070199750457E-273</v>
      </c>
      <c r="I288" s="1" t="e">
        <f t="shared" si="17"/>
        <v>#DIV/0!</v>
      </c>
      <c r="J288" s="1" t="e">
        <f t="shared" si="18"/>
        <v>#DIV/0!</v>
      </c>
      <c r="BA288" s="59"/>
      <c r="BB288" s="59"/>
      <c r="BC288" s="59"/>
      <c r="BD288" s="59"/>
      <c r="BE288" s="59"/>
      <c r="BF288" s="59"/>
      <c r="BG288" s="59"/>
      <c r="BH288" s="72"/>
      <c r="BI288" s="59"/>
      <c r="BJ288" s="59"/>
      <c r="BK288" s="59"/>
      <c r="BL288" s="59">
        <f t="shared" si="19"/>
        <v>1</v>
      </c>
      <c r="BM288" s="59">
        <f t="shared" si="20"/>
        <v>0</v>
      </c>
      <c r="BN288" s="59" t="e">
        <f t="shared" si="21"/>
        <v>#N/A</v>
      </c>
      <c r="BO288" s="59"/>
      <c r="BP288" s="59"/>
      <c r="BQ288" s="59"/>
      <c r="BR288" s="59"/>
      <c r="BS288" s="59"/>
      <c r="BT288" s="59"/>
      <c r="BU288" s="59"/>
      <c r="BV288" s="59"/>
      <c r="BW288" s="59"/>
      <c r="BX288" s="59"/>
      <c r="BY288" s="59"/>
      <c r="BZ288" s="59"/>
      <c r="CA288" s="59"/>
      <c r="CB288" s="59"/>
      <c r="CC288" s="59"/>
      <c r="CD288" s="59"/>
      <c r="CE288" s="59"/>
      <c r="CF288" s="59"/>
      <c r="CG288" s="59"/>
      <c r="CH288" s="59"/>
      <c r="CI288" s="59"/>
      <c r="CJ288" s="59"/>
      <c r="CK288" s="59"/>
      <c r="CL288" s="59"/>
      <c r="CM288" s="59"/>
      <c r="CN288" s="59"/>
      <c r="CO288" s="59"/>
      <c r="CP288" s="59"/>
      <c r="CQ288" s="59"/>
      <c r="CR288" s="59"/>
      <c r="CS288" s="59"/>
      <c r="CT288" s="59"/>
      <c r="CU288" s="59"/>
      <c r="CV288" s="59"/>
      <c r="CW288" s="59"/>
      <c r="CX288" s="59"/>
      <c r="CY288" s="59"/>
      <c r="CZ288" s="59"/>
      <c r="DA288" s="59"/>
      <c r="DB288" s="59"/>
      <c r="DC288" s="59"/>
      <c r="DD288" s="59"/>
      <c r="DE288" s="59"/>
      <c r="DF288" s="59"/>
      <c r="DG288" s="59"/>
      <c r="DH288" s="59"/>
      <c r="DI288" s="59"/>
      <c r="DJ288" s="59"/>
      <c r="DK288" s="59"/>
      <c r="DL288" s="59"/>
      <c r="DM288" s="59"/>
      <c r="DN288" s="59"/>
      <c r="DO288" s="59"/>
      <c r="DP288" s="59"/>
      <c r="DQ288" s="59"/>
      <c r="DR288" s="59"/>
      <c r="DS288" s="59"/>
      <c r="DT288" s="59"/>
      <c r="DU288" s="59"/>
      <c r="DV288" s="59"/>
      <c r="DW288" s="59"/>
      <c r="DX288" s="59"/>
      <c r="DY288" s="59"/>
      <c r="DZ288" s="59"/>
      <c r="EA288" s="59"/>
      <c r="EB288" s="59"/>
      <c r="EC288" s="59"/>
      <c r="ED288" s="59"/>
      <c r="EE288" s="59"/>
      <c r="EF288" s="59"/>
      <c r="EG288" s="59"/>
      <c r="EH288" s="59"/>
      <c r="EI288" s="59"/>
      <c r="EJ288" s="59"/>
      <c r="EK288" s="59"/>
      <c r="EL288" s="59"/>
      <c r="EM288" s="59"/>
      <c r="EN288" s="59"/>
      <c r="EO288" s="59"/>
      <c r="EP288" s="59"/>
      <c r="EQ288" s="59"/>
      <c r="ER288" s="59"/>
      <c r="ES288" s="59"/>
      <c r="ET288" s="59"/>
      <c r="EU288" s="59"/>
      <c r="EV288" s="59"/>
      <c r="EW288" s="59"/>
      <c r="EX288" s="59"/>
    </row>
    <row r="289" spans="1:154" outlineLevel="1" x14ac:dyDescent="0.2">
      <c r="A289" s="17">
        <v>78</v>
      </c>
      <c r="B289" s="17">
        <v>0</v>
      </c>
      <c r="C289" s="1">
        <v>1.3708690313522303E-260</v>
      </c>
      <c r="D289" s="1">
        <f t="shared" si="13"/>
        <v>-1.3708690313522303E-260</v>
      </c>
      <c r="E289" s="1">
        <f t="shared" si="14"/>
        <v>0</v>
      </c>
      <c r="F289" s="1">
        <f t="shared" si="15"/>
        <v>0</v>
      </c>
      <c r="G289" s="1">
        <f t="shared" si="16"/>
        <v>-1.1708411640150983E-130</v>
      </c>
      <c r="H289" s="1">
        <v>1.7948711741716132E-213</v>
      </c>
      <c r="I289" s="1">
        <f t="shared" si="17"/>
        <v>0</v>
      </c>
      <c r="J289" s="1">
        <f t="shared" si="18"/>
        <v>-1.1708411640150983E-130</v>
      </c>
      <c r="BA289" s="59"/>
      <c r="BB289" s="59"/>
      <c r="BC289" s="59"/>
      <c r="BD289" s="59"/>
      <c r="BE289" s="59"/>
      <c r="BF289" s="59"/>
      <c r="BG289" s="59"/>
      <c r="BH289" s="72"/>
      <c r="BI289" s="59"/>
      <c r="BJ289" s="59"/>
      <c r="BK289" s="59"/>
      <c r="BL289" s="59">
        <f t="shared" si="19"/>
        <v>1</v>
      </c>
      <c r="BM289" s="59">
        <f t="shared" si="20"/>
        <v>1.3708690313522303E-260</v>
      </c>
      <c r="BN289" s="59" t="e">
        <f t="shared" si="21"/>
        <v>#N/A</v>
      </c>
      <c r="BO289" s="59"/>
      <c r="BP289" s="59"/>
      <c r="BQ289" s="59"/>
      <c r="BR289" s="59"/>
      <c r="BS289" s="59"/>
      <c r="BT289" s="59"/>
      <c r="BU289" s="59"/>
      <c r="BV289" s="59"/>
      <c r="BW289" s="59"/>
      <c r="BX289" s="59"/>
      <c r="BY289" s="59"/>
      <c r="BZ289" s="59"/>
      <c r="CA289" s="59"/>
      <c r="CB289" s="59"/>
      <c r="CC289" s="59"/>
      <c r="CD289" s="59"/>
      <c r="CE289" s="59"/>
      <c r="CF289" s="59"/>
      <c r="CG289" s="59"/>
      <c r="CH289" s="59"/>
      <c r="CI289" s="59"/>
      <c r="CJ289" s="59"/>
      <c r="CK289" s="59"/>
      <c r="CL289" s="59"/>
      <c r="CM289" s="59"/>
      <c r="CN289" s="59"/>
      <c r="CO289" s="59"/>
      <c r="CP289" s="59"/>
      <c r="CQ289" s="59"/>
      <c r="CR289" s="59"/>
      <c r="CS289" s="59"/>
      <c r="CT289" s="59"/>
      <c r="CU289" s="59"/>
      <c r="CV289" s="59"/>
      <c r="CW289" s="59"/>
      <c r="CX289" s="59"/>
      <c r="CY289" s="59"/>
      <c r="CZ289" s="59"/>
      <c r="DA289" s="59"/>
      <c r="DB289" s="59"/>
      <c r="DC289" s="59"/>
      <c r="DD289" s="59"/>
      <c r="DE289" s="59"/>
      <c r="DF289" s="59"/>
      <c r="DG289" s="59"/>
      <c r="DH289" s="59"/>
      <c r="DI289" s="59"/>
      <c r="DJ289" s="59"/>
      <c r="DK289" s="59"/>
      <c r="DL289" s="59"/>
      <c r="DM289" s="59"/>
      <c r="DN289" s="59"/>
      <c r="DO289" s="59"/>
      <c r="DP289" s="59"/>
      <c r="DQ289" s="59"/>
      <c r="DR289" s="59"/>
      <c r="DS289" s="59"/>
      <c r="DT289" s="59"/>
      <c r="DU289" s="59"/>
      <c r="DV289" s="59"/>
      <c r="DW289" s="59"/>
      <c r="DX289" s="59"/>
      <c r="DY289" s="59"/>
      <c r="DZ289" s="59"/>
      <c r="EA289" s="59"/>
      <c r="EB289" s="59"/>
      <c r="EC289" s="59"/>
      <c r="ED289" s="59"/>
      <c r="EE289" s="59"/>
      <c r="EF289" s="59"/>
      <c r="EG289" s="59"/>
      <c r="EH289" s="59"/>
      <c r="EI289" s="59"/>
      <c r="EJ289" s="59"/>
      <c r="EK289" s="59"/>
      <c r="EL289" s="59"/>
      <c r="EM289" s="59"/>
      <c r="EN289" s="59"/>
      <c r="EO289" s="59"/>
      <c r="EP289" s="59"/>
      <c r="EQ289" s="59"/>
      <c r="ER289" s="59"/>
      <c r="ES289" s="59"/>
      <c r="ET289" s="59"/>
      <c r="EU289" s="59"/>
      <c r="EV289" s="59"/>
      <c r="EW289" s="59"/>
      <c r="EX289" s="59"/>
    </row>
    <row r="290" spans="1:154" outlineLevel="1" x14ac:dyDescent="0.2">
      <c r="A290" s="17">
        <v>79</v>
      </c>
      <c r="B290" s="17">
        <v>0</v>
      </c>
      <c r="C290" s="1">
        <v>3.1679724253976957E-42</v>
      </c>
      <c r="D290" s="1">
        <f t="shared" si="13"/>
        <v>-3.1679724253976957E-42</v>
      </c>
      <c r="E290" s="1">
        <f t="shared" si="14"/>
        <v>0</v>
      </c>
      <c r="F290" s="1">
        <f t="shared" si="15"/>
        <v>0</v>
      </c>
      <c r="G290" s="1">
        <f t="shared" si="16"/>
        <v>-1.7798798907223196E-21</v>
      </c>
      <c r="H290" s="1">
        <v>5.3725705899511084E-32</v>
      </c>
      <c r="I290" s="1">
        <f t="shared" si="17"/>
        <v>1.7020155482467745E-73</v>
      </c>
      <c r="J290" s="1">
        <f t="shared" si="18"/>
        <v>-1.7798798907223196E-21</v>
      </c>
      <c r="BA290" s="59"/>
      <c r="BB290" s="59"/>
      <c r="BC290" s="59"/>
      <c r="BD290" s="59"/>
      <c r="BE290" s="59"/>
      <c r="BF290" s="59"/>
      <c r="BG290" s="59"/>
      <c r="BH290" s="72"/>
      <c r="BI290" s="59"/>
      <c r="BJ290" s="59"/>
      <c r="BK290" s="59"/>
      <c r="BL290" s="59">
        <f t="shared" si="19"/>
        <v>1</v>
      </c>
      <c r="BM290" s="59">
        <f t="shared" si="20"/>
        <v>3.1679724253976957E-42</v>
      </c>
      <c r="BN290" s="59" t="e">
        <f t="shared" si="21"/>
        <v>#N/A</v>
      </c>
      <c r="BO290" s="59"/>
      <c r="BP290" s="59"/>
      <c r="BQ290" s="59"/>
      <c r="BR290" s="59"/>
      <c r="BS290" s="59"/>
      <c r="BT290" s="59"/>
      <c r="BU290" s="59"/>
      <c r="BV290" s="59"/>
      <c r="BW290" s="59"/>
      <c r="BX290" s="59"/>
      <c r="BY290" s="59"/>
      <c r="BZ290" s="59"/>
      <c r="CA290" s="59"/>
      <c r="CB290" s="59"/>
      <c r="CC290" s="59"/>
      <c r="CD290" s="59"/>
      <c r="CE290" s="59"/>
      <c r="CF290" s="59"/>
      <c r="CG290" s="59"/>
      <c r="CH290" s="59"/>
      <c r="CI290" s="59"/>
      <c r="CJ290" s="59"/>
      <c r="CK290" s="59"/>
      <c r="CL290" s="59"/>
      <c r="CM290" s="59"/>
      <c r="CN290" s="59"/>
      <c r="CO290" s="59"/>
      <c r="CP290" s="59"/>
      <c r="CQ290" s="59"/>
      <c r="CR290" s="59"/>
      <c r="CS290" s="59"/>
      <c r="CT290" s="59"/>
      <c r="CU290" s="59"/>
      <c r="CV290" s="59"/>
      <c r="CW290" s="59"/>
      <c r="CX290" s="59"/>
      <c r="CY290" s="59"/>
      <c r="CZ290" s="59"/>
      <c r="DA290" s="59"/>
      <c r="DB290" s="59"/>
      <c r="DC290" s="59"/>
      <c r="DD290" s="59"/>
      <c r="DE290" s="59"/>
      <c r="DF290" s="59"/>
      <c r="DG290" s="59"/>
      <c r="DH290" s="59"/>
      <c r="DI290" s="59"/>
      <c r="DJ290" s="59"/>
      <c r="DK290" s="59"/>
      <c r="DL290" s="59"/>
      <c r="DM290" s="59"/>
      <c r="DN290" s="59"/>
      <c r="DO290" s="59"/>
      <c r="DP290" s="59"/>
      <c r="DQ290" s="59"/>
      <c r="DR290" s="59"/>
      <c r="DS290" s="59"/>
      <c r="DT290" s="59"/>
      <c r="DU290" s="59"/>
      <c r="DV290" s="59"/>
      <c r="DW290" s="59"/>
      <c r="DX290" s="59"/>
      <c r="DY290" s="59"/>
      <c r="DZ290" s="59"/>
      <c r="EA290" s="59"/>
      <c r="EB290" s="59"/>
      <c r="EC290" s="59"/>
      <c r="ED290" s="59"/>
      <c r="EE290" s="59"/>
      <c r="EF290" s="59"/>
      <c r="EG290" s="59"/>
      <c r="EH290" s="59"/>
      <c r="EI290" s="59"/>
      <c r="EJ290" s="59"/>
      <c r="EK290" s="59"/>
      <c r="EL290" s="59"/>
      <c r="EM290" s="59"/>
      <c r="EN290" s="59"/>
      <c r="EO290" s="59"/>
      <c r="EP290" s="59"/>
      <c r="EQ290" s="59"/>
      <c r="ER290" s="59"/>
      <c r="ES290" s="59"/>
      <c r="ET290" s="59"/>
      <c r="EU290" s="59"/>
      <c r="EV290" s="59"/>
      <c r="EW290" s="59"/>
      <c r="EX290" s="59"/>
    </row>
    <row r="291" spans="1:154" outlineLevel="1" x14ac:dyDescent="0.2">
      <c r="A291" s="17">
        <v>80</v>
      </c>
      <c r="B291" s="17">
        <v>0</v>
      </c>
      <c r="C291" s="1">
        <v>3.6894535844608385E-16</v>
      </c>
      <c r="D291" s="1">
        <f t="shared" si="13"/>
        <v>-3.6894535844608385E-16</v>
      </c>
      <c r="E291" s="1">
        <f t="shared" si="14"/>
        <v>8.8817841970012504E-16</v>
      </c>
      <c r="F291" s="1">
        <f t="shared" si="15"/>
        <v>-2.9802322387695309E-8</v>
      </c>
      <c r="G291" s="1">
        <f t="shared" si="16"/>
        <v>-1.9207950396804025E-8</v>
      </c>
      <c r="H291" s="1">
        <v>3.1184269254695463E-10</v>
      </c>
      <c r="I291" s="1">
        <f t="shared" si="17"/>
        <v>1.1505291401640651E-25</v>
      </c>
      <c r="J291" s="1">
        <f t="shared" si="18"/>
        <v>-1.9207950399798952E-8</v>
      </c>
      <c r="BA291" s="59"/>
      <c r="BB291" s="59"/>
      <c r="BC291" s="59"/>
      <c r="BD291" s="59"/>
      <c r="BE291" s="59"/>
      <c r="BF291" s="59"/>
      <c r="BG291" s="59"/>
      <c r="BH291" s="72"/>
      <c r="BI291" s="59"/>
      <c r="BJ291" s="59"/>
      <c r="BK291" s="59"/>
      <c r="BL291" s="59">
        <f t="shared" si="19"/>
        <v>1</v>
      </c>
      <c r="BM291" s="59">
        <f t="shared" si="20"/>
        <v>3.6894535844608385E-16</v>
      </c>
      <c r="BN291" s="59" t="e">
        <f t="shared" si="21"/>
        <v>#N/A</v>
      </c>
      <c r="BO291" s="59"/>
      <c r="BP291" s="59"/>
      <c r="BQ291" s="59"/>
      <c r="BR291" s="59"/>
      <c r="BS291" s="59"/>
      <c r="BT291" s="59"/>
      <c r="BU291" s="59"/>
      <c r="BV291" s="59"/>
      <c r="BW291" s="59"/>
      <c r="BX291" s="59"/>
      <c r="BY291" s="59"/>
      <c r="BZ291" s="59"/>
      <c r="CA291" s="59"/>
      <c r="CB291" s="59"/>
      <c r="CC291" s="59"/>
      <c r="CD291" s="59"/>
      <c r="CE291" s="59"/>
      <c r="CF291" s="59"/>
      <c r="CG291" s="59"/>
      <c r="CH291" s="59"/>
      <c r="CI291" s="59"/>
      <c r="CJ291" s="59"/>
      <c r="CK291" s="59"/>
      <c r="CL291" s="59"/>
      <c r="CM291" s="59"/>
      <c r="CN291" s="59"/>
      <c r="CO291" s="59"/>
      <c r="CP291" s="59"/>
      <c r="CQ291" s="59"/>
      <c r="CR291" s="59"/>
      <c r="CS291" s="59"/>
      <c r="CT291" s="59"/>
      <c r="CU291" s="59"/>
      <c r="CV291" s="59"/>
      <c r="CW291" s="59"/>
      <c r="CX291" s="59"/>
      <c r="CY291" s="59"/>
      <c r="CZ291" s="59"/>
      <c r="DA291" s="59"/>
      <c r="DB291" s="59"/>
      <c r="DC291" s="59"/>
      <c r="DD291" s="59"/>
      <c r="DE291" s="59"/>
      <c r="DF291" s="59"/>
      <c r="DG291" s="59"/>
      <c r="DH291" s="59"/>
      <c r="DI291" s="59"/>
      <c r="DJ291" s="59"/>
      <c r="DK291" s="59"/>
      <c r="DL291" s="59"/>
      <c r="DM291" s="59"/>
      <c r="DN291" s="59"/>
      <c r="DO291" s="59"/>
      <c r="DP291" s="59"/>
      <c r="DQ291" s="59"/>
      <c r="DR291" s="59"/>
      <c r="DS291" s="59"/>
      <c r="DT291" s="59"/>
      <c r="DU291" s="59"/>
      <c r="DV291" s="59"/>
      <c r="DW291" s="59"/>
      <c r="DX291" s="59"/>
      <c r="DY291" s="59"/>
      <c r="DZ291" s="59"/>
      <c r="EA291" s="59"/>
      <c r="EB291" s="59"/>
      <c r="EC291" s="59"/>
      <c r="ED291" s="59"/>
      <c r="EE291" s="59"/>
      <c r="EF291" s="59"/>
      <c r="EG291" s="59"/>
      <c r="EH291" s="59"/>
      <c r="EI291" s="59"/>
      <c r="EJ291" s="59"/>
      <c r="EK291" s="59"/>
      <c r="EL291" s="59"/>
      <c r="EM291" s="59"/>
      <c r="EN291" s="59"/>
      <c r="EO291" s="59"/>
      <c r="EP291" s="59"/>
      <c r="EQ291" s="59"/>
      <c r="ER291" s="59"/>
      <c r="ES291" s="59"/>
      <c r="ET291" s="59"/>
      <c r="EU291" s="59"/>
      <c r="EV291" s="59"/>
      <c r="EW291" s="59"/>
      <c r="EX291" s="59"/>
    </row>
    <row r="292" spans="1:154" outlineLevel="1" x14ac:dyDescent="0.2">
      <c r="A292" s="17">
        <v>81</v>
      </c>
      <c r="B292" s="17">
        <v>0</v>
      </c>
      <c r="C292" s="1">
        <v>1.3519697210668427E-176</v>
      </c>
      <c r="D292" s="1">
        <f t="shared" si="13"/>
        <v>-1.3519697210668427E-176</v>
      </c>
      <c r="E292" s="1">
        <f t="shared" si="14"/>
        <v>0</v>
      </c>
      <c r="F292" s="1">
        <f t="shared" si="15"/>
        <v>0</v>
      </c>
      <c r="G292" s="1">
        <f t="shared" si="16"/>
        <v>-1.1627423278899081E-88</v>
      </c>
      <c r="H292" s="1">
        <v>1.4535649837432758E-140</v>
      </c>
      <c r="I292" s="1">
        <f t="shared" si="17"/>
        <v>0</v>
      </c>
      <c r="J292" s="1">
        <f t="shared" si="18"/>
        <v>-1.1627423278899081E-88</v>
      </c>
      <c r="BA292" s="59"/>
      <c r="BB292" s="59"/>
      <c r="BC292" s="59"/>
      <c r="BD292" s="59"/>
      <c r="BE292" s="59"/>
      <c r="BF292" s="59"/>
      <c r="BG292" s="59"/>
      <c r="BH292" s="72"/>
      <c r="BI292" s="59"/>
      <c r="BJ292" s="59"/>
      <c r="BK292" s="59"/>
      <c r="BL292" s="59">
        <f t="shared" si="19"/>
        <v>1</v>
      </c>
      <c r="BM292" s="59">
        <f t="shared" si="20"/>
        <v>1.3519697210668427E-176</v>
      </c>
      <c r="BN292" s="59" t="e">
        <f t="shared" si="21"/>
        <v>#N/A</v>
      </c>
      <c r="BO292" s="59"/>
      <c r="BP292" s="59"/>
      <c r="BQ292" s="59"/>
      <c r="BR292" s="59"/>
      <c r="BS292" s="59"/>
      <c r="BT292" s="59"/>
      <c r="BU292" s="59"/>
      <c r="BV292" s="59"/>
      <c r="BW292" s="59"/>
      <c r="BX292" s="59"/>
      <c r="BY292" s="59"/>
      <c r="BZ292" s="59"/>
      <c r="CA292" s="59"/>
      <c r="CB292" s="59"/>
      <c r="CC292" s="59"/>
      <c r="CD292" s="59"/>
      <c r="CE292" s="59"/>
      <c r="CF292" s="59"/>
      <c r="CG292" s="59"/>
      <c r="CH292" s="59"/>
      <c r="CI292" s="59"/>
      <c r="CJ292" s="59"/>
      <c r="CK292" s="59"/>
      <c r="CL292" s="59"/>
      <c r="CM292" s="59"/>
      <c r="CN292" s="59"/>
      <c r="CO292" s="59"/>
      <c r="CP292" s="59"/>
      <c r="CQ292" s="59"/>
      <c r="CR292" s="59"/>
      <c r="CS292" s="59"/>
      <c r="CT292" s="59"/>
      <c r="CU292" s="59"/>
      <c r="CV292" s="59"/>
      <c r="CW292" s="59"/>
      <c r="CX292" s="59"/>
      <c r="CY292" s="59"/>
      <c r="CZ292" s="59"/>
      <c r="DA292" s="59"/>
      <c r="DB292" s="59"/>
      <c r="DC292" s="59"/>
      <c r="DD292" s="59"/>
      <c r="DE292" s="59"/>
      <c r="DF292" s="59"/>
      <c r="DG292" s="59"/>
      <c r="DH292" s="59"/>
      <c r="DI292" s="59"/>
      <c r="DJ292" s="59"/>
      <c r="DK292" s="59"/>
      <c r="DL292" s="59"/>
      <c r="DM292" s="59"/>
      <c r="DN292" s="59"/>
      <c r="DO292" s="59"/>
      <c r="DP292" s="59"/>
      <c r="DQ292" s="59"/>
      <c r="DR292" s="59"/>
      <c r="DS292" s="59"/>
      <c r="DT292" s="59"/>
      <c r="DU292" s="59"/>
      <c r="DV292" s="59"/>
      <c r="DW292" s="59"/>
      <c r="DX292" s="59"/>
      <c r="DY292" s="59"/>
      <c r="DZ292" s="59"/>
      <c r="EA292" s="59"/>
      <c r="EB292" s="59"/>
      <c r="EC292" s="59"/>
      <c r="ED292" s="59"/>
      <c r="EE292" s="59"/>
      <c r="EF292" s="59"/>
      <c r="EG292" s="59"/>
      <c r="EH292" s="59"/>
      <c r="EI292" s="59"/>
      <c r="EJ292" s="59"/>
      <c r="EK292" s="59"/>
      <c r="EL292" s="59"/>
      <c r="EM292" s="59"/>
      <c r="EN292" s="59"/>
      <c r="EO292" s="59"/>
      <c r="EP292" s="59"/>
      <c r="EQ292" s="59"/>
      <c r="ER292" s="59"/>
      <c r="ES292" s="59"/>
      <c r="ET292" s="59"/>
      <c r="EU292" s="59"/>
      <c r="EV292" s="59"/>
      <c r="EW292" s="59"/>
      <c r="EX292" s="59"/>
    </row>
    <row r="293" spans="1:154" outlineLevel="1" x14ac:dyDescent="0.2">
      <c r="A293" s="17">
        <v>82</v>
      </c>
      <c r="B293" s="17">
        <v>0</v>
      </c>
      <c r="C293" s="1">
        <v>1.2484146337632023E-3</v>
      </c>
      <c r="D293" s="1">
        <f t="shared" si="13"/>
        <v>-1.2484146337632023E-3</v>
      </c>
      <c r="E293" s="1">
        <f t="shared" si="14"/>
        <v>2.4983891049755466E-3</v>
      </c>
      <c r="F293" s="1">
        <f t="shared" si="15"/>
        <v>-4.9983888453936302E-2</v>
      </c>
      <c r="G293" s="1">
        <f t="shared" si="16"/>
        <v>-3.5354987215329238E-2</v>
      </c>
      <c r="H293" s="1">
        <v>0.99999999991760857</v>
      </c>
      <c r="I293" s="1">
        <f t="shared" si="17"/>
        <v>15171179.407738375</v>
      </c>
      <c r="J293" s="1">
        <f t="shared" si="18"/>
        <v>-3895.0198213858102</v>
      </c>
      <c r="BA293" s="59"/>
      <c r="BB293" s="59"/>
      <c r="BC293" s="59"/>
      <c r="BD293" s="59"/>
      <c r="BE293" s="59"/>
      <c r="BF293" s="59"/>
      <c r="BG293" s="59"/>
      <c r="BH293" s="72"/>
      <c r="BI293" s="59"/>
      <c r="BJ293" s="59"/>
      <c r="BK293" s="59"/>
      <c r="BL293" s="59">
        <f t="shared" si="19"/>
        <v>1</v>
      </c>
      <c r="BM293" s="59">
        <f t="shared" si="20"/>
        <v>1.2484146337632023E-3</v>
      </c>
      <c r="BN293" s="59" t="e">
        <f t="shared" si="21"/>
        <v>#N/A</v>
      </c>
      <c r="BO293" s="59"/>
      <c r="BP293" s="59"/>
      <c r="BQ293" s="59"/>
      <c r="BR293" s="59"/>
      <c r="BS293" s="59"/>
      <c r="BT293" s="59"/>
      <c r="BU293" s="59"/>
      <c r="BV293" s="59"/>
      <c r="BW293" s="59"/>
      <c r="BX293" s="59"/>
      <c r="BY293" s="59"/>
      <c r="BZ293" s="59"/>
      <c r="CA293" s="59"/>
      <c r="CB293" s="59"/>
      <c r="CC293" s="59"/>
      <c r="CD293" s="59"/>
      <c r="CE293" s="59"/>
      <c r="CF293" s="59"/>
      <c r="CG293" s="59"/>
      <c r="CH293" s="59"/>
      <c r="CI293" s="59"/>
      <c r="CJ293" s="59"/>
      <c r="CK293" s="59"/>
      <c r="CL293" s="59"/>
      <c r="CM293" s="59"/>
      <c r="CN293" s="59"/>
      <c r="CO293" s="59"/>
      <c r="CP293" s="59"/>
      <c r="CQ293" s="59"/>
      <c r="CR293" s="59"/>
      <c r="CS293" s="59"/>
      <c r="CT293" s="59"/>
      <c r="CU293" s="59"/>
      <c r="CV293" s="59"/>
      <c r="CW293" s="59"/>
      <c r="CX293" s="59"/>
      <c r="CY293" s="59"/>
      <c r="CZ293" s="59"/>
      <c r="DA293" s="59"/>
      <c r="DB293" s="59"/>
      <c r="DC293" s="59"/>
      <c r="DD293" s="59"/>
      <c r="DE293" s="59"/>
      <c r="DF293" s="59"/>
      <c r="DG293" s="59"/>
      <c r="DH293" s="59"/>
      <c r="DI293" s="59"/>
      <c r="DJ293" s="59"/>
      <c r="DK293" s="59"/>
      <c r="DL293" s="59"/>
      <c r="DM293" s="59"/>
      <c r="DN293" s="59"/>
      <c r="DO293" s="59"/>
      <c r="DP293" s="59"/>
      <c r="DQ293" s="59"/>
      <c r="DR293" s="59"/>
      <c r="DS293" s="59"/>
      <c r="DT293" s="59"/>
      <c r="DU293" s="59"/>
      <c r="DV293" s="59"/>
      <c r="DW293" s="59"/>
      <c r="DX293" s="59"/>
      <c r="DY293" s="59"/>
      <c r="DZ293" s="59"/>
      <c r="EA293" s="59"/>
      <c r="EB293" s="59"/>
      <c r="EC293" s="59"/>
      <c r="ED293" s="59"/>
      <c r="EE293" s="59"/>
      <c r="EF293" s="59"/>
      <c r="EG293" s="59"/>
      <c r="EH293" s="59"/>
      <c r="EI293" s="59"/>
      <c r="EJ293" s="59"/>
      <c r="EK293" s="59"/>
      <c r="EL293" s="59"/>
      <c r="EM293" s="59"/>
      <c r="EN293" s="59"/>
      <c r="EO293" s="59"/>
      <c r="EP293" s="59"/>
      <c r="EQ293" s="59"/>
      <c r="ER293" s="59"/>
      <c r="ES293" s="59"/>
      <c r="ET293" s="59"/>
      <c r="EU293" s="59"/>
      <c r="EV293" s="59"/>
      <c r="EW293" s="59"/>
      <c r="EX293" s="59"/>
    </row>
    <row r="294" spans="1:154" outlineLevel="1" x14ac:dyDescent="0.2">
      <c r="A294" s="17">
        <v>83</v>
      </c>
      <c r="B294" s="17">
        <v>0</v>
      </c>
      <c r="C294" s="1">
        <v>0</v>
      </c>
      <c r="D294" s="1">
        <f t="shared" si="13"/>
        <v>0</v>
      </c>
      <c r="E294" s="1">
        <f t="shared" si="14"/>
        <v>0</v>
      </c>
      <c r="F294" s="1">
        <f t="shared" si="15"/>
        <v>0</v>
      </c>
      <c r="G294" s="1" t="e">
        <f t="shared" si="16"/>
        <v>#DIV/0!</v>
      </c>
      <c r="H294" s="1">
        <v>0</v>
      </c>
      <c r="I294" s="1" t="e">
        <f t="shared" si="17"/>
        <v>#DIV/0!</v>
      </c>
      <c r="J294" s="1" t="e">
        <f t="shared" si="18"/>
        <v>#DIV/0!</v>
      </c>
      <c r="BA294" s="59"/>
      <c r="BB294" s="59"/>
      <c r="BC294" s="59"/>
      <c r="BD294" s="59"/>
      <c r="BE294" s="59"/>
      <c r="BF294" s="59"/>
      <c r="BG294" s="59"/>
      <c r="BH294" s="72"/>
      <c r="BI294" s="59"/>
      <c r="BJ294" s="59"/>
      <c r="BK294" s="59"/>
      <c r="BL294" s="59">
        <f t="shared" si="19"/>
        <v>1</v>
      </c>
      <c r="BM294" s="59">
        <f t="shared" si="20"/>
        <v>0</v>
      </c>
      <c r="BN294" s="59" t="e">
        <f t="shared" si="21"/>
        <v>#N/A</v>
      </c>
      <c r="BO294" s="59"/>
      <c r="BP294" s="59"/>
      <c r="BQ294" s="59"/>
      <c r="BR294" s="59"/>
      <c r="BS294" s="59"/>
      <c r="BT294" s="59"/>
      <c r="BU294" s="59"/>
      <c r="BV294" s="59"/>
      <c r="BW294" s="59"/>
      <c r="BX294" s="59"/>
      <c r="BY294" s="59"/>
      <c r="BZ294" s="59"/>
      <c r="CA294" s="59"/>
      <c r="CB294" s="59"/>
      <c r="CC294" s="59"/>
      <c r="CD294" s="59"/>
      <c r="CE294" s="59"/>
      <c r="CF294" s="59"/>
      <c r="CG294" s="59"/>
      <c r="CH294" s="59"/>
      <c r="CI294" s="59"/>
      <c r="CJ294" s="59"/>
      <c r="CK294" s="59"/>
      <c r="CL294" s="59"/>
      <c r="CM294" s="59"/>
      <c r="CN294" s="59"/>
      <c r="CO294" s="59"/>
      <c r="CP294" s="59"/>
      <c r="CQ294" s="59"/>
      <c r="CR294" s="59"/>
      <c r="CS294" s="59"/>
      <c r="CT294" s="59"/>
      <c r="CU294" s="59"/>
      <c r="CV294" s="59"/>
      <c r="CW294" s="59"/>
      <c r="CX294" s="59"/>
      <c r="CY294" s="59"/>
      <c r="CZ294" s="59"/>
      <c r="DA294" s="59"/>
      <c r="DB294" s="59"/>
      <c r="DC294" s="59"/>
      <c r="DD294" s="59"/>
      <c r="DE294" s="59"/>
      <c r="DF294" s="59"/>
      <c r="DG294" s="59"/>
      <c r="DH294" s="59"/>
      <c r="DI294" s="59"/>
      <c r="DJ294" s="59"/>
      <c r="DK294" s="59"/>
      <c r="DL294" s="59"/>
      <c r="DM294" s="59"/>
      <c r="DN294" s="59"/>
      <c r="DO294" s="59"/>
      <c r="DP294" s="59"/>
      <c r="DQ294" s="59"/>
      <c r="DR294" s="59"/>
      <c r="DS294" s="59"/>
      <c r="DT294" s="59"/>
      <c r="DU294" s="59"/>
      <c r="DV294" s="59"/>
      <c r="DW294" s="59"/>
      <c r="DX294" s="59"/>
      <c r="DY294" s="59"/>
      <c r="DZ294" s="59"/>
      <c r="EA294" s="59"/>
      <c r="EB294" s="59"/>
      <c r="EC294" s="59"/>
      <c r="ED294" s="59"/>
      <c r="EE294" s="59"/>
      <c r="EF294" s="59"/>
      <c r="EG294" s="59"/>
      <c r="EH294" s="59"/>
      <c r="EI294" s="59"/>
      <c r="EJ294" s="59"/>
      <c r="EK294" s="59"/>
      <c r="EL294" s="59"/>
      <c r="EM294" s="59"/>
      <c r="EN294" s="59"/>
      <c r="EO294" s="59"/>
      <c r="EP294" s="59"/>
      <c r="EQ294" s="59"/>
      <c r="ER294" s="59"/>
      <c r="ES294" s="59"/>
      <c r="ET294" s="59"/>
      <c r="EU294" s="59"/>
      <c r="EV294" s="59"/>
      <c r="EW294" s="59"/>
      <c r="EX294" s="59"/>
    </row>
    <row r="295" spans="1:154" outlineLevel="1" x14ac:dyDescent="0.2">
      <c r="A295" s="17">
        <v>84</v>
      </c>
      <c r="B295" s="17">
        <v>0</v>
      </c>
      <c r="C295" s="1">
        <v>1.1075723425782947E-86</v>
      </c>
      <c r="D295" s="1">
        <f t="shared" si="13"/>
        <v>-1.1075723425782947E-86</v>
      </c>
      <c r="E295" s="1">
        <f t="shared" si="14"/>
        <v>0</v>
      </c>
      <c r="F295" s="1">
        <f t="shared" si="15"/>
        <v>0</v>
      </c>
      <c r="G295" s="1">
        <f t="shared" si="16"/>
        <v>-1.0524126294274002E-43</v>
      </c>
      <c r="H295" s="1">
        <v>1.030768194511238E-68</v>
      </c>
      <c r="I295" s="1">
        <f t="shared" si="17"/>
        <v>1.1416503438500109E-154</v>
      </c>
      <c r="J295" s="1">
        <f t="shared" si="18"/>
        <v>-1.0524126294274002E-43</v>
      </c>
      <c r="BA295" s="59"/>
      <c r="BB295" s="59"/>
      <c r="BC295" s="59"/>
      <c r="BD295" s="59"/>
      <c r="BE295" s="59"/>
      <c r="BF295" s="59"/>
      <c r="BG295" s="59"/>
      <c r="BH295" s="72"/>
      <c r="BI295" s="59"/>
      <c r="BJ295" s="59"/>
      <c r="BK295" s="59"/>
      <c r="BL295" s="59">
        <f t="shared" si="19"/>
        <v>1</v>
      </c>
      <c r="BM295" s="59">
        <f t="shared" si="20"/>
        <v>1.1075723425782947E-86</v>
      </c>
      <c r="BN295" s="59" t="e">
        <f t="shared" si="21"/>
        <v>#N/A</v>
      </c>
      <c r="BO295" s="59"/>
      <c r="BP295" s="59"/>
      <c r="BQ295" s="59"/>
      <c r="BR295" s="59"/>
      <c r="BS295" s="59"/>
      <c r="BT295" s="59"/>
      <c r="BU295" s="59"/>
      <c r="BV295" s="59"/>
      <c r="BW295" s="59"/>
      <c r="BX295" s="59"/>
      <c r="BY295" s="59"/>
      <c r="BZ295" s="59"/>
      <c r="CA295" s="59"/>
      <c r="CB295" s="59"/>
      <c r="CC295" s="59"/>
      <c r="CD295" s="59"/>
      <c r="CE295" s="59"/>
      <c r="CF295" s="59"/>
      <c r="CG295" s="59"/>
      <c r="CH295" s="59"/>
      <c r="CI295" s="59"/>
      <c r="CJ295" s="59"/>
      <c r="CK295" s="59"/>
      <c r="CL295" s="59"/>
      <c r="CM295" s="59"/>
      <c r="CN295" s="59"/>
      <c r="CO295" s="59"/>
      <c r="CP295" s="59"/>
      <c r="CQ295" s="59"/>
      <c r="CR295" s="59"/>
      <c r="CS295" s="59"/>
      <c r="CT295" s="59"/>
      <c r="CU295" s="59"/>
      <c r="CV295" s="59"/>
      <c r="CW295" s="59"/>
      <c r="CX295" s="59"/>
      <c r="CY295" s="59"/>
      <c r="CZ295" s="59"/>
      <c r="DA295" s="59"/>
      <c r="DB295" s="59"/>
      <c r="DC295" s="59"/>
      <c r="DD295" s="59"/>
      <c r="DE295" s="59"/>
      <c r="DF295" s="59"/>
      <c r="DG295" s="59"/>
      <c r="DH295" s="59"/>
      <c r="DI295" s="59"/>
      <c r="DJ295" s="59"/>
      <c r="DK295" s="59"/>
      <c r="DL295" s="59"/>
      <c r="DM295" s="59"/>
      <c r="DN295" s="59"/>
      <c r="DO295" s="59"/>
      <c r="DP295" s="59"/>
      <c r="DQ295" s="59"/>
      <c r="DR295" s="59"/>
      <c r="DS295" s="59"/>
      <c r="DT295" s="59"/>
      <c r="DU295" s="59"/>
      <c r="DV295" s="59"/>
      <c r="DW295" s="59"/>
      <c r="DX295" s="59"/>
      <c r="DY295" s="59"/>
      <c r="DZ295" s="59"/>
      <c r="EA295" s="59"/>
      <c r="EB295" s="59"/>
      <c r="EC295" s="59"/>
      <c r="ED295" s="59"/>
      <c r="EE295" s="59"/>
      <c r="EF295" s="59"/>
      <c r="EG295" s="59"/>
      <c r="EH295" s="59"/>
      <c r="EI295" s="59"/>
      <c r="EJ295" s="59"/>
      <c r="EK295" s="59"/>
      <c r="EL295" s="59"/>
      <c r="EM295" s="59"/>
      <c r="EN295" s="59"/>
      <c r="EO295" s="59"/>
      <c r="EP295" s="59"/>
      <c r="EQ295" s="59"/>
      <c r="ER295" s="59"/>
      <c r="ES295" s="59"/>
      <c r="ET295" s="59"/>
      <c r="EU295" s="59"/>
      <c r="EV295" s="59"/>
      <c r="EW295" s="59"/>
      <c r="EX295" s="59"/>
    </row>
    <row r="296" spans="1:154" outlineLevel="1" x14ac:dyDescent="0.2">
      <c r="A296" s="17">
        <v>85</v>
      </c>
      <c r="B296" s="17">
        <v>0</v>
      </c>
      <c r="C296" s="1">
        <v>1.599301117331593E-229</v>
      </c>
      <c r="D296" s="1">
        <f t="shared" si="13"/>
        <v>-1.599301117331593E-229</v>
      </c>
      <c r="E296" s="1">
        <f t="shared" si="14"/>
        <v>0</v>
      </c>
      <c r="F296" s="1">
        <f t="shared" si="15"/>
        <v>0</v>
      </c>
      <c r="G296" s="1">
        <f t="shared" si="16"/>
        <v>-3.9991263012458021E-115</v>
      </c>
      <c r="H296" s="1">
        <v>7.5374188082648122E-188</v>
      </c>
      <c r="I296" s="1">
        <f t="shared" si="17"/>
        <v>0</v>
      </c>
      <c r="J296" s="1">
        <f t="shared" si="18"/>
        <v>-3.9991263012458021E-115</v>
      </c>
      <c r="BA296" s="59"/>
      <c r="BB296" s="59"/>
      <c r="BC296" s="59"/>
      <c r="BD296" s="59"/>
      <c r="BE296" s="59"/>
      <c r="BF296" s="59"/>
      <c r="BG296" s="59"/>
      <c r="BH296" s="72"/>
      <c r="BI296" s="59"/>
      <c r="BJ296" s="59"/>
      <c r="BK296" s="59"/>
      <c r="BL296" s="59">
        <f t="shared" si="19"/>
        <v>1</v>
      </c>
      <c r="BM296" s="59">
        <f t="shared" si="20"/>
        <v>1.599301117331593E-229</v>
      </c>
      <c r="BN296" s="59" t="e">
        <f t="shared" si="21"/>
        <v>#N/A</v>
      </c>
      <c r="BO296" s="59"/>
      <c r="BP296" s="59"/>
      <c r="BQ296" s="59"/>
      <c r="BR296" s="59"/>
      <c r="BS296" s="59"/>
      <c r="BT296" s="59"/>
      <c r="BU296" s="59"/>
      <c r="BV296" s="59"/>
      <c r="BW296" s="59"/>
      <c r="BX296" s="59"/>
      <c r="BY296" s="59"/>
      <c r="BZ296" s="59"/>
      <c r="CA296" s="59"/>
      <c r="CB296" s="59"/>
      <c r="CC296" s="59"/>
      <c r="CD296" s="59"/>
      <c r="CE296" s="59"/>
      <c r="CF296" s="59"/>
      <c r="CG296" s="59"/>
      <c r="CH296" s="59"/>
      <c r="CI296" s="59"/>
      <c r="CJ296" s="59"/>
      <c r="CK296" s="59"/>
      <c r="CL296" s="59"/>
      <c r="CM296" s="59"/>
      <c r="CN296" s="59"/>
      <c r="CO296" s="59"/>
      <c r="CP296" s="59"/>
      <c r="CQ296" s="59"/>
      <c r="CR296" s="59"/>
      <c r="CS296" s="59"/>
      <c r="CT296" s="59"/>
      <c r="CU296" s="59"/>
      <c r="CV296" s="59"/>
      <c r="CW296" s="59"/>
      <c r="CX296" s="59"/>
      <c r="CY296" s="59"/>
      <c r="CZ296" s="59"/>
      <c r="DA296" s="59"/>
      <c r="DB296" s="59"/>
      <c r="DC296" s="59"/>
      <c r="DD296" s="59"/>
      <c r="DE296" s="59"/>
      <c r="DF296" s="59"/>
      <c r="DG296" s="59"/>
      <c r="DH296" s="59"/>
      <c r="DI296" s="59"/>
      <c r="DJ296" s="59"/>
      <c r="DK296" s="59"/>
      <c r="DL296" s="59"/>
      <c r="DM296" s="59"/>
      <c r="DN296" s="59"/>
      <c r="DO296" s="59"/>
      <c r="DP296" s="59"/>
      <c r="DQ296" s="59"/>
      <c r="DR296" s="59"/>
      <c r="DS296" s="59"/>
      <c r="DT296" s="59"/>
      <c r="DU296" s="59"/>
      <c r="DV296" s="59"/>
      <c r="DW296" s="59"/>
      <c r="DX296" s="59"/>
      <c r="DY296" s="59"/>
      <c r="DZ296" s="59"/>
      <c r="EA296" s="59"/>
      <c r="EB296" s="59"/>
      <c r="EC296" s="59"/>
      <c r="ED296" s="59"/>
      <c r="EE296" s="59"/>
      <c r="EF296" s="59"/>
      <c r="EG296" s="59"/>
      <c r="EH296" s="59"/>
      <c r="EI296" s="59"/>
      <c r="EJ296" s="59"/>
      <c r="EK296" s="59"/>
      <c r="EL296" s="59"/>
      <c r="EM296" s="59"/>
      <c r="EN296" s="59"/>
      <c r="EO296" s="59"/>
      <c r="EP296" s="59"/>
      <c r="EQ296" s="59"/>
      <c r="ER296" s="59"/>
      <c r="ES296" s="59"/>
      <c r="ET296" s="59"/>
      <c r="EU296" s="59"/>
      <c r="EV296" s="59"/>
      <c r="EW296" s="59"/>
      <c r="EX296" s="59"/>
    </row>
    <row r="297" spans="1:154" outlineLevel="1" x14ac:dyDescent="0.2">
      <c r="A297" s="17">
        <v>86</v>
      </c>
      <c r="B297" s="17">
        <v>0</v>
      </c>
      <c r="C297" s="1">
        <v>1.7451812013067167E-247</v>
      </c>
      <c r="D297" s="1">
        <f t="shared" si="13"/>
        <v>-1.7451812013067167E-247</v>
      </c>
      <c r="E297" s="1">
        <f t="shared" si="14"/>
        <v>0</v>
      </c>
      <c r="F297" s="1">
        <f t="shared" si="15"/>
        <v>0</v>
      </c>
      <c r="G297" s="1">
        <f t="shared" si="16"/>
        <v>-4.1775365962570774E-124</v>
      </c>
      <c r="H297" s="1">
        <v>6.7480025917034075E-203</v>
      </c>
      <c r="I297" s="1">
        <f t="shared" si="17"/>
        <v>0</v>
      </c>
      <c r="J297" s="1">
        <f t="shared" si="18"/>
        <v>-4.1775365962570774E-124</v>
      </c>
      <c r="BA297" s="59"/>
      <c r="BB297" s="59"/>
      <c r="BC297" s="59"/>
      <c r="BD297" s="59"/>
      <c r="BE297" s="59"/>
      <c r="BF297" s="59"/>
      <c r="BG297" s="59"/>
      <c r="BH297" s="72"/>
      <c r="BI297" s="59"/>
      <c r="BJ297" s="59"/>
      <c r="BK297" s="59"/>
      <c r="BL297" s="59">
        <f t="shared" si="19"/>
        <v>1</v>
      </c>
      <c r="BM297" s="59">
        <f t="shared" si="20"/>
        <v>1.7451812013067167E-247</v>
      </c>
      <c r="BN297" s="59" t="e">
        <f t="shared" si="21"/>
        <v>#N/A</v>
      </c>
      <c r="BO297" s="59"/>
      <c r="BP297" s="59"/>
      <c r="BQ297" s="59"/>
      <c r="BR297" s="59"/>
      <c r="BS297" s="59"/>
      <c r="BT297" s="59"/>
      <c r="BU297" s="59"/>
      <c r="BV297" s="59"/>
      <c r="BW297" s="59"/>
      <c r="BX297" s="59"/>
      <c r="BY297" s="59"/>
      <c r="BZ297" s="59"/>
      <c r="CA297" s="59"/>
      <c r="CB297" s="59"/>
      <c r="CC297" s="59"/>
      <c r="CD297" s="59"/>
      <c r="CE297" s="59"/>
      <c r="CF297" s="59"/>
      <c r="CG297" s="59"/>
      <c r="CH297" s="59"/>
      <c r="CI297" s="59"/>
      <c r="CJ297" s="59"/>
      <c r="CK297" s="59"/>
      <c r="CL297" s="59"/>
      <c r="CM297" s="59"/>
      <c r="CN297" s="59"/>
      <c r="CO297" s="59"/>
      <c r="CP297" s="59"/>
      <c r="CQ297" s="59"/>
      <c r="CR297" s="59"/>
      <c r="CS297" s="59"/>
      <c r="CT297" s="59"/>
      <c r="CU297" s="59"/>
      <c r="CV297" s="59"/>
      <c r="CW297" s="59"/>
      <c r="CX297" s="59"/>
      <c r="CY297" s="59"/>
      <c r="CZ297" s="59"/>
      <c r="DA297" s="59"/>
      <c r="DB297" s="59"/>
      <c r="DC297" s="59"/>
      <c r="DD297" s="59"/>
      <c r="DE297" s="59"/>
      <c r="DF297" s="59"/>
      <c r="DG297" s="59"/>
      <c r="DH297" s="59"/>
      <c r="DI297" s="59"/>
      <c r="DJ297" s="59"/>
      <c r="DK297" s="59"/>
      <c r="DL297" s="59"/>
      <c r="DM297" s="59"/>
      <c r="DN297" s="59"/>
      <c r="DO297" s="59"/>
      <c r="DP297" s="59"/>
      <c r="DQ297" s="59"/>
      <c r="DR297" s="59"/>
      <c r="DS297" s="59"/>
      <c r="DT297" s="59"/>
      <c r="DU297" s="59"/>
      <c r="DV297" s="59"/>
      <c r="DW297" s="59"/>
      <c r="DX297" s="59"/>
      <c r="DY297" s="59"/>
      <c r="DZ297" s="59"/>
      <c r="EA297" s="59"/>
      <c r="EB297" s="59"/>
      <c r="EC297" s="59"/>
      <c r="ED297" s="59"/>
      <c r="EE297" s="59"/>
      <c r="EF297" s="59"/>
      <c r="EG297" s="59"/>
      <c r="EH297" s="59"/>
      <c r="EI297" s="59"/>
      <c r="EJ297" s="59"/>
      <c r="EK297" s="59"/>
      <c r="EL297" s="59"/>
      <c r="EM297" s="59"/>
      <c r="EN297" s="59"/>
      <c r="EO297" s="59"/>
      <c r="EP297" s="59"/>
      <c r="EQ297" s="59"/>
      <c r="ER297" s="59"/>
      <c r="ES297" s="59"/>
      <c r="ET297" s="59"/>
      <c r="EU297" s="59"/>
      <c r="EV297" s="59"/>
      <c r="EW297" s="59"/>
      <c r="EX297" s="59"/>
    </row>
    <row r="298" spans="1:154" outlineLevel="1" x14ac:dyDescent="0.2">
      <c r="A298" s="17">
        <v>87</v>
      </c>
      <c r="B298" s="17">
        <v>0</v>
      </c>
      <c r="C298" s="1">
        <v>0</v>
      </c>
      <c r="D298" s="1">
        <f t="shared" si="13"/>
        <v>0</v>
      </c>
      <c r="E298" s="1">
        <f t="shared" si="14"/>
        <v>0</v>
      </c>
      <c r="F298" s="1">
        <f t="shared" si="15"/>
        <v>0</v>
      </c>
      <c r="G298" s="1" t="e">
        <f t="shared" si="16"/>
        <v>#DIV/0!</v>
      </c>
      <c r="H298" s="1">
        <v>0</v>
      </c>
      <c r="I298" s="1" t="e">
        <f t="shared" si="17"/>
        <v>#DIV/0!</v>
      </c>
      <c r="J298" s="1" t="e">
        <f t="shared" si="18"/>
        <v>#DIV/0!</v>
      </c>
      <c r="BA298" s="59"/>
      <c r="BB298" s="59"/>
      <c r="BC298" s="59"/>
      <c r="BD298" s="59"/>
      <c r="BE298" s="59"/>
      <c r="BF298" s="59"/>
      <c r="BG298" s="59"/>
      <c r="BH298" s="72"/>
      <c r="BI298" s="59"/>
      <c r="BJ298" s="59"/>
      <c r="BK298" s="59"/>
      <c r="BL298" s="59">
        <f t="shared" si="19"/>
        <v>1</v>
      </c>
      <c r="BM298" s="59">
        <f t="shared" si="20"/>
        <v>0</v>
      </c>
      <c r="BN298" s="59" t="e">
        <f t="shared" si="21"/>
        <v>#N/A</v>
      </c>
      <c r="BO298" s="59"/>
      <c r="BP298" s="59"/>
      <c r="BQ298" s="59"/>
      <c r="BR298" s="59"/>
      <c r="BS298" s="59"/>
      <c r="BT298" s="59"/>
      <c r="BU298" s="59"/>
      <c r="BV298" s="59"/>
      <c r="BW298" s="59"/>
      <c r="BX298" s="59"/>
      <c r="BY298" s="59"/>
      <c r="BZ298" s="59"/>
      <c r="CA298" s="59"/>
      <c r="CB298" s="59"/>
      <c r="CC298" s="59"/>
      <c r="CD298" s="59"/>
      <c r="CE298" s="59"/>
      <c r="CF298" s="59"/>
      <c r="CG298" s="59"/>
      <c r="CH298" s="59"/>
      <c r="CI298" s="59"/>
      <c r="CJ298" s="59"/>
      <c r="CK298" s="59"/>
      <c r="CL298" s="59"/>
      <c r="CM298" s="59"/>
      <c r="CN298" s="59"/>
      <c r="CO298" s="59"/>
      <c r="CP298" s="59"/>
      <c r="CQ298" s="59"/>
      <c r="CR298" s="59"/>
      <c r="CS298" s="59"/>
      <c r="CT298" s="59"/>
      <c r="CU298" s="59"/>
      <c r="CV298" s="59"/>
      <c r="CW298" s="59"/>
      <c r="CX298" s="59"/>
      <c r="CY298" s="59"/>
      <c r="CZ298" s="59"/>
      <c r="DA298" s="59"/>
      <c r="DB298" s="59"/>
      <c r="DC298" s="59"/>
      <c r="DD298" s="59"/>
      <c r="DE298" s="59"/>
      <c r="DF298" s="59"/>
      <c r="DG298" s="59"/>
      <c r="DH298" s="59"/>
      <c r="DI298" s="59"/>
      <c r="DJ298" s="59"/>
      <c r="DK298" s="59"/>
      <c r="DL298" s="59"/>
      <c r="DM298" s="59"/>
      <c r="DN298" s="59"/>
      <c r="DO298" s="59"/>
      <c r="DP298" s="59"/>
      <c r="DQ298" s="59"/>
      <c r="DR298" s="59"/>
      <c r="DS298" s="59"/>
      <c r="DT298" s="59"/>
      <c r="DU298" s="59"/>
      <c r="DV298" s="59"/>
      <c r="DW298" s="59"/>
      <c r="DX298" s="59"/>
      <c r="DY298" s="59"/>
      <c r="DZ298" s="59"/>
      <c r="EA298" s="59"/>
      <c r="EB298" s="59"/>
      <c r="EC298" s="59"/>
      <c r="ED298" s="59"/>
      <c r="EE298" s="59"/>
      <c r="EF298" s="59"/>
      <c r="EG298" s="59"/>
      <c r="EH298" s="59"/>
      <c r="EI298" s="59"/>
      <c r="EJ298" s="59"/>
      <c r="EK298" s="59"/>
      <c r="EL298" s="59"/>
      <c r="EM298" s="59"/>
      <c r="EN298" s="59"/>
      <c r="EO298" s="59"/>
      <c r="EP298" s="59"/>
      <c r="EQ298" s="59"/>
      <c r="ER298" s="59"/>
      <c r="ES298" s="59"/>
      <c r="ET298" s="59"/>
      <c r="EU298" s="59"/>
      <c r="EV298" s="59"/>
      <c r="EW298" s="59"/>
      <c r="EX298" s="59"/>
    </row>
    <row r="299" spans="1:154" outlineLevel="1" x14ac:dyDescent="0.2">
      <c r="A299" s="17">
        <v>88</v>
      </c>
      <c r="B299" s="17">
        <v>0</v>
      </c>
      <c r="C299" s="1">
        <v>4.8178084782234015E-171</v>
      </c>
      <c r="D299" s="1">
        <f t="shared" si="13"/>
        <v>-4.8178084782234015E-171</v>
      </c>
      <c r="E299" s="1">
        <f t="shared" si="14"/>
        <v>0</v>
      </c>
      <c r="F299" s="1">
        <f t="shared" si="15"/>
        <v>0</v>
      </c>
      <c r="G299" s="1">
        <f t="shared" si="16"/>
        <v>-6.9410434937575509E-86</v>
      </c>
      <c r="H299" s="1">
        <v>3.2479650798203206E-139</v>
      </c>
      <c r="I299" s="1">
        <f t="shared" si="17"/>
        <v>0</v>
      </c>
      <c r="J299" s="1">
        <f t="shared" si="18"/>
        <v>-6.9410434937575509E-86</v>
      </c>
      <c r="BA299" s="59"/>
      <c r="BB299" s="59"/>
      <c r="BC299" s="59"/>
      <c r="BD299" s="59"/>
      <c r="BE299" s="59"/>
      <c r="BF299" s="59"/>
      <c r="BG299" s="59"/>
      <c r="BH299" s="72"/>
      <c r="BI299" s="59"/>
      <c r="BJ299" s="59"/>
      <c r="BK299" s="59"/>
      <c r="BL299" s="59">
        <f t="shared" si="19"/>
        <v>1</v>
      </c>
      <c r="BM299" s="59">
        <f t="shared" si="20"/>
        <v>4.8178084782234015E-171</v>
      </c>
      <c r="BN299" s="59" t="e">
        <f t="shared" si="21"/>
        <v>#N/A</v>
      </c>
      <c r="BO299" s="59"/>
      <c r="BP299" s="59"/>
      <c r="BQ299" s="59"/>
      <c r="BR299" s="59"/>
      <c r="BS299" s="59"/>
      <c r="BT299" s="59"/>
      <c r="BU299" s="59"/>
      <c r="BV299" s="59"/>
      <c r="BW299" s="59"/>
      <c r="BX299" s="59"/>
      <c r="BY299" s="59"/>
      <c r="BZ299" s="59"/>
      <c r="CA299" s="59"/>
      <c r="CB299" s="59"/>
      <c r="CC299" s="59"/>
      <c r="CD299" s="59"/>
      <c r="CE299" s="59"/>
      <c r="CF299" s="59"/>
      <c r="CG299" s="59"/>
      <c r="CH299" s="59"/>
      <c r="CI299" s="59"/>
      <c r="CJ299" s="59"/>
      <c r="CK299" s="59"/>
      <c r="CL299" s="59"/>
      <c r="CM299" s="59"/>
      <c r="CN299" s="59"/>
      <c r="CO299" s="59"/>
      <c r="CP299" s="59"/>
      <c r="CQ299" s="59"/>
      <c r="CR299" s="59"/>
      <c r="CS299" s="59"/>
      <c r="CT299" s="59"/>
      <c r="CU299" s="59"/>
      <c r="CV299" s="59"/>
      <c r="CW299" s="59"/>
      <c r="CX299" s="59"/>
      <c r="CY299" s="59"/>
      <c r="CZ299" s="59"/>
      <c r="DA299" s="59"/>
      <c r="DB299" s="59"/>
      <c r="DC299" s="59"/>
      <c r="DD299" s="59"/>
      <c r="DE299" s="59"/>
      <c r="DF299" s="59"/>
      <c r="DG299" s="59"/>
      <c r="DH299" s="59"/>
      <c r="DI299" s="59"/>
      <c r="DJ299" s="59"/>
      <c r="DK299" s="59"/>
      <c r="DL299" s="59"/>
      <c r="DM299" s="59"/>
      <c r="DN299" s="59"/>
      <c r="DO299" s="59"/>
      <c r="DP299" s="59"/>
      <c r="DQ299" s="59"/>
      <c r="DR299" s="59"/>
      <c r="DS299" s="59"/>
      <c r="DT299" s="59"/>
      <c r="DU299" s="59"/>
      <c r="DV299" s="59"/>
      <c r="DW299" s="59"/>
      <c r="DX299" s="59"/>
      <c r="DY299" s="59"/>
      <c r="DZ299" s="59"/>
      <c r="EA299" s="59"/>
      <c r="EB299" s="59"/>
      <c r="EC299" s="59"/>
      <c r="ED299" s="59"/>
      <c r="EE299" s="59"/>
      <c r="EF299" s="59"/>
      <c r="EG299" s="59"/>
      <c r="EH299" s="59"/>
      <c r="EI299" s="59"/>
      <c r="EJ299" s="59"/>
      <c r="EK299" s="59"/>
      <c r="EL299" s="59"/>
      <c r="EM299" s="59"/>
      <c r="EN299" s="59"/>
      <c r="EO299" s="59"/>
      <c r="EP299" s="59"/>
      <c r="EQ299" s="59"/>
      <c r="ER299" s="59"/>
      <c r="ES299" s="59"/>
      <c r="ET299" s="59"/>
      <c r="EU299" s="59"/>
      <c r="EV299" s="59"/>
      <c r="EW299" s="59"/>
      <c r="EX299" s="59"/>
    </row>
    <row r="300" spans="1:154" outlineLevel="1" x14ac:dyDescent="0.2">
      <c r="A300" s="17">
        <v>89</v>
      </c>
      <c r="B300" s="17">
        <v>0</v>
      </c>
      <c r="C300" s="1">
        <v>7.3204219692354527E-199</v>
      </c>
      <c r="D300" s="1">
        <f t="shared" si="13"/>
        <v>-7.3204219692354527E-199</v>
      </c>
      <c r="E300" s="1">
        <f t="shared" si="14"/>
        <v>0</v>
      </c>
      <c r="F300" s="1">
        <f t="shared" si="15"/>
        <v>0</v>
      </c>
      <c r="G300" s="1">
        <f t="shared" si="16"/>
        <v>-8.5559464521673184E-100</v>
      </c>
      <c r="H300" s="1">
        <v>3.984441013497018E-162</v>
      </c>
      <c r="I300" s="1">
        <f t="shared" si="17"/>
        <v>0</v>
      </c>
      <c r="J300" s="1">
        <f t="shared" si="18"/>
        <v>-8.5559464521673184E-100</v>
      </c>
      <c r="BA300" s="59"/>
      <c r="BB300" s="59"/>
      <c r="BC300" s="59"/>
      <c r="BD300" s="59"/>
      <c r="BE300" s="59"/>
      <c r="BF300" s="59"/>
      <c r="BG300" s="59"/>
      <c r="BH300" s="72"/>
      <c r="BI300" s="59"/>
      <c r="BJ300" s="59"/>
      <c r="BK300" s="59"/>
      <c r="BL300" s="59">
        <f t="shared" si="19"/>
        <v>1</v>
      </c>
      <c r="BM300" s="59">
        <f t="shared" si="20"/>
        <v>7.3204219692354527E-199</v>
      </c>
      <c r="BN300" s="59" t="e">
        <f t="shared" si="21"/>
        <v>#N/A</v>
      </c>
      <c r="BO300" s="59"/>
      <c r="BP300" s="59"/>
      <c r="BQ300" s="59"/>
      <c r="BR300" s="59"/>
      <c r="BS300" s="59"/>
      <c r="BT300" s="59"/>
      <c r="BU300" s="59"/>
      <c r="BV300" s="59"/>
      <c r="BW300" s="59"/>
      <c r="BX300" s="59"/>
      <c r="BY300" s="59"/>
      <c r="BZ300" s="59"/>
      <c r="CA300" s="59"/>
      <c r="CB300" s="59"/>
      <c r="CC300" s="59"/>
      <c r="CD300" s="59"/>
      <c r="CE300" s="59"/>
      <c r="CF300" s="59"/>
      <c r="CG300" s="59"/>
      <c r="CH300" s="59"/>
      <c r="CI300" s="59"/>
      <c r="CJ300" s="59"/>
      <c r="CK300" s="59"/>
      <c r="CL300" s="59"/>
      <c r="CM300" s="59"/>
      <c r="CN300" s="59"/>
      <c r="CO300" s="59"/>
      <c r="CP300" s="59"/>
      <c r="CQ300" s="59"/>
      <c r="CR300" s="59"/>
      <c r="CS300" s="59"/>
      <c r="CT300" s="59"/>
      <c r="CU300" s="59"/>
      <c r="CV300" s="59"/>
      <c r="CW300" s="59"/>
      <c r="CX300" s="59"/>
      <c r="CY300" s="59"/>
      <c r="CZ300" s="59"/>
      <c r="DA300" s="59"/>
      <c r="DB300" s="59"/>
      <c r="DC300" s="59"/>
      <c r="DD300" s="59"/>
      <c r="DE300" s="59"/>
      <c r="DF300" s="59"/>
      <c r="DG300" s="59"/>
      <c r="DH300" s="59"/>
      <c r="DI300" s="59"/>
      <c r="DJ300" s="59"/>
      <c r="DK300" s="59"/>
      <c r="DL300" s="59"/>
      <c r="DM300" s="59"/>
      <c r="DN300" s="59"/>
      <c r="DO300" s="59"/>
      <c r="DP300" s="59"/>
      <c r="DQ300" s="59"/>
      <c r="DR300" s="59"/>
      <c r="DS300" s="59"/>
      <c r="DT300" s="59"/>
      <c r="DU300" s="59"/>
      <c r="DV300" s="59"/>
      <c r="DW300" s="59"/>
      <c r="DX300" s="59"/>
      <c r="DY300" s="59"/>
      <c r="DZ300" s="59"/>
      <c r="EA300" s="59"/>
      <c r="EB300" s="59"/>
      <c r="EC300" s="59"/>
      <c r="ED300" s="59"/>
      <c r="EE300" s="59"/>
      <c r="EF300" s="59"/>
      <c r="EG300" s="59"/>
      <c r="EH300" s="59"/>
      <c r="EI300" s="59"/>
      <c r="EJ300" s="59"/>
      <c r="EK300" s="59"/>
      <c r="EL300" s="59"/>
      <c r="EM300" s="59"/>
      <c r="EN300" s="59"/>
      <c r="EO300" s="59"/>
      <c r="EP300" s="59"/>
      <c r="EQ300" s="59"/>
      <c r="ER300" s="59"/>
      <c r="ES300" s="59"/>
      <c r="ET300" s="59"/>
      <c r="EU300" s="59"/>
      <c r="EV300" s="59"/>
      <c r="EW300" s="59"/>
      <c r="EX300" s="59"/>
    </row>
    <row r="301" spans="1:154" outlineLevel="1" x14ac:dyDescent="0.2">
      <c r="A301" s="17">
        <v>90</v>
      </c>
      <c r="B301" s="17">
        <v>0</v>
      </c>
      <c r="C301" s="1">
        <v>0</v>
      </c>
      <c r="D301" s="1">
        <f t="shared" si="13"/>
        <v>0</v>
      </c>
      <c r="E301" s="1">
        <f t="shared" si="14"/>
        <v>0</v>
      </c>
      <c r="F301" s="1">
        <f t="shared" si="15"/>
        <v>0</v>
      </c>
      <c r="G301" s="1" t="e">
        <f t="shared" si="16"/>
        <v>#DIV/0!</v>
      </c>
      <c r="H301" s="1">
        <v>2.7776478220915221E-307</v>
      </c>
      <c r="I301" s="1" t="e">
        <f t="shared" si="17"/>
        <v>#DIV/0!</v>
      </c>
      <c r="J301" s="1" t="e">
        <f t="shared" si="18"/>
        <v>#DIV/0!</v>
      </c>
      <c r="BA301" s="59"/>
      <c r="BB301" s="59"/>
      <c r="BC301" s="59"/>
      <c r="BD301" s="59"/>
      <c r="BE301" s="59"/>
      <c r="BF301" s="59"/>
      <c r="BG301" s="59"/>
      <c r="BH301" s="72"/>
      <c r="BI301" s="59"/>
      <c r="BJ301" s="59"/>
      <c r="BK301" s="59"/>
      <c r="BL301" s="59">
        <f t="shared" si="19"/>
        <v>1</v>
      </c>
      <c r="BM301" s="59">
        <f t="shared" si="20"/>
        <v>0</v>
      </c>
      <c r="BN301" s="59" t="e">
        <f t="shared" si="21"/>
        <v>#N/A</v>
      </c>
      <c r="BO301" s="59"/>
      <c r="BP301" s="59"/>
      <c r="BQ301" s="59"/>
      <c r="BR301" s="59"/>
      <c r="BS301" s="59"/>
      <c r="BT301" s="59"/>
      <c r="BU301" s="59"/>
      <c r="BV301" s="59"/>
      <c r="BW301" s="59"/>
      <c r="BX301" s="59"/>
      <c r="BY301" s="59"/>
      <c r="BZ301" s="59"/>
      <c r="CA301" s="59"/>
      <c r="CB301" s="59"/>
      <c r="CC301" s="59"/>
      <c r="CD301" s="59"/>
      <c r="CE301" s="59"/>
      <c r="CF301" s="59"/>
      <c r="CG301" s="59"/>
      <c r="CH301" s="59"/>
      <c r="CI301" s="59"/>
      <c r="CJ301" s="59"/>
      <c r="CK301" s="59"/>
      <c r="CL301" s="59"/>
      <c r="CM301" s="59"/>
      <c r="CN301" s="59"/>
      <c r="CO301" s="59"/>
      <c r="CP301" s="59"/>
      <c r="CQ301" s="59"/>
      <c r="CR301" s="59"/>
      <c r="CS301" s="59"/>
      <c r="CT301" s="59"/>
      <c r="CU301" s="59"/>
      <c r="CV301" s="59"/>
      <c r="CW301" s="59"/>
      <c r="CX301" s="59"/>
      <c r="CY301" s="59"/>
      <c r="CZ301" s="59"/>
      <c r="DA301" s="59"/>
      <c r="DB301" s="59"/>
      <c r="DC301" s="59"/>
      <c r="DD301" s="59"/>
      <c r="DE301" s="59"/>
      <c r="DF301" s="59"/>
      <c r="DG301" s="59"/>
      <c r="DH301" s="59"/>
      <c r="DI301" s="59"/>
      <c r="DJ301" s="59"/>
      <c r="DK301" s="59"/>
      <c r="DL301" s="59"/>
      <c r="DM301" s="59"/>
      <c r="DN301" s="59"/>
      <c r="DO301" s="59"/>
      <c r="DP301" s="59"/>
      <c r="DQ301" s="59"/>
      <c r="DR301" s="59"/>
      <c r="DS301" s="59"/>
      <c r="DT301" s="59"/>
      <c r="DU301" s="59"/>
      <c r="DV301" s="59"/>
      <c r="DW301" s="59"/>
      <c r="DX301" s="59"/>
      <c r="DY301" s="59"/>
      <c r="DZ301" s="59"/>
      <c r="EA301" s="59"/>
      <c r="EB301" s="59"/>
      <c r="EC301" s="59"/>
      <c r="ED301" s="59"/>
      <c r="EE301" s="59"/>
      <c r="EF301" s="59"/>
      <c r="EG301" s="59"/>
      <c r="EH301" s="59"/>
      <c r="EI301" s="59"/>
      <c r="EJ301" s="59"/>
      <c r="EK301" s="59"/>
      <c r="EL301" s="59"/>
      <c r="EM301" s="59"/>
      <c r="EN301" s="59"/>
      <c r="EO301" s="59"/>
      <c r="EP301" s="59"/>
      <c r="EQ301" s="59"/>
      <c r="ER301" s="59"/>
      <c r="ES301" s="59"/>
      <c r="ET301" s="59"/>
      <c r="EU301" s="59"/>
      <c r="EV301" s="59"/>
      <c r="EW301" s="59"/>
      <c r="EX301" s="59"/>
    </row>
    <row r="302" spans="1:154" outlineLevel="1" x14ac:dyDescent="0.2">
      <c r="A302" s="17">
        <v>91</v>
      </c>
      <c r="B302" s="17">
        <v>1</v>
      </c>
      <c r="C302" s="1">
        <v>1</v>
      </c>
      <c r="D302" s="1">
        <f t="shared" si="13"/>
        <v>0</v>
      </c>
      <c r="E302" s="1">
        <f t="shared" si="14"/>
        <v>0</v>
      </c>
      <c r="F302" s="1">
        <f t="shared" si="15"/>
        <v>0</v>
      </c>
      <c r="G302" s="1" t="e">
        <f t="shared" si="16"/>
        <v>#DIV/0!</v>
      </c>
      <c r="H302" s="1">
        <v>0</v>
      </c>
      <c r="I302" s="1" t="e">
        <f t="shared" si="17"/>
        <v>#DIV/0!</v>
      </c>
      <c r="J302" s="1" t="e">
        <f t="shared" si="18"/>
        <v>#DIV/0!</v>
      </c>
      <c r="BA302" s="59"/>
      <c r="BB302" s="59"/>
      <c r="BC302" s="59"/>
      <c r="BD302" s="59"/>
      <c r="BE302" s="59"/>
      <c r="BF302" s="59"/>
      <c r="BG302" s="59"/>
      <c r="BH302" s="72"/>
      <c r="BI302" s="59"/>
      <c r="BJ302" s="59"/>
      <c r="BK302" s="59"/>
      <c r="BL302" s="59">
        <f t="shared" si="19"/>
        <v>0</v>
      </c>
      <c r="BM302" s="59" t="e">
        <f t="shared" si="20"/>
        <v>#N/A</v>
      </c>
      <c r="BN302" s="59">
        <f t="shared" si="21"/>
        <v>1</v>
      </c>
      <c r="BO302" s="59"/>
      <c r="BP302" s="59"/>
      <c r="BQ302" s="59"/>
      <c r="BR302" s="59"/>
      <c r="BS302" s="59"/>
      <c r="BT302" s="59"/>
      <c r="BU302" s="59"/>
      <c r="BV302" s="59"/>
      <c r="BW302" s="59"/>
      <c r="BX302" s="59"/>
      <c r="BY302" s="59"/>
      <c r="BZ302" s="59"/>
      <c r="CA302" s="59"/>
      <c r="CB302" s="59"/>
      <c r="CC302" s="59"/>
      <c r="CD302" s="59"/>
      <c r="CE302" s="59"/>
      <c r="CF302" s="59"/>
      <c r="CG302" s="59"/>
      <c r="CH302" s="59"/>
      <c r="CI302" s="59"/>
      <c r="CJ302" s="59"/>
      <c r="CK302" s="59"/>
      <c r="CL302" s="59"/>
      <c r="CM302" s="59"/>
      <c r="CN302" s="59"/>
      <c r="CO302" s="59"/>
      <c r="CP302" s="59"/>
      <c r="CQ302" s="59"/>
      <c r="CR302" s="59"/>
      <c r="CS302" s="59"/>
      <c r="CT302" s="59"/>
      <c r="CU302" s="59"/>
      <c r="CV302" s="59"/>
      <c r="CW302" s="59"/>
      <c r="CX302" s="59"/>
      <c r="CY302" s="59"/>
      <c r="CZ302" s="59"/>
      <c r="DA302" s="59"/>
      <c r="DB302" s="59"/>
      <c r="DC302" s="59"/>
      <c r="DD302" s="59"/>
      <c r="DE302" s="59"/>
      <c r="DF302" s="59"/>
      <c r="DG302" s="59"/>
      <c r="DH302" s="59"/>
      <c r="DI302" s="59"/>
      <c r="DJ302" s="59"/>
      <c r="DK302" s="59"/>
      <c r="DL302" s="59"/>
      <c r="DM302" s="59"/>
      <c r="DN302" s="59"/>
      <c r="DO302" s="59"/>
      <c r="DP302" s="59"/>
      <c r="DQ302" s="59"/>
      <c r="DR302" s="59"/>
      <c r="DS302" s="59"/>
      <c r="DT302" s="59"/>
      <c r="DU302" s="59"/>
      <c r="DV302" s="59"/>
      <c r="DW302" s="59"/>
      <c r="DX302" s="59"/>
      <c r="DY302" s="59"/>
      <c r="DZ302" s="59"/>
      <c r="EA302" s="59"/>
      <c r="EB302" s="59"/>
      <c r="EC302" s="59"/>
      <c r="ED302" s="59"/>
      <c r="EE302" s="59"/>
      <c r="EF302" s="59"/>
      <c r="EG302" s="59"/>
      <c r="EH302" s="59"/>
      <c r="EI302" s="59"/>
      <c r="EJ302" s="59"/>
      <c r="EK302" s="59"/>
      <c r="EL302" s="59"/>
      <c r="EM302" s="59"/>
      <c r="EN302" s="59"/>
      <c r="EO302" s="59"/>
      <c r="EP302" s="59"/>
      <c r="EQ302" s="59"/>
      <c r="ER302" s="59"/>
      <c r="ES302" s="59"/>
      <c r="ET302" s="59"/>
      <c r="EU302" s="59"/>
      <c r="EV302" s="59"/>
      <c r="EW302" s="59"/>
      <c r="EX302" s="59"/>
    </row>
    <row r="303" spans="1:154" outlineLevel="1" x14ac:dyDescent="0.2">
      <c r="A303" s="17">
        <v>92</v>
      </c>
      <c r="B303" s="17">
        <v>0</v>
      </c>
      <c r="C303" s="1">
        <v>1.4252546560249826E-99</v>
      </c>
      <c r="D303" s="1">
        <f t="shared" si="13"/>
        <v>-1.4252546560249826E-99</v>
      </c>
      <c r="E303" s="1">
        <f t="shared" si="14"/>
        <v>0</v>
      </c>
      <c r="F303" s="1">
        <f t="shared" si="15"/>
        <v>0</v>
      </c>
      <c r="G303" s="1">
        <f t="shared" si="16"/>
        <v>-3.7752545027123441E-50</v>
      </c>
      <c r="H303" s="1">
        <v>2.3979594976528001E-79</v>
      </c>
      <c r="I303" s="1">
        <f t="shared" si="17"/>
        <v>3.4177029389889825E-178</v>
      </c>
      <c r="J303" s="1">
        <f t="shared" si="18"/>
        <v>-3.7752545027123441E-50</v>
      </c>
      <c r="BA303" s="59"/>
      <c r="BB303" s="59"/>
      <c r="BC303" s="59"/>
      <c r="BD303" s="59"/>
      <c r="BE303" s="59"/>
      <c r="BF303" s="59"/>
      <c r="BG303" s="59"/>
      <c r="BH303" s="72"/>
      <c r="BI303" s="59"/>
      <c r="BJ303" s="59"/>
      <c r="BK303" s="59"/>
      <c r="BL303" s="59">
        <f t="shared" si="19"/>
        <v>1</v>
      </c>
      <c r="BM303" s="59">
        <f t="shared" si="20"/>
        <v>1.4252546560249826E-99</v>
      </c>
      <c r="BN303" s="59" t="e">
        <f t="shared" si="21"/>
        <v>#N/A</v>
      </c>
      <c r="BO303" s="59"/>
      <c r="BP303" s="59"/>
      <c r="BQ303" s="59"/>
      <c r="BR303" s="59"/>
      <c r="BS303" s="59"/>
      <c r="BT303" s="59"/>
      <c r="BU303" s="59"/>
      <c r="BV303" s="59"/>
      <c r="BW303" s="59"/>
      <c r="BX303" s="59"/>
      <c r="BY303" s="59"/>
      <c r="BZ303" s="59"/>
      <c r="CA303" s="59"/>
      <c r="CB303" s="59"/>
      <c r="CC303" s="59"/>
      <c r="CD303" s="59"/>
      <c r="CE303" s="59"/>
      <c r="CF303" s="59"/>
      <c r="CG303" s="59"/>
      <c r="CH303" s="59"/>
      <c r="CI303" s="59"/>
      <c r="CJ303" s="59"/>
      <c r="CK303" s="59"/>
      <c r="CL303" s="59"/>
      <c r="CM303" s="59"/>
      <c r="CN303" s="59"/>
      <c r="CO303" s="59"/>
      <c r="CP303" s="59"/>
      <c r="CQ303" s="59"/>
      <c r="CR303" s="59"/>
      <c r="CS303" s="59"/>
      <c r="CT303" s="59"/>
      <c r="CU303" s="59"/>
      <c r="CV303" s="59"/>
      <c r="CW303" s="59"/>
      <c r="CX303" s="59"/>
      <c r="CY303" s="59"/>
      <c r="CZ303" s="59"/>
      <c r="DA303" s="59"/>
      <c r="DB303" s="59"/>
      <c r="DC303" s="59"/>
      <c r="DD303" s="59"/>
      <c r="DE303" s="59"/>
      <c r="DF303" s="59"/>
      <c r="DG303" s="59"/>
      <c r="DH303" s="59"/>
      <c r="DI303" s="59"/>
      <c r="DJ303" s="59"/>
      <c r="DK303" s="59"/>
      <c r="DL303" s="59"/>
      <c r="DM303" s="59"/>
      <c r="DN303" s="59"/>
      <c r="DO303" s="59"/>
      <c r="DP303" s="59"/>
      <c r="DQ303" s="59"/>
      <c r="DR303" s="59"/>
      <c r="DS303" s="59"/>
      <c r="DT303" s="59"/>
      <c r="DU303" s="59"/>
      <c r="DV303" s="59"/>
      <c r="DW303" s="59"/>
      <c r="DX303" s="59"/>
      <c r="DY303" s="59"/>
      <c r="DZ303" s="59"/>
      <c r="EA303" s="59"/>
      <c r="EB303" s="59"/>
      <c r="EC303" s="59"/>
      <c r="ED303" s="59"/>
      <c r="EE303" s="59"/>
      <c r="EF303" s="59"/>
      <c r="EG303" s="59"/>
      <c r="EH303" s="59"/>
      <c r="EI303" s="59"/>
      <c r="EJ303" s="59"/>
      <c r="EK303" s="59"/>
      <c r="EL303" s="59"/>
      <c r="EM303" s="59"/>
      <c r="EN303" s="59"/>
      <c r="EO303" s="59"/>
      <c r="EP303" s="59"/>
      <c r="EQ303" s="59"/>
      <c r="ER303" s="59"/>
      <c r="ES303" s="59"/>
      <c r="ET303" s="59"/>
      <c r="EU303" s="59"/>
      <c r="EV303" s="59"/>
      <c r="EW303" s="59"/>
      <c r="EX303" s="59"/>
    </row>
    <row r="304" spans="1:154" outlineLevel="1" x14ac:dyDescent="0.2">
      <c r="A304" s="17">
        <v>93</v>
      </c>
      <c r="B304" s="17">
        <v>0</v>
      </c>
      <c r="C304" s="1">
        <v>0</v>
      </c>
      <c r="D304" s="1">
        <f t="shared" si="13"/>
        <v>0</v>
      </c>
      <c r="E304" s="1">
        <f t="shared" si="14"/>
        <v>0</v>
      </c>
      <c r="F304" s="1">
        <f t="shared" si="15"/>
        <v>0</v>
      </c>
      <c r="G304" s="1" t="e">
        <f t="shared" si="16"/>
        <v>#DIV/0!</v>
      </c>
      <c r="H304" s="1">
        <v>0</v>
      </c>
      <c r="I304" s="1" t="e">
        <f t="shared" si="17"/>
        <v>#DIV/0!</v>
      </c>
      <c r="J304" s="1" t="e">
        <f t="shared" si="18"/>
        <v>#DIV/0!</v>
      </c>
      <c r="BA304" s="59"/>
      <c r="BB304" s="59"/>
      <c r="BC304" s="59"/>
      <c r="BD304" s="59"/>
      <c r="BE304" s="59"/>
      <c r="BF304" s="59"/>
      <c r="BG304" s="59"/>
      <c r="BH304" s="72"/>
      <c r="BI304" s="59"/>
      <c r="BJ304" s="59"/>
      <c r="BK304" s="59"/>
      <c r="BL304" s="59">
        <f t="shared" si="19"/>
        <v>1</v>
      </c>
      <c r="BM304" s="59">
        <f t="shared" si="20"/>
        <v>0</v>
      </c>
      <c r="BN304" s="59" t="e">
        <f t="shared" si="21"/>
        <v>#N/A</v>
      </c>
      <c r="BO304" s="59"/>
      <c r="BP304" s="59"/>
      <c r="BQ304" s="59"/>
      <c r="BR304" s="59"/>
      <c r="BS304" s="59"/>
      <c r="BT304" s="59"/>
      <c r="BU304" s="59"/>
      <c r="BV304" s="59"/>
      <c r="BW304" s="59"/>
      <c r="BX304" s="59"/>
      <c r="BY304" s="59"/>
      <c r="BZ304" s="59"/>
      <c r="CA304" s="59"/>
      <c r="CB304" s="59"/>
      <c r="CC304" s="59"/>
      <c r="CD304" s="59"/>
      <c r="CE304" s="59"/>
      <c r="CF304" s="59"/>
      <c r="CG304" s="59"/>
      <c r="CH304" s="59"/>
      <c r="CI304" s="59"/>
      <c r="CJ304" s="59"/>
      <c r="CK304" s="59"/>
      <c r="CL304" s="59"/>
      <c r="CM304" s="59"/>
      <c r="CN304" s="59"/>
      <c r="CO304" s="59"/>
      <c r="CP304" s="59"/>
      <c r="CQ304" s="59"/>
      <c r="CR304" s="59"/>
      <c r="CS304" s="59"/>
      <c r="CT304" s="59"/>
      <c r="CU304" s="59"/>
      <c r="CV304" s="59"/>
      <c r="CW304" s="59"/>
      <c r="CX304" s="59"/>
      <c r="CY304" s="59"/>
      <c r="CZ304" s="59"/>
      <c r="DA304" s="59"/>
      <c r="DB304" s="59"/>
      <c r="DC304" s="59"/>
      <c r="DD304" s="59"/>
      <c r="DE304" s="59"/>
      <c r="DF304" s="59"/>
      <c r="DG304" s="59"/>
      <c r="DH304" s="59"/>
      <c r="DI304" s="59"/>
      <c r="DJ304" s="59"/>
      <c r="DK304" s="59"/>
      <c r="DL304" s="59"/>
      <c r="DM304" s="59"/>
      <c r="DN304" s="59"/>
      <c r="DO304" s="59"/>
      <c r="DP304" s="59"/>
      <c r="DQ304" s="59"/>
      <c r="DR304" s="59"/>
      <c r="DS304" s="59"/>
      <c r="DT304" s="59"/>
      <c r="DU304" s="59"/>
      <c r="DV304" s="59"/>
      <c r="DW304" s="59"/>
      <c r="DX304" s="59"/>
      <c r="DY304" s="59"/>
      <c r="DZ304" s="59"/>
      <c r="EA304" s="59"/>
      <c r="EB304" s="59"/>
      <c r="EC304" s="59"/>
      <c r="ED304" s="59"/>
      <c r="EE304" s="59"/>
      <c r="EF304" s="59"/>
      <c r="EG304" s="59"/>
      <c r="EH304" s="59"/>
      <c r="EI304" s="59"/>
      <c r="EJ304" s="59"/>
      <c r="EK304" s="59"/>
      <c r="EL304" s="59"/>
      <c r="EM304" s="59"/>
      <c r="EN304" s="59"/>
      <c r="EO304" s="59"/>
      <c r="EP304" s="59"/>
      <c r="EQ304" s="59"/>
      <c r="ER304" s="59"/>
      <c r="ES304" s="59"/>
      <c r="ET304" s="59"/>
      <c r="EU304" s="59"/>
      <c r="EV304" s="59"/>
      <c r="EW304" s="59"/>
      <c r="EX304" s="59"/>
    </row>
    <row r="305" spans="1:154" outlineLevel="1" x14ac:dyDescent="0.2">
      <c r="A305" s="17">
        <v>94</v>
      </c>
      <c r="B305" s="17">
        <v>1</v>
      </c>
      <c r="C305" s="1">
        <v>0.99883541125056763</v>
      </c>
      <c r="D305" s="1">
        <f t="shared" si="13"/>
        <v>1.1645887494323715E-3</v>
      </c>
      <c r="E305" s="1">
        <f t="shared" si="14"/>
        <v>2.3305348197361136E-3</v>
      </c>
      <c r="F305" s="1">
        <f t="shared" si="15"/>
        <v>4.8275613095393348E-2</v>
      </c>
      <c r="G305" s="1">
        <f t="shared" si="16"/>
        <v>3.4145960196229924E-2</v>
      </c>
      <c r="H305" s="1">
        <v>0.99999999991044963</v>
      </c>
      <c r="I305" s="1">
        <f t="shared" si="17"/>
        <v>13020009.131108202</v>
      </c>
      <c r="J305" s="1">
        <f t="shared" si="18"/>
        <v>3608.3249759790415</v>
      </c>
      <c r="BA305" s="59"/>
      <c r="BB305" s="59"/>
      <c r="BC305" s="59"/>
      <c r="BD305" s="59"/>
      <c r="BE305" s="59"/>
      <c r="BF305" s="59"/>
      <c r="BG305" s="59"/>
      <c r="BH305" s="72"/>
      <c r="BI305" s="59"/>
      <c r="BJ305" s="59"/>
      <c r="BK305" s="59"/>
      <c r="BL305" s="59">
        <f t="shared" si="19"/>
        <v>0</v>
      </c>
      <c r="BM305" s="59" t="e">
        <f t="shared" si="20"/>
        <v>#N/A</v>
      </c>
      <c r="BN305" s="59">
        <f t="shared" si="21"/>
        <v>0.99883541125056763</v>
      </c>
      <c r="BO305" s="59"/>
      <c r="BP305" s="59"/>
      <c r="BQ305" s="59"/>
      <c r="BR305" s="59"/>
      <c r="BS305" s="59"/>
      <c r="BT305" s="59"/>
      <c r="BU305" s="59"/>
      <c r="BV305" s="59"/>
      <c r="BW305" s="59"/>
      <c r="BX305" s="59"/>
      <c r="BY305" s="59"/>
      <c r="BZ305" s="59"/>
      <c r="CA305" s="59"/>
      <c r="CB305" s="59"/>
      <c r="CC305" s="59"/>
      <c r="CD305" s="59"/>
      <c r="CE305" s="59"/>
      <c r="CF305" s="59"/>
      <c r="CG305" s="59"/>
      <c r="CH305" s="59"/>
      <c r="CI305" s="59"/>
      <c r="CJ305" s="59"/>
      <c r="CK305" s="59"/>
      <c r="CL305" s="59"/>
      <c r="CM305" s="59"/>
      <c r="CN305" s="59"/>
      <c r="CO305" s="59"/>
      <c r="CP305" s="59"/>
      <c r="CQ305" s="59"/>
      <c r="CR305" s="59"/>
      <c r="CS305" s="59"/>
      <c r="CT305" s="59"/>
      <c r="CU305" s="59"/>
      <c r="CV305" s="59"/>
      <c r="CW305" s="59"/>
      <c r="CX305" s="59"/>
      <c r="CY305" s="59"/>
      <c r="CZ305" s="59"/>
      <c r="DA305" s="59"/>
      <c r="DB305" s="59"/>
      <c r="DC305" s="59"/>
      <c r="DD305" s="59"/>
      <c r="DE305" s="59"/>
      <c r="DF305" s="59"/>
      <c r="DG305" s="59"/>
      <c r="DH305" s="59"/>
      <c r="DI305" s="59"/>
      <c r="DJ305" s="59"/>
      <c r="DK305" s="59"/>
      <c r="DL305" s="59"/>
      <c r="DM305" s="59"/>
      <c r="DN305" s="59"/>
      <c r="DO305" s="59"/>
      <c r="DP305" s="59"/>
      <c r="DQ305" s="59"/>
      <c r="DR305" s="59"/>
      <c r="DS305" s="59"/>
      <c r="DT305" s="59"/>
      <c r="DU305" s="59"/>
      <c r="DV305" s="59"/>
      <c r="DW305" s="59"/>
      <c r="DX305" s="59"/>
      <c r="DY305" s="59"/>
      <c r="DZ305" s="59"/>
      <c r="EA305" s="59"/>
      <c r="EB305" s="59"/>
      <c r="EC305" s="59"/>
      <c r="ED305" s="59"/>
      <c r="EE305" s="59"/>
      <c r="EF305" s="59"/>
      <c r="EG305" s="59"/>
      <c r="EH305" s="59"/>
      <c r="EI305" s="59"/>
      <c r="EJ305" s="59"/>
      <c r="EK305" s="59"/>
      <c r="EL305" s="59"/>
      <c r="EM305" s="59"/>
      <c r="EN305" s="59"/>
      <c r="EO305" s="59"/>
      <c r="EP305" s="59"/>
      <c r="EQ305" s="59"/>
      <c r="ER305" s="59"/>
      <c r="ES305" s="59"/>
      <c r="ET305" s="59"/>
      <c r="EU305" s="59"/>
      <c r="EV305" s="59"/>
      <c r="EW305" s="59"/>
      <c r="EX305" s="59"/>
    </row>
    <row r="306" spans="1:154" outlineLevel="1" x14ac:dyDescent="0.2">
      <c r="A306" s="17">
        <v>95</v>
      </c>
      <c r="B306" s="17">
        <v>0</v>
      </c>
      <c r="C306" s="1">
        <v>6.8740558500970686E-151</v>
      </c>
      <c r="D306" s="1">
        <f t="shared" si="13"/>
        <v>-6.8740558500970686E-151</v>
      </c>
      <c r="E306" s="1">
        <f t="shared" si="14"/>
        <v>0</v>
      </c>
      <c r="F306" s="1">
        <f t="shared" si="15"/>
        <v>0</v>
      </c>
      <c r="G306" s="1">
        <f t="shared" si="16"/>
        <v>-8.2909926125266017E-76</v>
      </c>
      <c r="H306" s="1">
        <v>4.1741942383995944E-122</v>
      </c>
      <c r="I306" s="1">
        <f t="shared" si="17"/>
        <v>2.8693644323912211E-272</v>
      </c>
      <c r="J306" s="1">
        <f t="shared" si="18"/>
        <v>-8.2909926125266017E-76</v>
      </c>
      <c r="BA306" s="59"/>
      <c r="BB306" s="59"/>
      <c r="BC306" s="59"/>
      <c r="BD306" s="59"/>
      <c r="BE306" s="59"/>
      <c r="BF306" s="59"/>
      <c r="BG306" s="59"/>
      <c r="BH306" s="72"/>
      <c r="BI306" s="59"/>
      <c r="BJ306" s="59"/>
      <c r="BK306" s="59"/>
      <c r="BL306" s="59">
        <f t="shared" si="19"/>
        <v>1</v>
      </c>
      <c r="BM306" s="59">
        <f t="shared" si="20"/>
        <v>6.8740558500970686E-151</v>
      </c>
      <c r="BN306" s="59" t="e">
        <f t="shared" si="21"/>
        <v>#N/A</v>
      </c>
      <c r="BO306" s="59"/>
      <c r="BP306" s="59"/>
      <c r="BQ306" s="59"/>
      <c r="BR306" s="59"/>
      <c r="BS306" s="59"/>
      <c r="BT306" s="59"/>
      <c r="BU306" s="59"/>
      <c r="BV306" s="59"/>
      <c r="BW306" s="59"/>
      <c r="BX306" s="59"/>
      <c r="BY306" s="59"/>
      <c r="BZ306" s="59"/>
      <c r="CA306" s="59"/>
      <c r="CB306" s="59"/>
      <c r="CC306" s="59"/>
      <c r="CD306" s="59"/>
      <c r="CE306" s="59"/>
      <c r="CF306" s="59"/>
      <c r="CG306" s="59"/>
      <c r="CH306" s="59"/>
      <c r="CI306" s="59"/>
      <c r="CJ306" s="59"/>
      <c r="CK306" s="59"/>
      <c r="CL306" s="59"/>
      <c r="CM306" s="59"/>
      <c r="CN306" s="59"/>
      <c r="CO306" s="59"/>
      <c r="CP306" s="59"/>
      <c r="CQ306" s="59"/>
      <c r="CR306" s="59"/>
      <c r="CS306" s="59"/>
      <c r="CT306" s="59"/>
      <c r="CU306" s="59"/>
      <c r="CV306" s="59"/>
      <c r="CW306" s="59"/>
      <c r="CX306" s="59"/>
      <c r="CY306" s="59"/>
      <c r="CZ306" s="59"/>
      <c r="DA306" s="59"/>
      <c r="DB306" s="59"/>
      <c r="DC306" s="59"/>
      <c r="DD306" s="59"/>
      <c r="DE306" s="59"/>
      <c r="DF306" s="59"/>
      <c r="DG306" s="59"/>
      <c r="DH306" s="59"/>
      <c r="DI306" s="59"/>
      <c r="DJ306" s="59"/>
      <c r="DK306" s="59"/>
      <c r="DL306" s="59"/>
      <c r="DM306" s="59"/>
      <c r="DN306" s="59"/>
      <c r="DO306" s="59"/>
      <c r="DP306" s="59"/>
      <c r="DQ306" s="59"/>
      <c r="DR306" s="59"/>
      <c r="DS306" s="59"/>
      <c r="DT306" s="59"/>
      <c r="DU306" s="59"/>
      <c r="DV306" s="59"/>
      <c r="DW306" s="59"/>
      <c r="DX306" s="59"/>
      <c r="DY306" s="59"/>
      <c r="DZ306" s="59"/>
      <c r="EA306" s="59"/>
      <c r="EB306" s="59"/>
      <c r="EC306" s="59"/>
      <c r="ED306" s="59"/>
      <c r="EE306" s="59"/>
      <c r="EF306" s="59"/>
      <c r="EG306" s="59"/>
      <c r="EH306" s="59"/>
      <c r="EI306" s="59"/>
      <c r="EJ306" s="59"/>
      <c r="EK306" s="59"/>
      <c r="EL306" s="59"/>
      <c r="EM306" s="59"/>
      <c r="EN306" s="59"/>
      <c r="EO306" s="59"/>
      <c r="EP306" s="59"/>
      <c r="EQ306" s="59"/>
      <c r="ER306" s="59"/>
      <c r="ES306" s="59"/>
      <c r="ET306" s="59"/>
      <c r="EU306" s="59"/>
      <c r="EV306" s="59"/>
      <c r="EW306" s="59"/>
      <c r="EX306" s="59"/>
    </row>
    <row r="307" spans="1:154" outlineLevel="1" x14ac:dyDescent="0.2">
      <c r="A307" s="17">
        <v>96</v>
      </c>
      <c r="B307" s="17">
        <v>0</v>
      </c>
      <c r="C307" s="1">
        <v>1.6326339146072928E-285</v>
      </c>
      <c r="D307" s="1">
        <f t="shared" si="13"/>
        <v>-1.6326339146072928E-285</v>
      </c>
      <c r="E307" s="1">
        <f t="shared" si="14"/>
        <v>0</v>
      </c>
      <c r="F307" s="1">
        <f t="shared" si="15"/>
        <v>0</v>
      </c>
      <c r="G307" s="1">
        <f t="shared" si="16"/>
        <v>-4.0405864854093803E-143</v>
      </c>
      <c r="H307" s="1">
        <v>1.2342425064288396E-234</v>
      </c>
      <c r="I307" s="1">
        <f t="shared" si="17"/>
        <v>0</v>
      </c>
      <c r="J307" s="1">
        <f t="shared" si="18"/>
        <v>-4.0405864854093803E-143</v>
      </c>
      <c r="BA307" s="59"/>
      <c r="BB307" s="59"/>
      <c r="BC307" s="59"/>
      <c r="BD307" s="59"/>
      <c r="BE307" s="59"/>
      <c r="BF307" s="59"/>
      <c r="BG307" s="59"/>
      <c r="BH307" s="72"/>
      <c r="BI307" s="59"/>
      <c r="BJ307" s="59"/>
      <c r="BK307" s="59"/>
      <c r="BL307" s="59">
        <f t="shared" si="19"/>
        <v>1</v>
      </c>
      <c r="BM307" s="59">
        <f t="shared" si="20"/>
        <v>1.6326339146072928E-285</v>
      </c>
      <c r="BN307" s="59" t="e">
        <f t="shared" si="21"/>
        <v>#N/A</v>
      </c>
      <c r="BO307" s="59"/>
      <c r="BP307" s="59"/>
      <c r="BQ307" s="59"/>
      <c r="BR307" s="59"/>
      <c r="BS307" s="59"/>
      <c r="BT307" s="59"/>
      <c r="BU307" s="59"/>
      <c r="BV307" s="59"/>
      <c r="BW307" s="59"/>
      <c r="BX307" s="59"/>
      <c r="BY307" s="59"/>
      <c r="BZ307" s="59"/>
      <c r="CA307" s="59"/>
      <c r="CB307" s="59"/>
      <c r="CC307" s="59"/>
      <c r="CD307" s="59"/>
      <c r="CE307" s="59"/>
      <c r="CF307" s="59"/>
      <c r="CG307" s="59"/>
      <c r="CH307" s="59"/>
      <c r="CI307" s="59"/>
      <c r="CJ307" s="59"/>
      <c r="CK307" s="59"/>
      <c r="CL307" s="59"/>
      <c r="CM307" s="59"/>
      <c r="CN307" s="59"/>
      <c r="CO307" s="59"/>
      <c r="CP307" s="59"/>
      <c r="CQ307" s="59"/>
      <c r="CR307" s="59"/>
      <c r="CS307" s="59"/>
      <c r="CT307" s="59"/>
      <c r="CU307" s="59"/>
      <c r="CV307" s="59"/>
      <c r="CW307" s="59"/>
      <c r="CX307" s="59"/>
      <c r="CY307" s="59"/>
      <c r="CZ307" s="59"/>
      <c r="DA307" s="59"/>
      <c r="DB307" s="59"/>
      <c r="DC307" s="59"/>
      <c r="DD307" s="59"/>
      <c r="DE307" s="59"/>
      <c r="DF307" s="59"/>
      <c r="DG307" s="59"/>
      <c r="DH307" s="59"/>
      <c r="DI307" s="59"/>
      <c r="DJ307" s="59"/>
      <c r="DK307" s="59"/>
      <c r="DL307" s="59"/>
      <c r="DM307" s="59"/>
      <c r="DN307" s="59"/>
      <c r="DO307" s="59"/>
      <c r="DP307" s="59"/>
      <c r="DQ307" s="59"/>
      <c r="DR307" s="59"/>
      <c r="DS307" s="59"/>
      <c r="DT307" s="59"/>
      <c r="DU307" s="59"/>
      <c r="DV307" s="59"/>
      <c r="DW307" s="59"/>
      <c r="DX307" s="59"/>
      <c r="DY307" s="59"/>
      <c r="DZ307" s="59"/>
      <c r="EA307" s="59"/>
      <c r="EB307" s="59"/>
      <c r="EC307" s="59"/>
      <c r="ED307" s="59"/>
      <c r="EE307" s="59"/>
      <c r="EF307" s="59"/>
      <c r="EG307" s="59"/>
      <c r="EH307" s="59"/>
      <c r="EI307" s="59"/>
      <c r="EJ307" s="59"/>
      <c r="EK307" s="59"/>
      <c r="EL307" s="59"/>
      <c r="EM307" s="59"/>
      <c r="EN307" s="59"/>
      <c r="EO307" s="59"/>
      <c r="EP307" s="59"/>
      <c r="EQ307" s="59"/>
      <c r="ER307" s="59"/>
      <c r="ES307" s="59"/>
      <c r="ET307" s="59"/>
      <c r="EU307" s="59"/>
      <c r="EV307" s="59"/>
      <c r="EW307" s="59"/>
      <c r="EX307" s="59"/>
    </row>
    <row r="308" spans="1:154" outlineLevel="1" x14ac:dyDescent="0.2">
      <c r="A308" s="17">
        <v>97</v>
      </c>
      <c r="B308" s="17">
        <v>0</v>
      </c>
      <c r="C308" s="1">
        <v>0</v>
      </c>
      <c r="D308" s="1">
        <f t="shared" si="13"/>
        <v>0</v>
      </c>
      <c r="E308" s="1">
        <f t="shared" si="14"/>
        <v>0</v>
      </c>
      <c r="F308" s="1">
        <f t="shared" si="15"/>
        <v>0</v>
      </c>
      <c r="G308" s="1" t="e">
        <f t="shared" si="16"/>
        <v>#DIV/0!</v>
      </c>
      <c r="H308" s="1">
        <v>5.3955367518941458E-298</v>
      </c>
      <c r="I308" s="1" t="e">
        <f t="shared" si="17"/>
        <v>#DIV/0!</v>
      </c>
      <c r="J308" s="1" t="e">
        <f t="shared" si="18"/>
        <v>#DIV/0!</v>
      </c>
      <c r="BA308" s="59"/>
      <c r="BB308" s="59"/>
      <c r="BC308" s="59"/>
      <c r="BD308" s="59"/>
      <c r="BE308" s="59"/>
      <c r="BF308" s="59"/>
      <c r="BG308" s="59"/>
      <c r="BH308" s="72"/>
      <c r="BI308" s="59"/>
      <c r="BJ308" s="59"/>
      <c r="BK308" s="59"/>
      <c r="BL308" s="59">
        <f t="shared" si="19"/>
        <v>1</v>
      </c>
      <c r="BM308" s="59">
        <f t="shared" si="20"/>
        <v>0</v>
      </c>
      <c r="BN308" s="59" t="e">
        <f t="shared" si="21"/>
        <v>#N/A</v>
      </c>
      <c r="BO308" s="59"/>
      <c r="BP308" s="59"/>
      <c r="BQ308" s="59"/>
      <c r="BR308" s="59"/>
      <c r="BS308" s="59"/>
      <c r="BT308" s="59"/>
      <c r="BU308" s="59"/>
      <c r="BV308" s="59"/>
      <c r="BW308" s="59"/>
      <c r="BX308" s="59"/>
      <c r="BY308" s="59"/>
      <c r="BZ308" s="59"/>
      <c r="CA308" s="59"/>
      <c r="CB308" s="59"/>
      <c r="CC308" s="59"/>
      <c r="CD308" s="59"/>
      <c r="CE308" s="59"/>
      <c r="CF308" s="59"/>
      <c r="CG308" s="59"/>
      <c r="CH308" s="59"/>
      <c r="CI308" s="59"/>
      <c r="CJ308" s="59"/>
      <c r="CK308" s="59"/>
      <c r="CL308" s="59"/>
      <c r="CM308" s="59"/>
      <c r="CN308" s="59"/>
      <c r="CO308" s="59"/>
      <c r="CP308" s="59"/>
      <c r="CQ308" s="59"/>
      <c r="CR308" s="59"/>
      <c r="CS308" s="59"/>
      <c r="CT308" s="59"/>
      <c r="CU308" s="59"/>
      <c r="CV308" s="59"/>
      <c r="CW308" s="59"/>
      <c r="CX308" s="59"/>
      <c r="CY308" s="59"/>
      <c r="CZ308" s="59"/>
      <c r="DA308" s="59"/>
      <c r="DB308" s="59"/>
      <c r="DC308" s="59"/>
      <c r="DD308" s="59"/>
      <c r="DE308" s="59"/>
      <c r="DF308" s="59"/>
      <c r="DG308" s="59"/>
      <c r="DH308" s="59"/>
      <c r="DI308" s="59"/>
      <c r="DJ308" s="59"/>
      <c r="DK308" s="59"/>
      <c r="DL308" s="59"/>
      <c r="DM308" s="59"/>
      <c r="DN308" s="59"/>
      <c r="DO308" s="59"/>
      <c r="DP308" s="59"/>
      <c r="DQ308" s="59"/>
      <c r="DR308" s="59"/>
      <c r="DS308" s="59"/>
      <c r="DT308" s="59"/>
      <c r="DU308" s="59"/>
      <c r="DV308" s="59"/>
      <c r="DW308" s="59"/>
      <c r="DX308" s="59"/>
      <c r="DY308" s="59"/>
      <c r="DZ308" s="59"/>
      <c r="EA308" s="59"/>
      <c r="EB308" s="59"/>
      <c r="EC308" s="59"/>
      <c r="ED308" s="59"/>
      <c r="EE308" s="59"/>
      <c r="EF308" s="59"/>
      <c r="EG308" s="59"/>
      <c r="EH308" s="59"/>
      <c r="EI308" s="59"/>
      <c r="EJ308" s="59"/>
      <c r="EK308" s="59"/>
      <c r="EL308" s="59"/>
      <c r="EM308" s="59"/>
      <c r="EN308" s="59"/>
      <c r="EO308" s="59"/>
      <c r="EP308" s="59"/>
      <c r="EQ308" s="59"/>
      <c r="ER308" s="59"/>
      <c r="ES308" s="59"/>
      <c r="ET308" s="59"/>
      <c r="EU308" s="59"/>
      <c r="EV308" s="59"/>
      <c r="EW308" s="59"/>
      <c r="EX308" s="59"/>
    </row>
    <row r="309" spans="1:154" outlineLevel="1" x14ac:dyDescent="0.2">
      <c r="A309" s="17">
        <v>98</v>
      </c>
      <c r="B309" s="17">
        <v>0</v>
      </c>
      <c r="C309" s="1">
        <v>0</v>
      </c>
      <c r="D309" s="1">
        <f t="shared" si="13"/>
        <v>0</v>
      </c>
      <c r="E309" s="1">
        <f t="shared" si="14"/>
        <v>0</v>
      </c>
      <c r="F309" s="1">
        <f t="shared" si="15"/>
        <v>0</v>
      </c>
      <c r="G309" s="1" t="e">
        <f t="shared" si="16"/>
        <v>#DIV/0!</v>
      </c>
      <c r="H309" s="1">
        <v>0</v>
      </c>
      <c r="I309" s="1" t="e">
        <f t="shared" si="17"/>
        <v>#DIV/0!</v>
      </c>
      <c r="J309" s="1" t="e">
        <f t="shared" si="18"/>
        <v>#DIV/0!</v>
      </c>
      <c r="BA309" s="59"/>
      <c r="BB309" s="59"/>
      <c r="BC309" s="59"/>
      <c r="BD309" s="59"/>
      <c r="BE309" s="59"/>
      <c r="BF309" s="59"/>
      <c r="BG309" s="59"/>
      <c r="BH309" s="72"/>
      <c r="BI309" s="59"/>
      <c r="BJ309" s="59"/>
      <c r="BK309" s="59"/>
      <c r="BL309" s="59">
        <f t="shared" si="19"/>
        <v>1</v>
      </c>
      <c r="BM309" s="59">
        <f t="shared" si="20"/>
        <v>0</v>
      </c>
      <c r="BN309" s="59" t="e">
        <f t="shared" si="21"/>
        <v>#N/A</v>
      </c>
      <c r="BO309" s="59"/>
      <c r="BP309" s="59"/>
      <c r="BQ309" s="59"/>
      <c r="BR309" s="59"/>
      <c r="BS309" s="59"/>
      <c r="BT309" s="59"/>
      <c r="BU309" s="59"/>
      <c r="BV309" s="59"/>
      <c r="BW309" s="59"/>
      <c r="BX309" s="59"/>
      <c r="BY309" s="59"/>
      <c r="BZ309" s="59"/>
      <c r="CA309" s="59"/>
      <c r="CB309" s="59"/>
      <c r="CC309" s="59"/>
      <c r="CD309" s="59"/>
      <c r="CE309" s="59"/>
      <c r="CF309" s="59"/>
      <c r="CG309" s="59"/>
      <c r="CH309" s="59"/>
      <c r="CI309" s="59"/>
      <c r="CJ309" s="59"/>
      <c r="CK309" s="59"/>
      <c r="CL309" s="59"/>
      <c r="CM309" s="59"/>
      <c r="CN309" s="59"/>
      <c r="CO309" s="59"/>
      <c r="CP309" s="59"/>
      <c r="CQ309" s="59"/>
      <c r="CR309" s="59"/>
      <c r="CS309" s="59"/>
      <c r="CT309" s="59"/>
      <c r="CU309" s="59"/>
      <c r="CV309" s="59"/>
      <c r="CW309" s="59"/>
      <c r="CX309" s="59"/>
      <c r="CY309" s="59"/>
      <c r="CZ309" s="59"/>
      <c r="DA309" s="59"/>
      <c r="DB309" s="59"/>
      <c r="DC309" s="59"/>
      <c r="DD309" s="59"/>
      <c r="DE309" s="59"/>
      <c r="DF309" s="59"/>
      <c r="DG309" s="59"/>
      <c r="DH309" s="59"/>
      <c r="DI309" s="59"/>
      <c r="DJ309" s="59"/>
      <c r="DK309" s="59"/>
      <c r="DL309" s="59"/>
      <c r="DM309" s="59"/>
      <c r="DN309" s="59"/>
      <c r="DO309" s="59"/>
      <c r="DP309" s="59"/>
      <c r="DQ309" s="59"/>
      <c r="DR309" s="59"/>
      <c r="DS309" s="59"/>
      <c r="DT309" s="59"/>
      <c r="DU309" s="59"/>
      <c r="DV309" s="59"/>
      <c r="DW309" s="59"/>
      <c r="DX309" s="59"/>
      <c r="DY309" s="59"/>
      <c r="DZ309" s="59"/>
      <c r="EA309" s="59"/>
      <c r="EB309" s="59"/>
      <c r="EC309" s="59"/>
      <c r="ED309" s="59"/>
      <c r="EE309" s="59"/>
      <c r="EF309" s="59"/>
      <c r="EG309" s="59"/>
      <c r="EH309" s="59"/>
      <c r="EI309" s="59"/>
      <c r="EJ309" s="59"/>
      <c r="EK309" s="59"/>
      <c r="EL309" s="59"/>
      <c r="EM309" s="59"/>
      <c r="EN309" s="59"/>
      <c r="EO309" s="59"/>
      <c r="EP309" s="59"/>
      <c r="EQ309" s="59"/>
      <c r="ER309" s="59"/>
      <c r="ES309" s="59"/>
      <c r="ET309" s="59"/>
      <c r="EU309" s="59"/>
      <c r="EV309" s="59"/>
      <c r="EW309" s="59"/>
      <c r="EX309" s="59"/>
    </row>
    <row r="310" spans="1:154" outlineLevel="1" x14ac:dyDescent="0.2">
      <c r="A310" s="17">
        <v>99</v>
      </c>
      <c r="B310" s="17">
        <v>0</v>
      </c>
      <c r="C310" s="1">
        <v>0</v>
      </c>
      <c r="D310" s="1">
        <f t="shared" si="13"/>
        <v>0</v>
      </c>
      <c r="E310" s="1">
        <f t="shared" si="14"/>
        <v>0</v>
      </c>
      <c r="F310" s="1">
        <f t="shared" si="15"/>
        <v>0</v>
      </c>
      <c r="G310" s="1" t="e">
        <f t="shared" si="16"/>
        <v>#DIV/0!</v>
      </c>
      <c r="H310" s="1">
        <v>0</v>
      </c>
      <c r="I310" s="1" t="e">
        <f t="shared" si="17"/>
        <v>#DIV/0!</v>
      </c>
      <c r="J310" s="1" t="e">
        <f t="shared" si="18"/>
        <v>#DIV/0!</v>
      </c>
      <c r="BA310" s="59"/>
      <c r="BB310" s="59"/>
      <c r="BC310" s="59"/>
      <c r="BD310" s="59"/>
      <c r="BE310" s="59"/>
      <c r="BF310" s="59"/>
      <c r="BG310" s="59"/>
      <c r="BH310" s="72"/>
      <c r="BI310" s="59"/>
      <c r="BJ310" s="59"/>
      <c r="BK310" s="59"/>
      <c r="BL310" s="59">
        <f t="shared" si="19"/>
        <v>1</v>
      </c>
      <c r="BM310" s="59">
        <f t="shared" si="20"/>
        <v>0</v>
      </c>
      <c r="BN310" s="59" t="e">
        <f t="shared" si="21"/>
        <v>#N/A</v>
      </c>
      <c r="BO310" s="59"/>
      <c r="BP310" s="59"/>
      <c r="BQ310" s="59"/>
      <c r="BR310" s="59"/>
      <c r="BS310" s="59"/>
      <c r="BT310" s="59"/>
      <c r="BU310" s="59"/>
      <c r="BV310" s="59"/>
      <c r="BW310" s="59"/>
      <c r="BX310" s="59"/>
      <c r="BY310" s="59"/>
      <c r="BZ310" s="59"/>
      <c r="CA310" s="59"/>
      <c r="CB310" s="59"/>
      <c r="CC310" s="59"/>
      <c r="CD310" s="59"/>
      <c r="CE310" s="59"/>
      <c r="CF310" s="59"/>
      <c r="CG310" s="59"/>
      <c r="CH310" s="59"/>
      <c r="CI310" s="59"/>
      <c r="CJ310" s="59"/>
      <c r="CK310" s="59"/>
      <c r="CL310" s="59"/>
      <c r="CM310" s="59"/>
      <c r="CN310" s="59"/>
      <c r="CO310" s="59"/>
      <c r="CP310" s="59"/>
      <c r="CQ310" s="59"/>
      <c r="CR310" s="59"/>
      <c r="CS310" s="59"/>
      <c r="CT310" s="59"/>
      <c r="CU310" s="59"/>
      <c r="CV310" s="59"/>
      <c r="CW310" s="59"/>
      <c r="CX310" s="59"/>
      <c r="CY310" s="59"/>
      <c r="CZ310" s="59"/>
      <c r="DA310" s="59"/>
      <c r="DB310" s="59"/>
      <c r="DC310" s="59"/>
      <c r="DD310" s="59"/>
      <c r="DE310" s="59"/>
      <c r="DF310" s="59"/>
      <c r="DG310" s="59"/>
      <c r="DH310" s="59"/>
      <c r="DI310" s="59"/>
      <c r="DJ310" s="59"/>
      <c r="DK310" s="59"/>
      <c r="DL310" s="59"/>
      <c r="DM310" s="59"/>
      <c r="DN310" s="59"/>
      <c r="DO310" s="59"/>
      <c r="DP310" s="59"/>
      <c r="DQ310" s="59"/>
      <c r="DR310" s="59"/>
      <c r="DS310" s="59"/>
      <c r="DT310" s="59"/>
      <c r="DU310" s="59"/>
      <c r="DV310" s="59"/>
      <c r="DW310" s="59"/>
      <c r="DX310" s="59"/>
      <c r="DY310" s="59"/>
      <c r="DZ310" s="59"/>
      <c r="EA310" s="59"/>
      <c r="EB310" s="59"/>
      <c r="EC310" s="59"/>
      <c r="ED310" s="59"/>
      <c r="EE310" s="59"/>
      <c r="EF310" s="59"/>
      <c r="EG310" s="59"/>
      <c r="EH310" s="59"/>
      <c r="EI310" s="59"/>
      <c r="EJ310" s="59"/>
      <c r="EK310" s="59"/>
      <c r="EL310" s="59"/>
      <c r="EM310" s="59"/>
      <c r="EN310" s="59"/>
      <c r="EO310" s="59"/>
      <c r="EP310" s="59"/>
      <c r="EQ310" s="59"/>
      <c r="ER310" s="59"/>
      <c r="ES310" s="59"/>
      <c r="ET310" s="59"/>
      <c r="EU310" s="59"/>
      <c r="EV310" s="59"/>
      <c r="EW310" s="59"/>
      <c r="EX310" s="59"/>
    </row>
    <row r="311" spans="1:154" outlineLevel="1" x14ac:dyDescent="0.2">
      <c r="A311" s="17">
        <v>100</v>
      </c>
      <c r="B311" s="17">
        <v>0</v>
      </c>
      <c r="C311" s="1">
        <v>6.2352592409576301E-129</v>
      </c>
      <c r="D311" s="1">
        <f t="shared" si="13"/>
        <v>-6.2352592409576301E-129</v>
      </c>
      <c r="E311" s="1">
        <f t="shared" si="14"/>
        <v>0</v>
      </c>
      <c r="F311" s="1">
        <f t="shared" si="15"/>
        <v>0</v>
      </c>
      <c r="G311" s="1">
        <f t="shared" si="16"/>
        <v>-7.8963657722762755E-65</v>
      </c>
      <c r="H311" s="1">
        <v>1.0711649530892085E-103</v>
      </c>
      <c r="I311" s="1">
        <f t="shared" si="17"/>
        <v>6.6789911723394346E-232</v>
      </c>
      <c r="J311" s="1">
        <f t="shared" si="18"/>
        <v>-7.8963657722762755E-65</v>
      </c>
      <c r="BA311" s="59"/>
      <c r="BB311" s="59"/>
      <c r="BC311" s="59"/>
      <c r="BD311" s="59"/>
      <c r="BE311" s="59"/>
      <c r="BF311" s="59"/>
      <c r="BG311" s="59"/>
      <c r="BH311" s="72"/>
      <c r="BI311" s="59"/>
      <c r="BJ311" s="59"/>
      <c r="BK311" s="59"/>
      <c r="BL311" s="59">
        <f t="shared" si="19"/>
        <v>1</v>
      </c>
      <c r="BM311" s="59">
        <f t="shared" si="20"/>
        <v>6.2352592409576301E-129</v>
      </c>
      <c r="BN311" s="59" t="e">
        <f t="shared" si="21"/>
        <v>#N/A</v>
      </c>
      <c r="BO311" s="59"/>
      <c r="BP311" s="59"/>
      <c r="BQ311" s="59"/>
      <c r="BR311" s="59"/>
      <c r="BS311" s="59"/>
      <c r="BT311" s="59"/>
      <c r="BU311" s="59"/>
      <c r="BV311" s="59"/>
      <c r="BW311" s="59"/>
      <c r="BX311" s="59"/>
      <c r="BY311" s="59"/>
      <c r="BZ311" s="59"/>
      <c r="CA311" s="59"/>
      <c r="CB311" s="59"/>
      <c r="CC311" s="59"/>
      <c r="CD311" s="59"/>
      <c r="CE311" s="59"/>
      <c r="CF311" s="59"/>
      <c r="CG311" s="59"/>
      <c r="CH311" s="59"/>
      <c r="CI311" s="59"/>
      <c r="CJ311" s="59"/>
      <c r="CK311" s="59"/>
      <c r="CL311" s="59"/>
      <c r="CM311" s="59"/>
      <c r="CN311" s="59"/>
      <c r="CO311" s="59"/>
      <c r="CP311" s="59"/>
      <c r="CQ311" s="59"/>
      <c r="CR311" s="59"/>
      <c r="CS311" s="59"/>
      <c r="CT311" s="59"/>
      <c r="CU311" s="59"/>
      <c r="CV311" s="59"/>
      <c r="CW311" s="59"/>
      <c r="CX311" s="59"/>
      <c r="CY311" s="59"/>
      <c r="CZ311" s="59"/>
      <c r="DA311" s="59"/>
      <c r="DB311" s="59"/>
      <c r="DC311" s="59"/>
      <c r="DD311" s="59"/>
      <c r="DE311" s="59"/>
      <c r="DF311" s="59"/>
      <c r="DG311" s="59"/>
      <c r="DH311" s="59"/>
      <c r="DI311" s="59"/>
      <c r="DJ311" s="59"/>
      <c r="DK311" s="59"/>
      <c r="DL311" s="59"/>
      <c r="DM311" s="59"/>
      <c r="DN311" s="59"/>
      <c r="DO311" s="59"/>
      <c r="DP311" s="59"/>
      <c r="DQ311" s="59"/>
      <c r="DR311" s="59"/>
      <c r="DS311" s="59"/>
      <c r="DT311" s="59"/>
      <c r="DU311" s="59"/>
      <c r="DV311" s="59"/>
      <c r="DW311" s="59"/>
      <c r="DX311" s="59"/>
      <c r="DY311" s="59"/>
      <c r="DZ311" s="59"/>
      <c r="EA311" s="59"/>
      <c r="EB311" s="59"/>
      <c r="EC311" s="59"/>
      <c r="ED311" s="59"/>
      <c r="EE311" s="59"/>
      <c r="EF311" s="59"/>
      <c r="EG311" s="59"/>
      <c r="EH311" s="59"/>
      <c r="EI311" s="59"/>
      <c r="EJ311" s="59"/>
      <c r="EK311" s="59"/>
      <c r="EL311" s="59"/>
      <c r="EM311" s="59"/>
      <c r="EN311" s="59"/>
      <c r="EO311" s="59"/>
      <c r="EP311" s="59"/>
      <c r="EQ311" s="59"/>
      <c r="ER311" s="59"/>
      <c r="ES311" s="59"/>
      <c r="ET311" s="59"/>
      <c r="EU311" s="59"/>
      <c r="EV311" s="59"/>
      <c r="EW311" s="59"/>
      <c r="EX311" s="59"/>
    </row>
    <row r="312" spans="1:154" outlineLevel="1" x14ac:dyDescent="0.2">
      <c r="A312" s="17">
        <v>101</v>
      </c>
      <c r="B312" s="17">
        <v>0</v>
      </c>
      <c r="C312" s="1">
        <v>0</v>
      </c>
      <c r="D312" s="1">
        <f t="shared" si="13"/>
        <v>0</v>
      </c>
      <c r="E312" s="1">
        <f t="shared" si="14"/>
        <v>0</v>
      </c>
      <c r="F312" s="1">
        <f t="shared" si="15"/>
        <v>0</v>
      </c>
      <c r="G312" s="1" t="e">
        <f t="shared" si="16"/>
        <v>#DIV/0!</v>
      </c>
      <c r="H312" s="1">
        <v>0</v>
      </c>
      <c r="I312" s="1" t="e">
        <f t="shared" si="17"/>
        <v>#DIV/0!</v>
      </c>
      <c r="J312" s="1" t="e">
        <f t="shared" si="18"/>
        <v>#DIV/0!</v>
      </c>
      <c r="BA312" s="59"/>
      <c r="BB312" s="59"/>
      <c r="BC312" s="59"/>
      <c r="BD312" s="59"/>
      <c r="BE312" s="59"/>
      <c r="BF312" s="59"/>
      <c r="BG312" s="59"/>
      <c r="BH312" s="72"/>
      <c r="BI312" s="59"/>
      <c r="BJ312" s="59"/>
      <c r="BK312" s="59"/>
      <c r="BL312" s="59">
        <f t="shared" si="19"/>
        <v>1</v>
      </c>
      <c r="BM312" s="59">
        <f t="shared" si="20"/>
        <v>0</v>
      </c>
      <c r="BN312" s="59" t="e">
        <f t="shared" si="21"/>
        <v>#N/A</v>
      </c>
      <c r="BO312" s="59"/>
      <c r="BP312" s="59"/>
      <c r="BQ312" s="59"/>
      <c r="BR312" s="59"/>
      <c r="BS312" s="59"/>
      <c r="BT312" s="59"/>
      <c r="BU312" s="59"/>
      <c r="BV312" s="59"/>
      <c r="BW312" s="59"/>
      <c r="BX312" s="59"/>
      <c r="BY312" s="59"/>
      <c r="BZ312" s="59"/>
      <c r="CA312" s="59"/>
      <c r="CB312" s="59"/>
      <c r="CC312" s="59"/>
      <c r="CD312" s="59"/>
      <c r="CE312" s="59"/>
      <c r="CF312" s="59"/>
      <c r="CG312" s="59"/>
      <c r="CH312" s="59"/>
      <c r="CI312" s="59"/>
      <c r="CJ312" s="59"/>
      <c r="CK312" s="59"/>
      <c r="CL312" s="59"/>
      <c r="CM312" s="59"/>
      <c r="CN312" s="59"/>
      <c r="CO312" s="59"/>
      <c r="CP312" s="59"/>
      <c r="CQ312" s="59"/>
      <c r="CR312" s="59"/>
      <c r="CS312" s="59"/>
      <c r="CT312" s="59"/>
      <c r="CU312" s="59"/>
      <c r="CV312" s="59"/>
      <c r="CW312" s="59"/>
      <c r="CX312" s="59"/>
      <c r="CY312" s="59"/>
      <c r="CZ312" s="59"/>
      <c r="DA312" s="59"/>
      <c r="DB312" s="59"/>
      <c r="DC312" s="59"/>
      <c r="DD312" s="59"/>
      <c r="DE312" s="59"/>
      <c r="DF312" s="59"/>
      <c r="DG312" s="59"/>
      <c r="DH312" s="59"/>
      <c r="DI312" s="59"/>
      <c r="DJ312" s="59"/>
      <c r="DK312" s="59"/>
      <c r="DL312" s="59"/>
      <c r="DM312" s="59"/>
      <c r="DN312" s="59"/>
      <c r="DO312" s="59"/>
      <c r="DP312" s="59"/>
      <c r="DQ312" s="59"/>
      <c r="DR312" s="59"/>
      <c r="DS312" s="59"/>
      <c r="DT312" s="59"/>
      <c r="DU312" s="59"/>
      <c r="DV312" s="59"/>
      <c r="DW312" s="59"/>
      <c r="DX312" s="59"/>
      <c r="DY312" s="59"/>
      <c r="DZ312" s="59"/>
      <c r="EA312" s="59"/>
      <c r="EB312" s="59"/>
      <c r="EC312" s="59"/>
      <c r="ED312" s="59"/>
      <c r="EE312" s="59"/>
      <c r="EF312" s="59"/>
      <c r="EG312" s="59"/>
      <c r="EH312" s="59"/>
      <c r="EI312" s="59"/>
      <c r="EJ312" s="59"/>
      <c r="EK312" s="59"/>
      <c r="EL312" s="59"/>
      <c r="EM312" s="59"/>
      <c r="EN312" s="59"/>
      <c r="EO312" s="59"/>
      <c r="EP312" s="59"/>
      <c r="EQ312" s="59"/>
      <c r="ER312" s="59"/>
      <c r="ES312" s="59"/>
      <c r="ET312" s="59"/>
      <c r="EU312" s="59"/>
      <c r="EV312" s="59"/>
      <c r="EW312" s="59"/>
      <c r="EX312" s="59"/>
    </row>
    <row r="313" spans="1:154" outlineLevel="1" x14ac:dyDescent="0.2">
      <c r="A313" s="17">
        <v>102</v>
      </c>
      <c r="B313" s="17">
        <v>0</v>
      </c>
      <c r="C313" s="1">
        <v>2.2450016112336207E-297</v>
      </c>
      <c r="D313" s="1">
        <f t="shared" si="13"/>
        <v>-2.2450016112336207E-297</v>
      </c>
      <c r="E313" s="1">
        <f t="shared" si="14"/>
        <v>0</v>
      </c>
      <c r="F313" s="1">
        <f t="shared" si="15"/>
        <v>0</v>
      </c>
      <c r="G313" s="1">
        <f t="shared" si="16"/>
        <v>-4.7381447964721595E-149</v>
      </c>
      <c r="H313" s="1">
        <v>1.3815953414361796E-244</v>
      </c>
      <c r="I313" s="1">
        <f t="shared" si="17"/>
        <v>0</v>
      </c>
      <c r="J313" s="1">
        <f t="shared" si="18"/>
        <v>-4.7381447964721595E-149</v>
      </c>
      <c r="BA313" s="59"/>
      <c r="BB313" s="59"/>
      <c r="BC313" s="59"/>
      <c r="BD313" s="59"/>
      <c r="BE313" s="59"/>
      <c r="BF313" s="59"/>
      <c r="BG313" s="59"/>
      <c r="BH313" s="72"/>
      <c r="BI313" s="59"/>
      <c r="BJ313" s="59"/>
      <c r="BK313" s="59"/>
      <c r="BL313" s="59">
        <f t="shared" si="19"/>
        <v>1</v>
      </c>
      <c r="BM313" s="59">
        <f t="shared" si="20"/>
        <v>2.2450016112336207E-297</v>
      </c>
      <c r="BN313" s="59" t="e">
        <f t="shared" si="21"/>
        <v>#N/A</v>
      </c>
      <c r="BO313" s="59"/>
      <c r="BP313" s="59"/>
      <c r="BQ313" s="59"/>
      <c r="BR313" s="59"/>
      <c r="BS313" s="59"/>
      <c r="BT313" s="59"/>
      <c r="BU313" s="59"/>
      <c r="BV313" s="59"/>
      <c r="BW313" s="59"/>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59"/>
      <c r="DI313" s="59"/>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row>
    <row r="314" spans="1:154" outlineLevel="1" x14ac:dyDescent="0.2">
      <c r="A314" s="17">
        <v>103</v>
      </c>
      <c r="B314" s="17">
        <v>0</v>
      </c>
      <c r="C314" s="1">
        <v>9.3449391391411659E-275</v>
      </c>
      <c r="D314" s="1">
        <f t="shared" si="13"/>
        <v>-9.3449391391411659E-275</v>
      </c>
      <c r="E314" s="1">
        <f t="shared" si="14"/>
        <v>0</v>
      </c>
      <c r="F314" s="1">
        <f t="shared" si="15"/>
        <v>0</v>
      </c>
      <c r="G314" s="1">
        <f t="shared" si="16"/>
        <v>-9.6669225398475001E-138</v>
      </c>
      <c r="H314" s="1">
        <v>9.7899555864396637E-223</v>
      </c>
      <c r="I314" s="1">
        <f t="shared" si="17"/>
        <v>0</v>
      </c>
      <c r="J314" s="1">
        <f t="shared" si="18"/>
        <v>-9.6669225398475001E-138</v>
      </c>
      <c r="BA314" s="59"/>
      <c r="BB314" s="59"/>
      <c r="BC314" s="59"/>
      <c r="BD314" s="59"/>
      <c r="BE314" s="59"/>
      <c r="BF314" s="59"/>
      <c r="BG314" s="59"/>
      <c r="BH314" s="72"/>
      <c r="BI314" s="59"/>
      <c r="BJ314" s="59"/>
      <c r="BK314" s="59"/>
      <c r="BL314" s="59">
        <f t="shared" si="19"/>
        <v>1</v>
      </c>
      <c r="BM314" s="59">
        <f t="shared" si="20"/>
        <v>9.3449391391411659E-275</v>
      </c>
      <c r="BN314" s="59" t="e">
        <f t="shared" si="21"/>
        <v>#N/A</v>
      </c>
      <c r="BO314" s="59"/>
      <c r="BP314" s="59"/>
      <c r="BQ314" s="59"/>
      <c r="BR314" s="59"/>
      <c r="BS314" s="59"/>
      <c r="BT314" s="59"/>
      <c r="BU314" s="59"/>
      <c r="BV314" s="59"/>
      <c r="BW314" s="59"/>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59"/>
      <c r="DI314" s="59"/>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row>
    <row r="315" spans="1:154" outlineLevel="1" x14ac:dyDescent="0.2">
      <c r="A315" s="17">
        <v>104</v>
      </c>
      <c r="B315" s="17">
        <v>0</v>
      </c>
      <c r="C315" s="1">
        <v>1.5865272873336826E-258</v>
      </c>
      <c r="D315" s="1">
        <f t="shared" si="13"/>
        <v>-1.5865272873336826E-258</v>
      </c>
      <c r="E315" s="1">
        <f t="shared" si="14"/>
        <v>0</v>
      </c>
      <c r="F315" s="1">
        <f t="shared" si="15"/>
        <v>0</v>
      </c>
      <c r="G315" s="1">
        <f t="shared" si="16"/>
        <v>-1.2595742484401951E-129</v>
      </c>
      <c r="H315" s="1">
        <v>5.6275643501078999E-212</v>
      </c>
      <c r="I315" s="1">
        <f t="shared" si="17"/>
        <v>0</v>
      </c>
      <c r="J315" s="1">
        <f t="shared" si="18"/>
        <v>-1.2595742484401951E-129</v>
      </c>
      <c r="BA315" s="59"/>
      <c r="BB315" s="59"/>
      <c r="BC315" s="59"/>
      <c r="BD315" s="59"/>
      <c r="BE315" s="59"/>
      <c r="BF315" s="59"/>
      <c r="BG315" s="59"/>
      <c r="BH315" s="72"/>
      <c r="BI315" s="59"/>
      <c r="BJ315" s="59"/>
      <c r="BK315" s="59"/>
      <c r="BL315" s="59">
        <f t="shared" si="19"/>
        <v>1</v>
      </c>
      <c r="BM315" s="59">
        <f t="shared" si="20"/>
        <v>1.5865272873336826E-258</v>
      </c>
      <c r="BN315" s="59" t="e">
        <f t="shared" si="21"/>
        <v>#N/A</v>
      </c>
      <c r="BO315" s="59"/>
      <c r="BP315" s="59"/>
      <c r="BQ315" s="59"/>
      <c r="BR315" s="59"/>
      <c r="BS315" s="59"/>
      <c r="BT315" s="59"/>
      <c r="BU315" s="59"/>
      <c r="BV315" s="59"/>
      <c r="BW315" s="59"/>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59"/>
      <c r="DI315" s="59"/>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row>
    <row r="316" spans="1:154" outlineLevel="1" x14ac:dyDescent="0.2">
      <c r="A316" s="17">
        <v>105</v>
      </c>
      <c r="B316" s="17">
        <v>0</v>
      </c>
      <c r="C316" s="1">
        <v>6.0956208478076446E-108</v>
      </c>
      <c r="D316" s="1">
        <f t="shared" si="13"/>
        <v>-6.0956208478076446E-108</v>
      </c>
      <c r="E316" s="1">
        <f t="shared" si="14"/>
        <v>0</v>
      </c>
      <c r="F316" s="1">
        <f t="shared" si="15"/>
        <v>0</v>
      </c>
      <c r="G316" s="1">
        <f t="shared" si="16"/>
        <v>-2.4689311144314344E-54</v>
      </c>
      <c r="H316" s="1">
        <v>1.1461579115894751E-82</v>
      </c>
      <c r="I316" s="1">
        <f t="shared" si="17"/>
        <v>6.9865440607644751E-190</v>
      </c>
      <c r="J316" s="1">
        <f t="shared" si="18"/>
        <v>-2.4689311144314344E-54</v>
      </c>
      <c r="BA316" s="59"/>
      <c r="BB316" s="59"/>
      <c r="BC316" s="59"/>
      <c r="BD316" s="59"/>
      <c r="BE316" s="59"/>
      <c r="BF316" s="59"/>
      <c r="BG316" s="59"/>
      <c r="BH316" s="72"/>
      <c r="BI316" s="59"/>
      <c r="BJ316" s="59"/>
      <c r="BK316" s="59"/>
      <c r="BL316" s="59">
        <f t="shared" si="19"/>
        <v>1</v>
      </c>
      <c r="BM316" s="59">
        <f t="shared" si="20"/>
        <v>6.0956208478076446E-108</v>
      </c>
      <c r="BN316" s="59" t="e">
        <f t="shared" si="21"/>
        <v>#N/A</v>
      </c>
      <c r="BO316" s="59"/>
      <c r="BP316" s="59"/>
      <c r="BQ316" s="59"/>
      <c r="BR316" s="59"/>
      <c r="BS316" s="59"/>
      <c r="BT316" s="59"/>
      <c r="BU316" s="59"/>
      <c r="BV316" s="59"/>
      <c r="BW316" s="59"/>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59"/>
      <c r="DI316" s="59"/>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row>
    <row r="317" spans="1:154" outlineLevel="1" x14ac:dyDescent="0.2">
      <c r="A317" s="17">
        <v>106</v>
      </c>
      <c r="B317" s="17">
        <v>0</v>
      </c>
      <c r="C317" s="1">
        <v>9.1205728434980637E-136</v>
      </c>
      <c r="D317" s="1">
        <f t="shared" si="13"/>
        <v>-9.1205728434980637E-136</v>
      </c>
      <c r="E317" s="1">
        <f t="shared" si="14"/>
        <v>0</v>
      </c>
      <c r="F317" s="1">
        <f t="shared" si="15"/>
        <v>0</v>
      </c>
      <c r="G317" s="1">
        <f t="shared" si="16"/>
        <v>-3.0200286163376105E-68</v>
      </c>
      <c r="H317" s="1">
        <v>1.3273558833849042E-109</v>
      </c>
      <c r="I317" s="1">
        <f t="shared" si="17"/>
        <v>1.2106246023657737E-244</v>
      </c>
      <c r="J317" s="1">
        <f t="shared" si="18"/>
        <v>-3.0200286163376105E-68</v>
      </c>
      <c r="BA317" s="59"/>
      <c r="BB317" s="59"/>
      <c r="BC317" s="59"/>
      <c r="BD317" s="59"/>
      <c r="BE317" s="59"/>
      <c r="BF317" s="59"/>
      <c r="BG317" s="59"/>
      <c r="BH317" s="72"/>
      <c r="BI317" s="59"/>
      <c r="BJ317" s="59"/>
      <c r="BK317" s="59"/>
      <c r="BL317" s="59">
        <f t="shared" si="19"/>
        <v>1</v>
      </c>
      <c r="BM317" s="59">
        <f t="shared" si="20"/>
        <v>9.1205728434980637E-136</v>
      </c>
      <c r="BN317" s="59" t="e">
        <f t="shared" si="21"/>
        <v>#N/A</v>
      </c>
      <c r="BO317" s="59"/>
      <c r="BP317" s="59"/>
      <c r="BQ317" s="59"/>
      <c r="BR317" s="59"/>
      <c r="BS317" s="59"/>
      <c r="BT317" s="59"/>
      <c r="BU317" s="59"/>
      <c r="BV317" s="59"/>
      <c r="BW317" s="59"/>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59"/>
      <c r="DI317" s="59"/>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row>
    <row r="318" spans="1:154" outlineLevel="1" x14ac:dyDescent="0.2">
      <c r="A318" s="17">
        <v>107</v>
      </c>
      <c r="B318" s="17">
        <v>0</v>
      </c>
      <c r="C318" s="1">
        <v>8.908075730587827E-89</v>
      </c>
      <c r="D318" s="1">
        <f t="shared" si="13"/>
        <v>-8.908075730587827E-89</v>
      </c>
      <c r="E318" s="1">
        <f t="shared" si="14"/>
        <v>0</v>
      </c>
      <c r="F318" s="1">
        <f t="shared" si="15"/>
        <v>0</v>
      </c>
      <c r="G318" s="1">
        <f t="shared" si="16"/>
        <v>-9.4382602902165321E-45</v>
      </c>
      <c r="H318" s="1">
        <v>2.5766456552097588E-70</v>
      </c>
      <c r="I318" s="1">
        <f t="shared" si="17"/>
        <v>2.2952954627498619E-158</v>
      </c>
      <c r="J318" s="1">
        <f t="shared" si="18"/>
        <v>-9.4382602902165321E-45</v>
      </c>
      <c r="BA318" s="59"/>
      <c r="BB318" s="59"/>
      <c r="BC318" s="59"/>
      <c r="BD318" s="59"/>
      <c r="BE318" s="59"/>
      <c r="BF318" s="59"/>
      <c r="BG318" s="59"/>
      <c r="BH318" s="72"/>
      <c r="BI318" s="59"/>
      <c r="BJ318" s="59"/>
      <c r="BK318" s="59"/>
      <c r="BL318" s="59">
        <f t="shared" si="19"/>
        <v>1</v>
      </c>
      <c r="BM318" s="59">
        <f t="shared" si="20"/>
        <v>8.908075730587827E-89</v>
      </c>
      <c r="BN318" s="59" t="e">
        <f t="shared" si="21"/>
        <v>#N/A</v>
      </c>
      <c r="BO318" s="59"/>
      <c r="BP318" s="59"/>
      <c r="BQ318" s="59"/>
      <c r="BR318" s="59"/>
      <c r="BS318" s="59"/>
      <c r="BT318" s="59"/>
      <c r="BU318" s="59"/>
      <c r="BV318" s="59"/>
      <c r="BW318" s="59"/>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59"/>
      <c r="DI318" s="59"/>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row>
    <row r="319" spans="1:154" outlineLevel="1" x14ac:dyDescent="0.2">
      <c r="A319" s="17">
        <v>108</v>
      </c>
      <c r="B319" s="17">
        <v>0</v>
      </c>
      <c r="C319" s="1">
        <v>3.7902522770315964E-292</v>
      </c>
      <c r="D319" s="1">
        <f t="shared" si="13"/>
        <v>-3.7902522770315964E-292</v>
      </c>
      <c r="E319" s="1">
        <f t="shared" si="14"/>
        <v>0</v>
      </c>
      <c r="F319" s="1">
        <f t="shared" si="15"/>
        <v>0</v>
      </c>
      <c r="G319" s="1">
        <f t="shared" si="16"/>
        <v>-1.9468570253183967E-146</v>
      </c>
      <c r="H319" s="1">
        <v>2.3332505954376877E-240</v>
      </c>
      <c r="I319" s="1">
        <f t="shared" si="17"/>
        <v>0</v>
      </c>
      <c r="J319" s="1">
        <f t="shared" si="18"/>
        <v>-1.9468570253183967E-146</v>
      </c>
      <c r="BA319" s="59"/>
      <c r="BB319" s="59"/>
      <c r="BC319" s="59"/>
      <c r="BD319" s="59"/>
      <c r="BE319" s="59"/>
      <c r="BF319" s="59"/>
      <c r="BG319" s="59"/>
      <c r="BH319" s="72"/>
      <c r="BI319" s="59"/>
      <c r="BJ319" s="59"/>
      <c r="BK319" s="59"/>
      <c r="BL319" s="59">
        <f t="shared" si="19"/>
        <v>1</v>
      </c>
      <c r="BM319" s="59">
        <f t="shared" si="20"/>
        <v>3.7902522770315964E-292</v>
      </c>
      <c r="BN319" s="59" t="e">
        <f t="shared" si="21"/>
        <v>#N/A</v>
      </c>
      <c r="BO319" s="59"/>
      <c r="BP319" s="59"/>
      <c r="BQ319" s="59"/>
      <c r="BR319" s="59"/>
      <c r="BS319" s="59"/>
      <c r="BT319" s="59"/>
      <c r="BU319" s="59"/>
      <c r="BV319" s="59"/>
      <c r="BW319" s="59"/>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59"/>
      <c r="DI319" s="59"/>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row>
    <row r="320" spans="1:154" outlineLevel="1" x14ac:dyDescent="0.2">
      <c r="A320" s="17">
        <v>109</v>
      </c>
      <c r="B320" s="17">
        <v>0</v>
      </c>
      <c r="C320" s="1">
        <v>9.4758942978498952E-295</v>
      </c>
      <c r="D320" s="1">
        <f t="shared" si="13"/>
        <v>-9.4758942978498952E-295</v>
      </c>
      <c r="E320" s="1">
        <f t="shared" si="14"/>
        <v>0</v>
      </c>
      <c r="F320" s="1">
        <f t="shared" si="15"/>
        <v>0</v>
      </c>
      <c r="G320" s="1">
        <f t="shared" si="16"/>
        <v>-9.7344205260764726E-148</v>
      </c>
      <c r="H320" s="1">
        <v>1.7412469657055174E-239</v>
      </c>
      <c r="I320" s="1">
        <f t="shared" si="17"/>
        <v>0</v>
      </c>
      <c r="J320" s="1">
        <f t="shared" si="18"/>
        <v>-9.7344205260764726E-148</v>
      </c>
      <c r="BA320" s="59"/>
      <c r="BB320" s="59"/>
      <c r="BC320" s="59"/>
      <c r="BD320" s="59"/>
      <c r="BE320" s="59"/>
      <c r="BF320" s="59"/>
      <c r="BG320" s="59"/>
      <c r="BH320" s="72"/>
      <c r="BI320" s="59"/>
      <c r="BJ320" s="59"/>
      <c r="BK320" s="59"/>
      <c r="BL320" s="59">
        <f t="shared" si="19"/>
        <v>1</v>
      </c>
      <c r="BM320" s="59">
        <f t="shared" si="20"/>
        <v>9.4758942978498952E-295</v>
      </c>
      <c r="BN320" s="59" t="e">
        <f t="shared" si="21"/>
        <v>#N/A</v>
      </c>
      <c r="BO320" s="59"/>
      <c r="BP320" s="59"/>
      <c r="BQ320" s="59"/>
      <c r="BR320" s="59"/>
      <c r="BS320" s="59"/>
      <c r="BT320" s="59"/>
      <c r="BU320" s="59"/>
      <c r="BV320" s="59"/>
      <c r="BW320" s="59"/>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59"/>
      <c r="DI320" s="59"/>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row>
    <row r="321" spans="1:154" outlineLevel="1" x14ac:dyDescent="0.2">
      <c r="A321" s="17">
        <v>110</v>
      </c>
      <c r="B321" s="17">
        <v>0</v>
      </c>
      <c r="C321" s="1">
        <v>0</v>
      </c>
      <c r="D321" s="1">
        <f t="shared" si="13"/>
        <v>0</v>
      </c>
      <c r="E321" s="1">
        <f t="shared" si="14"/>
        <v>0</v>
      </c>
      <c r="F321" s="1">
        <f t="shared" si="15"/>
        <v>0</v>
      </c>
      <c r="G321" s="1" t="e">
        <f t="shared" si="16"/>
        <v>#DIV/0!</v>
      </c>
      <c r="H321" s="1">
        <v>0</v>
      </c>
      <c r="I321" s="1" t="e">
        <f t="shared" si="17"/>
        <v>#DIV/0!</v>
      </c>
      <c r="J321" s="1" t="e">
        <f t="shared" si="18"/>
        <v>#DIV/0!</v>
      </c>
      <c r="BA321" s="59"/>
      <c r="BB321" s="59"/>
      <c r="BC321" s="59"/>
      <c r="BD321" s="59"/>
      <c r="BE321" s="59"/>
      <c r="BF321" s="59"/>
      <c r="BG321" s="59"/>
      <c r="BH321" s="72"/>
      <c r="BI321" s="59"/>
      <c r="BJ321" s="59"/>
      <c r="BK321" s="59"/>
      <c r="BL321" s="59">
        <f t="shared" si="19"/>
        <v>1</v>
      </c>
      <c r="BM321" s="59">
        <f t="shared" si="20"/>
        <v>0</v>
      </c>
      <c r="BN321" s="59" t="e">
        <f t="shared" si="21"/>
        <v>#N/A</v>
      </c>
      <c r="BO321" s="59"/>
      <c r="BP321" s="59"/>
      <c r="BQ321" s="59"/>
      <c r="BR321" s="59"/>
      <c r="BS321" s="59"/>
      <c r="BT321" s="59"/>
      <c r="BU321" s="59"/>
      <c r="BV321" s="59"/>
      <c r="BW321" s="59"/>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59"/>
      <c r="DI321" s="59"/>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row>
    <row r="322" spans="1:154" outlineLevel="1" x14ac:dyDescent="0.2">
      <c r="A322" s="17">
        <v>111</v>
      </c>
      <c r="B322" s="17">
        <v>0</v>
      </c>
      <c r="C322" s="1">
        <v>0</v>
      </c>
      <c r="D322" s="1">
        <f t="shared" si="13"/>
        <v>0</v>
      </c>
      <c r="E322" s="1">
        <f t="shared" si="14"/>
        <v>0</v>
      </c>
      <c r="F322" s="1">
        <f t="shared" si="15"/>
        <v>0</v>
      </c>
      <c r="G322" s="1" t="e">
        <f t="shared" si="16"/>
        <v>#DIV/0!</v>
      </c>
      <c r="H322" s="1">
        <v>0</v>
      </c>
      <c r="I322" s="1" t="e">
        <f t="shared" si="17"/>
        <v>#DIV/0!</v>
      </c>
      <c r="J322" s="1" t="e">
        <f t="shared" si="18"/>
        <v>#DIV/0!</v>
      </c>
      <c r="BA322" s="59"/>
      <c r="BB322" s="59"/>
      <c r="BC322" s="59"/>
      <c r="BD322" s="59"/>
      <c r="BE322" s="59"/>
      <c r="BF322" s="59"/>
      <c r="BG322" s="59"/>
      <c r="BH322" s="72"/>
      <c r="BI322" s="59"/>
      <c r="BJ322" s="59"/>
      <c r="BK322" s="59"/>
      <c r="BL322" s="59">
        <f t="shared" si="19"/>
        <v>1</v>
      </c>
      <c r="BM322" s="59">
        <f t="shared" si="20"/>
        <v>0</v>
      </c>
      <c r="BN322" s="59" t="e">
        <f t="shared" si="21"/>
        <v>#N/A</v>
      </c>
      <c r="BO322" s="59"/>
      <c r="BP322" s="59"/>
      <c r="BQ322" s="59"/>
      <c r="BR322" s="59"/>
      <c r="BS322" s="59"/>
      <c r="BT322" s="59"/>
      <c r="BU322" s="59"/>
      <c r="BV322" s="59"/>
      <c r="BW322" s="59"/>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59"/>
      <c r="DI322" s="59"/>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row>
    <row r="323" spans="1:154" outlineLevel="1" x14ac:dyDescent="0.2">
      <c r="A323" s="17">
        <v>112</v>
      </c>
      <c r="B323" s="17">
        <v>0</v>
      </c>
      <c r="C323" s="1">
        <v>7.3741073171615002E-63</v>
      </c>
      <c r="D323" s="1">
        <f t="shared" si="13"/>
        <v>-7.3741073171615002E-63</v>
      </c>
      <c r="E323" s="1">
        <f t="shared" si="14"/>
        <v>0</v>
      </c>
      <c r="F323" s="1">
        <f t="shared" si="15"/>
        <v>0</v>
      </c>
      <c r="G323" s="1">
        <f t="shared" si="16"/>
        <v>-8.5872622628876901E-32</v>
      </c>
      <c r="H323" s="1">
        <v>5.2013878975500599E-49</v>
      </c>
      <c r="I323" s="1">
        <f t="shared" si="17"/>
        <v>3.8355592554719175E-111</v>
      </c>
      <c r="J323" s="1">
        <f t="shared" si="18"/>
        <v>-8.5872622628876901E-32</v>
      </c>
      <c r="BA323" s="59"/>
      <c r="BB323" s="59"/>
      <c r="BC323" s="59"/>
      <c r="BD323" s="59"/>
      <c r="BE323" s="59"/>
      <c r="BF323" s="59"/>
      <c r="BG323" s="59"/>
      <c r="BH323" s="72"/>
      <c r="BI323" s="59"/>
      <c r="BJ323" s="59"/>
      <c r="BK323" s="59"/>
      <c r="BL323" s="59">
        <f t="shared" si="19"/>
        <v>1</v>
      </c>
      <c r="BM323" s="59">
        <f t="shared" si="20"/>
        <v>7.3741073171615002E-63</v>
      </c>
      <c r="BN323" s="59" t="e">
        <f t="shared" si="21"/>
        <v>#N/A</v>
      </c>
      <c r="BO323" s="59"/>
      <c r="BP323" s="59"/>
      <c r="BQ323" s="59"/>
      <c r="BR323" s="59"/>
      <c r="BS323" s="59"/>
      <c r="BT323" s="59"/>
      <c r="BU323" s="59"/>
      <c r="BV323" s="59"/>
      <c r="BW323" s="59"/>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59"/>
      <c r="DI323" s="59"/>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row>
    <row r="324" spans="1:154" outlineLevel="1" x14ac:dyDescent="0.2">
      <c r="A324" s="17">
        <v>113</v>
      </c>
      <c r="B324" s="17">
        <v>0</v>
      </c>
      <c r="C324" s="1">
        <v>6.3409525815716854E-133</v>
      </c>
      <c r="D324" s="1">
        <f t="shared" si="13"/>
        <v>-6.3409525815716854E-133</v>
      </c>
      <c r="E324" s="1">
        <f t="shared" si="14"/>
        <v>0</v>
      </c>
      <c r="F324" s="1">
        <f t="shared" si="15"/>
        <v>0</v>
      </c>
      <c r="G324" s="1">
        <f t="shared" si="16"/>
        <v>-7.9630098465163818E-67</v>
      </c>
      <c r="H324" s="1">
        <v>3.5462238584592682E-105</v>
      </c>
      <c r="I324" s="1">
        <f t="shared" si="17"/>
        <v>2.2486437330128399E-237</v>
      </c>
      <c r="J324" s="1">
        <f t="shared" si="18"/>
        <v>-7.9630098465163818E-67</v>
      </c>
      <c r="BA324" s="59"/>
      <c r="BB324" s="59"/>
      <c r="BC324" s="59"/>
      <c r="BD324" s="59"/>
      <c r="BE324" s="59"/>
      <c r="BF324" s="59"/>
      <c r="BG324" s="59"/>
      <c r="BH324" s="72"/>
      <c r="BI324" s="59"/>
      <c r="BJ324" s="59"/>
      <c r="BK324" s="59"/>
      <c r="BL324" s="59">
        <f t="shared" si="19"/>
        <v>1</v>
      </c>
      <c r="BM324" s="59">
        <f t="shared" si="20"/>
        <v>6.3409525815716854E-133</v>
      </c>
      <c r="BN324" s="59" t="e">
        <f t="shared" si="21"/>
        <v>#N/A</v>
      </c>
      <c r="BO324" s="59"/>
      <c r="BP324" s="59"/>
      <c r="BQ324" s="59"/>
      <c r="BR324" s="59"/>
      <c r="BS324" s="59"/>
      <c r="BT324" s="59"/>
      <c r="BU324" s="59"/>
      <c r="BV324" s="59"/>
      <c r="BW324" s="59"/>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59"/>
      <c r="DI324" s="59"/>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row>
    <row r="325" spans="1:154" outlineLevel="1" x14ac:dyDescent="0.2">
      <c r="A325" s="17">
        <v>114</v>
      </c>
      <c r="B325" s="17">
        <v>1</v>
      </c>
      <c r="C325" s="1">
        <v>1</v>
      </c>
      <c r="D325" s="1">
        <f t="shared" si="13"/>
        <v>0</v>
      </c>
      <c r="E325" s="1">
        <f t="shared" si="14"/>
        <v>0</v>
      </c>
      <c r="F325" s="1">
        <f t="shared" si="15"/>
        <v>0</v>
      </c>
      <c r="G325" s="1" t="e">
        <f t="shared" si="16"/>
        <v>#DIV/0!</v>
      </c>
      <c r="H325" s="1">
        <v>0</v>
      </c>
      <c r="I325" s="1" t="e">
        <f t="shared" si="17"/>
        <v>#DIV/0!</v>
      </c>
      <c r="J325" s="1" t="e">
        <f t="shared" si="18"/>
        <v>#DIV/0!</v>
      </c>
      <c r="BA325" s="59"/>
      <c r="BB325" s="59"/>
      <c r="BC325" s="59"/>
      <c r="BD325" s="59"/>
      <c r="BE325" s="59"/>
      <c r="BF325" s="59"/>
      <c r="BG325" s="59"/>
      <c r="BH325" s="72"/>
      <c r="BI325" s="59"/>
      <c r="BJ325" s="59"/>
      <c r="BK325" s="59"/>
      <c r="BL325" s="59">
        <f t="shared" si="19"/>
        <v>0</v>
      </c>
      <c r="BM325" s="59" t="e">
        <f t="shared" si="20"/>
        <v>#N/A</v>
      </c>
      <c r="BN325" s="59">
        <f t="shared" si="21"/>
        <v>1</v>
      </c>
      <c r="BO325" s="59"/>
      <c r="BP325" s="59"/>
      <c r="BQ325" s="59"/>
      <c r="BR325" s="59"/>
      <c r="BS325" s="59"/>
      <c r="BT325" s="59"/>
      <c r="BU325" s="59"/>
      <c r="BV325" s="59"/>
      <c r="BW325" s="59"/>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59"/>
      <c r="DI325" s="59"/>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row>
    <row r="326" spans="1:154" outlineLevel="1" x14ac:dyDescent="0.2">
      <c r="A326" s="17">
        <v>115</v>
      </c>
      <c r="B326" s="17">
        <v>0</v>
      </c>
      <c r="C326" s="1">
        <v>0</v>
      </c>
      <c r="D326" s="1">
        <f t="shared" si="13"/>
        <v>0</v>
      </c>
      <c r="E326" s="1">
        <f t="shared" si="14"/>
        <v>0</v>
      </c>
      <c r="F326" s="1">
        <f t="shared" si="15"/>
        <v>0</v>
      </c>
      <c r="G326" s="1" t="e">
        <f t="shared" si="16"/>
        <v>#DIV/0!</v>
      </c>
      <c r="H326" s="1">
        <v>2.2210534146999649E-259</v>
      </c>
      <c r="I326" s="1" t="e">
        <f t="shared" si="17"/>
        <v>#DIV/0!</v>
      </c>
      <c r="J326" s="1" t="e">
        <f t="shared" si="18"/>
        <v>#DIV/0!</v>
      </c>
      <c r="BA326" s="59"/>
      <c r="BB326" s="59"/>
      <c r="BC326" s="59"/>
      <c r="BD326" s="59"/>
      <c r="BE326" s="59"/>
      <c r="BF326" s="59"/>
      <c r="BG326" s="59"/>
      <c r="BH326" s="72"/>
      <c r="BI326" s="59"/>
      <c r="BJ326" s="59"/>
      <c r="BK326" s="59"/>
      <c r="BL326" s="59">
        <f t="shared" si="19"/>
        <v>1</v>
      </c>
      <c r="BM326" s="59">
        <f t="shared" si="20"/>
        <v>0</v>
      </c>
      <c r="BN326" s="59" t="e">
        <f t="shared" si="21"/>
        <v>#N/A</v>
      </c>
      <c r="BO326" s="59"/>
      <c r="BP326" s="59"/>
      <c r="BQ326" s="59"/>
      <c r="BR326" s="59"/>
      <c r="BS326" s="59"/>
      <c r="BT326" s="59"/>
      <c r="BU326" s="59"/>
      <c r="BV326" s="59"/>
      <c r="BW326" s="59"/>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59"/>
      <c r="DI326" s="59"/>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row>
    <row r="327" spans="1:154" outlineLevel="1" x14ac:dyDescent="0.2">
      <c r="A327" s="17">
        <v>116</v>
      </c>
      <c r="B327" s="17">
        <v>0</v>
      </c>
      <c r="C327" s="1">
        <v>0</v>
      </c>
      <c r="D327" s="1">
        <f t="shared" si="13"/>
        <v>0</v>
      </c>
      <c r="E327" s="1">
        <f t="shared" si="14"/>
        <v>0</v>
      </c>
      <c r="F327" s="1">
        <f t="shared" si="15"/>
        <v>0</v>
      </c>
      <c r="G327" s="1" t="e">
        <f t="shared" si="16"/>
        <v>#DIV/0!</v>
      </c>
      <c r="H327" s="1">
        <v>0</v>
      </c>
      <c r="I327" s="1" t="e">
        <f t="shared" si="17"/>
        <v>#DIV/0!</v>
      </c>
      <c r="J327" s="1" t="e">
        <f t="shared" si="18"/>
        <v>#DIV/0!</v>
      </c>
      <c r="BA327" s="59"/>
      <c r="BB327" s="59"/>
      <c r="BC327" s="59"/>
      <c r="BD327" s="59"/>
      <c r="BE327" s="59"/>
      <c r="BF327" s="59"/>
      <c r="BG327" s="59"/>
      <c r="BH327" s="72"/>
      <c r="BI327" s="59"/>
      <c r="BJ327" s="59"/>
      <c r="BK327" s="59"/>
      <c r="BL327" s="59">
        <f t="shared" si="19"/>
        <v>1</v>
      </c>
      <c r="BM327" s="59">
        <f t="shared" si="20"/>
        <v>0</v>
      </c>
      <c r="BN327" s="59" t="e">
        <f t="shared" si="21"/>
        <v>#N/A</v>
      </c>
      <c r="BO327" s="59"/>
      <c r="BP327" s="59"/>
      <c r="BQ327" s="59"/>
      <c r="BR327" s="59"/>
      <c r="BS327" s="59"/>
      <c r="BT327" s="59"/>
      <c r="BU327" s="59"/>
      <c r="BV327" s="59"/>
      <c r="BW327" s="59"/>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59"/>
      <c r="DI327" s="59"/>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row>
    <row r="328" spans="1:154" outlineLevel="1" x14ac:dyDescent="0.2">
      <c r="A328" s="17">
        <v>117</v>
      </c>
      <c r="B328" s="17">
        <v>0</v>
      </c>
      <c r="C328" s="1">
        <v>0</v>
      </c>
      <c r="D328" s="1">
        <f t="shared" si="13"/>
        <v>0</v>
      </c>
      <c r="E328" s="1">
        <f t="shared" si="14"/>
        <v>0</v>
      </c>
      <c r="F328" s="1">
        <f t="shared" si="15"/>
        <v>0</v>
      </c>
      <c r="G328" s="1" t="e">
        <f t="shared" si="16"/>
        <v>#DIV/0!</v>
      </c>
      <c r="H328" s="1">
        <v>1.3823924897888785E-256</v>
      </c>
      <c r="I328" s="1" t="e">
        <f t="shared" si="17"/>
        <v>#DIV/0!</v>
      </c>
      <c r="J328" s="1" t="e">
        <f t="shared" si="18"/>
        <v>#DIV/0!</v>
      </c>
      <c r="BA328" s="59"/>
      <c r="BB328" s="59"/>
      <c r="BC328" s="59"/>
      <c r="BD328" s="59"/>
      <c r="BE328" s="59"/>
      <c r="BF328" s="59"/>
      <c r="BG328" s="59"/>
      <c r="BH328" s="72"/>
      <c r="BI328" s="59"/>
      <c r="BJ328" s="59"/>
      <c r="BK328" s="59"/>
      <c r="BL328" s="59">
        <f t="shared" si="19"/>
        <v>1</v>
      </c>
      <c r="BM328" s="59">
        <f t="shared" si="20"/>
        <v>0</v>
      </c>
      <c r="BN328" s="59" t="e">
        <f t="shared" si="21"/>
        <v>#N/A</v>
      </c>
      <c r="BO328" s="59"/>
      <c r="BP328" s="59"/>
      <c r="BQ328" s="59"/>
      <c r="BR328" s="59"/>
      <c r="BS328" s="59"/>
      <c r="BT328" s="59"/>
      <c r="BU328" s="59"/>
      <c r="BV328" s="59"/>
      <c r="BW328" s="59"/>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59"/>
      <c r="DI328" s="59"/>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row>
    <row r="329" spans="1:154" outlineLevel="1" x14ac:dyDescent="0.2">
      <c r="A329" s="17">
        <v>118</v>
      </c>
      <c r="B329" s="17">
        <v>0</v>
      </c>
      <c r="C329" s="1">
        <v>0</v>
      </c>
      <c r="D329" s="1">
        <f t="shared" si="13"/>
        <v>0</v>
      </c>
      <c r="E329" s="1">
        <f t="shared" si="14"/>
        <v>0</v>
      </c>
      <c r="F329" s="1">
        <f t="shared" si="15"/>
        <v>0</v>
      </c>
      <c r="G329" s="1" t="e">
        <f t="shared" si="16"/>
        <v>#DIV/0!</v>
      </c>
      <c r="H329" s="1">
        <v>1.8415313648726551E-296</v>
      </c>
      <c r="I329" s="1" t="e">
        <f t="shared" si="17"/>
        <v>#DIV/0!</v>
      </c>
      <c r="J329" s="1" t="e">
        <f t="shared" si="18"/>
        <v>#DIV/0!</v>
      </c>
      <c r="BA329" s="59"/>
      <c r="BB329" s="59"/>
      <c r="BC329" s="59"/>
      <c r="BD329" s="59"/>
      <c r="BE329" s="59"/>
      <c r="BF329" s="59"/>
      <c r="BG329" s="59"/>
      <c r="BH329" s="72"/>
      <c r="BI329" s="59"/>
      <c r="BJ329" s="59"/>
      <c r="BK329" s="59"/>
      <c r="BL329" s="59">
        <f t="shared" si="19"/>
        <v>1</v>
      </c>
      <c r="BM329" s="59">
        <f t="shared" si="20"/>
        <v>0</v>
      </c>
      <c r="BN329" s="59" t="e">
        <f t="shared" si="21"/>
        <v>#N/A</v>
      </c>
      <c r="BO329" s="59"/>
      <c r="BP329" s="59"/>
      <c r="BQ329" s="59"/>
      <c r="BR329" s="59"/>
      <c r="BS329" s="59"/>
      <c r="BT329" s="59"/>
      <c r="BU329" s="59"/>
      <c r="BV329" s="59"/>
      <c r="BW329" s="59"/>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59"/>
      <c r="DI329" s="59"/>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row>
    <row r="330" spans="1:154" outlineLevel="1" x14ac:dyDescent="0.2">
      <c r="A330" s="17">
        <v>119</v>
      </c>
      <c r="B330" s="17">
        <v>1</v>
      </c>
      <c r="C330" s="1">
        <v>0.99814668445690824</v>
      </c>
      <c r="D330" s="1">
        <f t="shared" si="13"/>
        <v>1.8533155430917603E-3</v>
      </c>
      <c r="E330" s="1">
        <f t="shared" si="14"/>
        <v>3.7100701144124658E-3</v>
      </c>
      <c r="F330" s="1">
        <f t="shared" si="15"/>
        <v>6.0910344888306663E-2</v>
      </c>
      <c r="G330" s="1">
        <f t="shared" si="16"/>
        <v>4.309009978106363E-2</v>
      </c>
      <c r="H330" s="1">
        <v>0.99999999997857236</v>
      </c>
      <c r="I330" s="1">
        <f t="shared" si="17"/>
        <v>86652422.793371022</v>
      </c>
      <c r="J330" s="1">
        <f t="shared" si="18"/>
        <v>9308.7283124617934</v>
      </c>
      <c r="BA330" s="59"/>
      <c r="BB330" s="59"/>
      <c r="BC330" s="59"/>
      <c r="BD330" s="59"/>
      <c r="BE330" s="59"/>
      <c r="BF330" s="59"/>
      <c r="BG330" s="59"/>
      <c r="BH330" s="72"/>
      <c r="BI330" s="59"/>
      <c r="BJ330" s="59"/>
      <c r="BK330" s="59"/>
      <c r="BL330" s="59">
        <f t="shared" si="19"/>
        <v>0</v>
      </c>
      <c r="BM330" s="59" t="e">
        <f t="shared" si="20"/>
        <v>#N/A</v>
      </c>
      <c r="BN330" s="59">
        <f t="shared" si="21"/>
        <v>0.99814668445690824</v>
      </c>
      <c r="BO330" s="59"/>
      <c r="BP330" s="59"/>
      <c r="BQ330" s="59"/>
      <c r="BR330" s="59"/>
      <c r="BS330" s="59"/>
      <c r="BT330" s="59"/>
      <c r="BU330" s="59"/>
      <c r="BV330" s="59"/>
      <c r="BW330" s="59"/>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59"/>
      <c r="DI330" s="59"/>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row>
    <row r="331" spans="1:154" outlineLevel="1" x14ac:dyDescent="0.2">
      <c r="A331" s="17">
        <v>120</v>
      </c>
      <c r="B331" s="17">
        <v>0</v>
      </c>
      <c r="C331" s="1">
        <v>2.708055678373804E-234</v>
      </c>
      <c r="D331" s="1">
        <f t="shared" si="13"/>
        <v>-2.708055678373804E-234</v>
      </c>
      <c r="E331" s="1">
        <f t="shared" si="14"/>
        <v>0</v>
      </c>
      <c r="F331" s="1">
        <f t="shared" si="15"/>
        <v>0</v>
      </c>
      <c r="G331" s="1">
        <f t="shared" si="16"/>
        <v>-1.6456171117163929E-117</v>
      </c>
      <c r="H331" s="1">
        <v>9.6213351677486932E-192</v>
      </c>
      <c r="I331" s="1">
        <f t="shared" si="17"/>
        <v>0</v>
      </c>
      <c r="J331" s="1">
        <f t="shared" si="18"/>
        <v>-1.6456171117163929E-117</v>
      </c>
      <c r="BA331" s="59"/>
      <c r="BB331" s="59"/>
      <c r="BC331" s="59"/>
      <c r="BD331" s="59"/>
      <c r="BE331" s="59"/>
      <c r="BF331" s="59"/>
      <c r="BG331" s="59"/>
      <c r="BH331" s="72"/>
      <c r="BI331" s="59"/>
      <c r="BJ331" s="59"/>
      <c r="BK331" s="59"/>
      <c r="BL331" s="59">
        <f t="shared" si="19"/>
        <v>1</v>
      </c>
      <c r="BM331" s="59">
        <f t="shared" si="20"/>
        <v>2.708055678373804E-234</v>
      </c>
      <c r="BN331" s="59" t="e">
        <f t="shared" si="21"/>
        <v>#N/A</v>
      </c>
      <c r="BO331" s="59"/>
      <c r="BP331" s="59"/>
      <c r="BQ331" s="59"/>
      <c r="BR331" s="59"/>
      <c r="BS331" s="59"/>
      <c r="BT331" s="59"/>
      <c r="BU331" s="59"/>
      <c r="BV331" s="59"/>
      <c r="BW331" s="59"/>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c r="DE331" s="59"/>
      <c r="DF331" s="59"/>
      <c r="DG331" s="59"/>
      <c r="DH331" s="59"/>
      <c r="DI331" s="59"/>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row>
    <row r="332" spans="1:154" outlineLevel="1" x14ac:dyDescent="0.2">
      <c r="A332" s="17">
        <v>121</v>
      </c>
      <c r="B332" s="17">
        <v>0</v>
      </c>
      <c r="C332" s="1">
        <v>9.1869686207087089E-8</v>
      </c>
      <c r="D332" s="1">
        <f t="shared" si="13"/>
        <v>-9.1869686207087089E-8</v>
      </c>
      <c r="E332" s="1">
        <f t="shared" si="14"/>
        <v>1.837393810409788E-7</v>
      </c>
      <c r="F332" s="1">
        <f t="shared" si="15"/>
        <v>-4.2864831860276646E-4</v>
      </c>
      <c r="G332" s="1">
        <f t="shared" si="16"/>
        <v>-3.0310013963561134E-4</v>
      </c>
      <c r="H332" s="1">
        <v>0.99999999999999967</v>
      </c>
      <c r="I332" s="1">
        <f t="shared" si="17"/>
        <v>275829548.38629514</v>
      </c>
      <c r="J332" s="1">
        <f t="shared" si="18"/>
        <v>-16608.116942817305</v>
      </c>
      <c r="BA332" s="59"/>
      <c r="BB332" s="59"/>
      <c r="BC332" s="59"/>
      <c r="BD332" s="59"/>
      <c r="BE332" s="59"/>
      <c r="BF332" s="59"/>
      <c r="BG332" s="59"/>
      <c r="BH332" s="72"/>
      <c r="BI332" s="59"/>
      <c r="BJ332" s="59"/>
      <c r="BK332" s="59"/>
      <c r="BL332" s="59">
        <f t="shared" si="19"/>
        <v>1</v>
      </c>
      <c r="BM332" s="59">
        <f t="shared" si="20"/>
        <v>9.1869686207087089E-8</v>
      </c>
      <c r="BN332" s="59" t="e">
        <f t="shared" si="21"/>
        <v>#N/A</v>
      </c>
      <c r="BO332" s="59"/>
      <c r="BP332" s="59"/>
      <c r="BQ332" s="59"/>
      <c r="BR332" s="59"/>
      <c r="BS332" s="59"/>
      <c r="BT332" s="59"/>
      <c r="BU332" s="59"/>
      <c r="BV332" s="59"/>
      <c r="BW332" s="59"/>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59"/>
      <c r="DI332" s="59"/>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row>
    <row r="333" spans="1:154" outlineLevel="1" x14ac:dyDescent="0.2">
      <c r="A333" s="17">
        <v>122</v>
      </c>
      <c r="B333" s="17">
        <v>0</v>
      </c>
      <c r="C333" s="1">
        <v>0</v>
      </c>
      <c r="D333" s="1">
        <f t="shared" si="13"/>
        <v>0</v>
      </c>
      <c r="E333" s="1">
        <f t="shared" si="14"/>
        <v>0</v>
      </c>
      <c r="F333" s="1">
        <f t="shared" si="15"/>
        <v>0</v>
      </c>
      <c r="G333" s="1" t="e">
        <f t="shared" si="16"/>
        <v>#DIV/0!</v>
      </c>
      <c r="H333" s="1">
        <v>0</v>
      </c>
      <c r="I333" s="1" t="e">
        <f t="shared" si="17"/>
        <v>#DIV/0!</v>
      </c>
      <c r="J333" s="1" t="e">
        <f t="shared" si="18"/>
        <v>#DIV/0!</v>
      </c>
      <c r="BA333" s="59"/>
      <c r="BB333" s="59"/>
      <c r="BC333" s="59"/>
      <c r="BD333" s="59"/>
      <c r="BE333" s="59"/>
      <c r="BF333" s="59"/>
      <c r="BG333" s="59"/>
      <c r="BH333" s="72"/>
      <c r="BI333" s="59"/>
      <c r="BJ333" s="59"/>
      <c r="BK333" s="59"/>
      <c r="BL333" s="59">
        <f t="shared" si="19"/>
        <v>1</v>
      </c>
      <c r="BM333" s="59">
        <f t="shared" si="20"/>
        <v>0</v>
      </c>
      <c r="BN333" s="59" t="e">
        <f t="shared" si="21"/>
        <v>#N/A</v>
      </c>
      <c r="BO333" s="59"/>
      <c r="BP333" s="59"/>
      <c r="BQ333" s="59"/>
      <c r="BR333" s="59"/>
      <c r="BS333" s="59"/>
      <c r="BT333" s="59"/>
      <c r="BU333" s="59"/>
      <c r="BV333" s="59"/>
      <c r="BW333" s="59"/>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59"/>
      <c r="DI333" s="59"/>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row>
    <row r="334" spans="1:154" outlineLevel="1" x14ac:dyDescent="0.2">
      <c r="A334" s="17">
        <v>123</v>
      </c>
      <c r="B334" s="17">
        <v>0</v>
      </c>
      <c r="C334" s="1">
        <v>9.477287623395304E-228</v>
      </c>
      <c r="D334" s="1">
        <f t="shared" si="13"/>
        <v>-9.477287623395304E-228</v>
      </c>
      <c r="E334" s="1">
        <f t="shared" si="14"/>
        <v>0</v>
      </c>
      <c r="F334" s="1">
        <f t="shared" si="15"/>
        <v>0</v>
      </c>
      <c r="G334" s="1">
        <f t="shared" si="16"/>
        <v>-3.078520362673488E-114</v>
      </c>
      <c r="H334" s="1">
        <v>2.411169983644484E-186</v>
      </c>
      <c r="I334" s="1">
        <f t="shared" si="17"/>
        <v>0</v>
      </c>
      <c r="J334" s="1">
        <f t="shared" si="18"/>
        <v>-3.078520362673488E-114</v>
      </c>
      <c r="BA334" s="59"/>
      <c r="BB334" s="59"/>
      <c r="BC334" s="59"/>
      <c r="BD334" s="59"/>
      <c r="BE334" s="59"/>
      <c r="BF334" s="59"/>
      <c r="BG334" s="59"/>
      <c r="BH334" s="72"/>
      <c r="BI334" s="59"/>
      <c r="BJ334" s="59"/>
      <c r="BK334" s="59"/>
      <c r="BL334" s="59">
        <f t="shared" si="19"/>
        <v>1</v>
      </c>
      <c r="BM334" s="59">
        <f t="shared" si="20"/>
        <v>9.477287623395304E-228</v>
      </c>
      <c r="BN334" s="59" t="e">
        <f t="shared" si="21"/>
        <v>#N/A</v>
      </c>
      <c r="BO334" s="59"/>
      <c r="BP334" s="59"/>
      <c r="BQ334" s="59"/>
      <c r="BR334" s="59"/>
      <c r="BS334" s="59"/>
      <c r="BT334" s="59"/>
      <c r="BU334" s="59"/>
      <c r="BV334" s="59"/>
      <c r="BW334" s="59"/>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59"/>
      <c r="DI334" s="59"/>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row>
    <row r="335" spans="1:154" outlineLevel="1" x14ac:dyDescent="0.2">
      <c r="A335" s="17">
        <v>124</v>
      </c>
      <c r="B335" s="17">
        <v>1</v>
      </c>
      <c r="C335" s="1">
        <v>1</v>
      </c>
      <c r="D335" s="1">
        <f t="shared" si="13"/>
        <v>0</v>
      </c>
      <c r="E335" s="1">
        <f t="shared" si="14"/>
        <v>0</v>
      </c>
      <c r="F335" s="1">
        <f t="shared" si="15"/>
        <v>0</v>
      </c>
      <c r="G335" s="1" t="e">
        <f t="shared" si="16"/>
        <v>#DIV/0!</v>
      </c>
      <c r="H335" s="1">
        <v>0</v>
      </c>
      <c r="I335" s="1" t="e">
        <f t="shared" si="17"/>
        <v>#DIV/0!</v>
      </c>
      <c r="J335" s="1" t="e">
        <f t="shared" si="18"/>
        <v>#DIV/0!</v>
      </c>
      <c r="BA335" s="59"/>
      <c r="BB335" s="59"/>
      <c r="BC335" s="59"/>
      <c r="BD335" s="59"/>
      <c r="BE335" s="59"/>
      <c r="BF335" s="59"/>
      <c r="BG335" s="59"/>
      <c r="BH335" s="72"/>
      <c r="BI335" s="59"/>
      <c r="BJ335" s="59"/>
      <c r="BK335" s="59"/>
      <c r="BL335" s="59">
        <f t="shared" si="19"/>
        <v>0</v>
      </c>
      <c r="BM335" s="59" t="e">
        <f t="shared" si="20"/>
        <v>#N/A</v>
      </c>
      <c r="BN335" s="59">
        <f t="shared" si="21"/>
        <v>1</v>
      </c>
      <c r="BO335" s="59"/>
      <c r="BP335" s="59"/>
      <c r="BQ335" s="59"/>
      <c r="BR335" s="59"/>
      <c r="BS335" s="59"/>
      <c r="BT335" s="59"/>
      <c r="BU335" s="59"/>
      <c r="BV335" s="59"/>
      <c r="BW335" s="59"/>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59"/>
      <c r="DI335" s="59"/>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row>
    <row r="336" spans="1:154" outlineLevel="1" x14ac:dyDescent="0.2">
      <c r="A336" s="17">
        <v>125</v>
      </c>
      <c r="B336" s="17">
        <v>0</v>
      </c>
      <c r="C336" s="1">
        <v>0</v>
      </c>
      <c r="D336" s="1">
        <f t="shared" si="13"/>
        <v>0</v>
      </c>
      <c r="E336" s="1">
        <f t="shared" si="14"/>
        <v>0</v>
      </c>
      <c r="F336" s="1">
        <f t="shared" si="15"/>
        <v>0</v>
      </c>
      <c r="G336" s="1" t="e">
        <f t="shared" si="16"/>
        <v>#DIV/0!</v>
      </c>
      <c r="H336" s="1">
        <v>0</v>
      </c>
      <c r="I336" s="1" t="e">
        <f t="shared" si="17"/>
        <v>#DIV/0!</v>
      </c>
      <c r="J336" s="1" t="e">
        <f t="shared" si="18"/>
        <v>#DIV/0!</v>
      </c>
      <c r="BA336" s="59"/>
      <c r="BB336" s="59"/>
      <c r="BC336" s="59"/>
      <c r="BD336" s="59"/>
      <c r="BE336" s="59"/>
      <c r="BF336" s="59"/>
      <c r="BG336" s="59"/>
      <c r="BH336" s="72"/>
      <c r="BI336" s="59"/>
      <c r="BJ336" s="59"/>
      <c r="BK336" s="59"/>
      <c r="BL336" s="59">
        <f t="shared" si="19"/>
        <v>1</v>
      </c>
      <c r="BM336" s="59">
        <f t="shared" si="20"/>
        <v>0</v>
      </c>
      <c r="BN336" s="59" t="e">
        <f t="shared" si="21"/>
        <v>#N/A</v>
      </c>
      <c r="BO336" s="59"/>
      <c r="BP336" s="59"/>
      <c r="BQ336" s="59"/>
      <c r="BR336" s="59"/>
      <c r="BS336" s="59"/>
      <c r="BT336" s="59"/>
      <c r="BU336" s="59"/>
      <c r="BV336" s="59"/>
      <c r="BW336" s="59"/>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59"/>
      <c r="DI336" s="59"/>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row>
    <row r="337" spans="1:154" outlineLevel="1" x14ac:dyDescent="0.2">
      <c r="A337" s="17">
        <v>126</v>
      </c>
      <c r="B337" s="17">
        <v>0</v>
      </c>
      <c r="C337" s="1">
        <v>0</v>
      </c>
      <c r="D337" s="1">
        <f t="shared" si="13"/>
        <v>0</v>
      </c>
      <c r="E337" s="1">
        <f t="shared" si="14"/>
        <v>0</v>
      </c>
      <c r="F337" s="1">
        <f t="shared" si="15"/>
        <v>0</v>
      </c>
      <c r="G337" s="1" t="e">
        <f t="shared" si="16"/>
        <v>#DIV/0!</v>
      </c>
      <c r="H337" s="1">
        <v>0</v>
      </c>
      <c r="I337" s="1" t="e">
        <f t="shared" si="17"/>
        <v>#DIV/0!</v>
      </c>
      <c r="J337" s="1" t="e">
        <f t="shared" si="18"/>
        <v>#DIV/0!</v>
      </c>
      <c r="BA337" s="59"/>
      <c r="BB337" s="59"/>
      <c r="BC337" s="59"/>
      <c r="BD337" s="59"/>
      <c r="BE337" s="59"/>
      <c r="BF337" s="59"/>
      <c r="BG337" s="59"/>
      <c r="BH337" s="72"/>
      <c r="BI337" s="59"/>
      <c r="BJ337" s="59"/>
      <c r="BK337" s="59"/>
      <c r="BL337" s="59">
        <f t="shared" si="19"/>
        <v>1</v>
      </c>
      <c r="BM337" s="59">
        <f t="shared" si="20"/>
        <v>0</v>
      </c>
      <c r="BN337" s="59" t="e">
        <f t="shared" si="21"/>
        <v>#N/A</v>
      </c>
      <c r="BO337" s="59"/>
      <c r="BP337" s="59"/>
      <c r="BQ337" s="59"/>
      <c r="BR337" s="59"/>
      <c r="BS337" s="59"/>
      <c r="BT337" s="59"/>
      <c r="BU337" s="59"/>
      <c r="BV337" s="59"/>
      <c r="BW337" s="59"/>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59"/>
      <c r="DI337" s="59"/>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row>
    <row r="338" spans="1:154" outlineLevel="1" x14ac:dyDescent="0.2">
      <c r="A338" s="17">
        <v>127</v>
      </c>
      <c r="B338" s="17">
        <v>0</v>
      </c>
      <c r="C338" s="1">
        <v>3.6666670512171289E-239</v>
      </c>
      <c r="D338" s="1">
        <f t="shared" si="13"/>
        <v>-3.6666670512171289E-239</v>
      </c>
      <c r="E338" s="1">
        <f t="shared" si="14"/>
        <v>0</v>
      </c>
      <c r="F338" s="1">
        <f t="shared" si="15"/>
        <v>0</v>
      </c>
      <c r="G338" s="1">
        <f t="shared" si="16"/>
        <v>-6.0553010257270687E-120</v>
      </c>
      <c r="H338" s="1">
        <v>4.4630725064822017E-196</v>
      </c>
      <c r="I338" s="1">
        <f t="shared" si="17"/>
        <v>0</v>
      </c>
      <c r="J338" s="1">
        <f t="shared" si="18"/>
        <v>-6.0553010257270687E-120</v>
      </c>
      <c r="BA338" s="59"/>
      <c r="BB338" s="59"/>
      <c r="BC338" s="59"/>
      <c r="BD338" s="59"/>
      <c r="BE338" s="59"/>
      <c r="BF338" s="59"/>
      <c r="BG338" s="59"/>
      <c r="BH338" s="72"/>
      <c r="BI338" s="59"/>
      <c r="BJ338" s="59"/>
      <c r="BK338" s="59"/>
      <c r="BL338" s="59">
        <f t="shared" si="19"/>
        <v>1</v>
      </c>
      <c r="BM338" s="59">
        <f t="shared" si="20"/>
        <v>3.6666670512171289E-239</v>
      </c>
      <c r="BN338" s="59" t="e">
        <f t="shared" si="21"/>
        <v>#N/A</v>
      </c>
      <c r="BO338" s="59"/>
      <c r="BP338" s="59"/>
      <c r="BQ338" s="59"/>
      <c r="BR338" s="59"/>
      <c r="BS338" s="59"/>
      <c r="BT338" s="59"/>
      <c r="BU338" s="59"/>
      <c r="BV338" s="59"/>
      <c r="BW338" s="59"/>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59"/>
      <c r="DI338" s="59"/>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row>
    <row r="339" spans="1:154" outlineLevel="1" x14ac:dyDescent="0.2">
      <c r="A339" s="17">
        <v>128</v>
      </c>
      <c r="B339" s="17">
        <v>0</v>
      </c>
      <c r="C339" s="1">
        <v>6.6857063376221599E-276</v>
      </c>
      <c r="D339" s="1">
        <f t="shared" si="13"/>
        <v>-6.6857063376221599E-276</v>
      </c>
      <c r="E339" s="1">
        <f t="shared" si="14"/>
        <v>0</v>
      </c>
      <c r="F339" s="1">
        <f t="shared" si="15"/>
        <v>0</v>
      </c>
      <c r="G339" s="1">
        <f t="shared" si="16"/>
        <v>-2.585673285166198E-138</v>
      </c>
      <c r="H339" s="1">
        <v>1.5768260830486007E-223</v>
      </c>
      <c r="I339" s="1">
        <f t="shared" si="17"/>
        <v>0</v>
      </c>
      <c r="J339" s="1">
        <f t="shared" si="18"/>
        <v>-2.585673285166198E-138</v>
      </c>
      <c r="BA339" s="59"/>
      <c r="BB339" s="59"/>
      <c r="BC339" s="59"/>
      <c r="BD339" s="59"/>
      <c r="BE339" s="59"/>
      <c r="BF339" s="59"/>
      <c r="BG339" s="59"/>
      <c r="BH339" s="72"/>
      <c r="BI339" s="59"/>
      <c r="BJ339" s="59"/>
      <c r="BK339" s="59"/>
      <c r="BL339" s="59">
        <f t="shared" si="19"/>
        <v>1</v>
      </c>
      <c r="BM339" s="59">
        <f t="shared" si="20"/>
        <v>6.6857063376221599E-276</v>
      </c>
      <c r="BN339" s="59" t="e">
        <f t="shared" si="21"/>
        <v>#N/A</v>
      </c>
      <c r="BO339" s="59"/>
      <c r="BP339" s="59"/>
      <c r="BQ339" s="59"/>
      <c r="BR339" s="59"/>
      <c r="BS339" s="59"/>
      <c r="BT339" s="59"/>
      <c r="BU339" s="59"/>
      <c r="BV339" s="59"/>
      <c r="BW339" s="59"/>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59"/>
      <c r="DI339" s="59"/>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row>
    <row r="340" spans="1:154" outlineLevel="1" x14ac:dyDescent="0.2">
      <c r="A340" s="17">
        <v>129</v>
      </c>
      <c r="B340" s="17">
        <v>0</v>
      </c>
      <c r="C340" s="1">
        <v>5.8382132225716494E-96</v>
      </c>
      <c r="D340" s="1">
        <f t="shared" si="13"/>
        <v>-5.8382132225716494E-96</v>
      </c>
      <c r="E340" s="1">
        <f t="shared" si="14"/>
        <v>0</v>
      </c>
      <c r="F340" s="1">
        <f t="shared" si="15"/>
        <v>0</v>
      </c>
      <c r="G340" s="1">
        <f t="shared" si="16"/>
        <v>-2.4162394795573655E-48</v>
      </c>
      <c r="H340" s="1">
        <v>2.4079325792184773E-76</v>
      </c>
      <c r="I340" s="1">
        <f t="shared" si="17"/>
        <v>1.4058023823054367E-171</v>
      </c>
      <c r="J340" s="1">
        <f t="shared" si="18"/>
        <v>-2.4162394795573655E-48</v>
      </c>
      <c r="BA340" s="59"/>
      <c r="BB340" s="59"/>
      <c r="BC340" s="59"/>
      <c r="BD340" s="59"/>
      <c r="BE340" s="59"/>
      <c r="BF340" s="59"/>
      <c r="BG340" s="59"/>
      <c r="BH340" s="72"/>
      <c r="BI340" s="59"/>
      <c r="BJ340" s="59"/>
      <c r="BK340" s="59"/>
      <c r="BL340" s="59">
        <f t="shared" si="19"/>
        <v>1</v>
      </c>
      <c r="BM340" s="59">
        <f t="shared" si="20"/>
        <v>5.8382132225716494E-96</v>
      </c>
      <c r="BN340" s="59" t="e">
        <f t="shared" si="21"/>
        <v>#N/A</v>
      </c>
      <c r="BO340" s="59"/>
      <c r="BP340" s="59"/>
      <c r="BQ340" s="59"/>
      <c r="BR340" s="59"/>
      <c r="BS340" s="59"/>
      <c r="BT340" s="59"/>
      <c r="BU340" s="59"/>
      <c r="BV340" s="59"/>
      <c r="BW340" s="59"/>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59"/>
      <c r="DI340" s="59"/>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row>
    <row r="341" spans="1:154" outlineLevel="1" x14ac:dyDescent="0.2">
      <c r="A341" s="17">
        <v>130</v>
      </c>
      <c r="B341" s="17">
        <v>1</v>
      </c>
      <c r="C341" s="1">
        <v>1</v>
      </c>
      <c r="D341" s="1">
        <f t="shared" ref="D341:D404" si="22">B341 - C341</f>
        <v>0</v>
      </c>
      <c r="E341" s="1">
        <f t="shared" ref="E341:E404" si="23">2*IF(B341=1,LN(1/C341),LN(1/(1-C341)))</f>
        <v>0</v>
      </c>
      <c r="F341" s="1">
        <f t="shared" ref="F341:F404" si="24">SQRT(E341)*SIGN(D341)</f>
        <v>0</v>
      </c>
      <c r="G341" s="1" t="e">
        <f t="shared" ref="G341:G404" si="25">D341/(SQRT(C341*(1-C341)))</f>
        <v>#DIV/0!</v>
      </c>
      <c r="H341" s="1">
        <v>0</v>
      </c>
      <c r="I341" s="1" t="e">
        <f t="shared" ref="I341:I404" si="26">G341^2*H341/(1-H341)</f>
        <v>#DIV/0!</v>
      </c>
      <c r="J341" s="1" t="e">
        <f t="shared" ref="J341:J404" si="27">G341/SQRT(1-H341)</f>
        <v>#DIV/0!</v>
      </c>
      <c r="BA341" s="59"/>
      <c r="BB341" s="59"/>
      <c r="BC341" s="59"/>
      <c r="BD341" s="59"/>
      <c r="BE341" s="59"/>
      <c r="BF341" s="59"/>
      <c r="BG341" s="59"/>
      <c r="BH341" s="72"/>
      <c r="BI341" s="59"/>
      <c r="BJ341" s="59"/>
      <c r="BK341" s="59"/>
      <c r="BL341" s="59">
        <f t="shared" ref="BL341:BL404" si="28">1-B341</f>
        <v>0</v>
      </c>
      <c r="BM341" s="59" t="e">
        <f t="shared" ref="BM341:BM404" si="29">IF(B341=0,C341,NA())</f>
        <v>#N/A</v>
      </c>
      <c r="BN341" s="59">
        <f t="shared" ref="BN341:BN404" si="30">IF(B341=1,C341,NA())</f>
        <v>1</v>
      </c>
      <c r="BO341" s="59"/>
      <c r="BP341" s="59"/>
      <c r="BQ341" s="59"/>
      <c r="BR341" s="59"/>
      <c r="BS341" s="59"/>
      <c r="BT341" s="59"/>
      <c r="BU341" s="59"/>
      <c r="BV341" s="59"/>
      <c r="BW341" s="59"/>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59"/>
      <c r="DI341" s="59"/>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row>
    <row r="342" spans="1:154" outlineLevel="1" x14ac:dyDescent="0.2">
      <c r="A342" s="17">
        <v>131</v>
      </c>
      <c r="B342" s="17">
        <v>0</v>
      </c>
      <c r="C342" s="1">
        <v>6.7683374785656469E-262</v>
      </c>
      <c r="D342" s="1">
        <f t="shared" si="22"/>
        <v>-6.7683374785656469E-262</v>
      </c>
      <c r="E342" s="1">
        <f t="shared" si="23"/>
        <v>0</v>
      </c>
      <c r="F342" s="1">
        <f t="shared" si="24"/>
        <v>0</v>
      </c>
      <c r="G342" s="1">
        <f t="shared" si="25"/>
        <v>-2.6016028671889272E-131</v>
      </c>
      <c r="H342" s="1">
        <v>4.6940592301319166E-212</v>
      </c>
      <c r="I342" s="1">
        <f t="shared" si="26"/>
        <v>0</v>
      </c>
      <c r="J342" s="1">
        <f t="shared" si="27"/>
        <v>-2.6016028671889272E-131</v>
      </c>
      <c r="BA342" s="59"/>
      <c r="BB342" s="59"/>
      <c r="BC342" s="59"/>
      <c r="BD342" s="59"/>
      <c r="BE342" s="59"/>
      <c r="BF342" s="59"/>
      <c r="BG342" s="59"/>
      <c r="BH342" s="72"/>
      <c r="BI342" s="59"/>
      <c r="BJ342" s="59"/>
      <c r="BK342" s="59"/>
      <c r="BL342" s="59">
        <f t="shared" si="28"/>
        <v>1</v>
      </c>
      <c r="BM342" s="59">
        <f t="shared" si="29"/>
        <v>6.7683374785656469E-262</v>
      </c>
      <c r="BN342" s="59" t="e">
        <f t="shared" si="30"/>
        <v>#N/A</v>
      </c>
      <c r="BO342" s="59"/>
      <c r="BP342" s="59"/>
      <c r="BQ342" s="59"/>
      <c r="BR342" s="59"/>
      <c r="BS342" s="59"/>
      <c r="BT342" s="59"/>
      <c r="BU342" s="59"/>
      <c r="BV342" s="59"/>
      <c r="BW342" s="59"/>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59"/>
      <c r="DI342" s="59"/>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row>
    <row r="343" spans="1:154" outlineLevel="1" x14ac:dyDescent="0.2">
      <c r="A343" s="17">
        <v>132</v>
      </c>
      <c r="B343" s="17">
        <v>0</v>
      </c>
      <c r="C343" s="1">
        <v>0</v>
      </c>
      <c r="D343" s="1">
        <f t="shared" si="22"/>
        <v>0</v>
      </c>
      <c r="E343" s="1">
        <f t="shared" si="23"/>
        <v>0</v>
      </c>
      <c r="F343" s="1">
        <f t="shared" si="24"/>
        <v>0</v>
      </c>
      <c r="G343" s="1" t="e">
        <f t="shared" si="25"/>
        <v>#DIV/0!</v>
      </c>
      <c r="H343" s="1">
        <v>0</v>
      </c>
      <c r="I343" s="1" t="e">
        <f t="shared" si="26"/>
        <v>#DIV/0!</v>
      </c>
      <c r="J343" s="1" t="e">
        <f t="shared" si="27"/>
        <v>#DIV/0!</v>
      </c>
      <c r="BA343" s="59"/>
      <c r="BB343" s="59"/>
      <c r="BC343" s="59"/>
      <c r="BD343" s="59"/>
      <c r="BE343" s="59"/>
      <c r="BF343" s="59"/>
      <c r="BG343" s="59"/>
      <c r="BH343" s="72"/>
      <c r="BI343" s="59"/>
      <c r="BJ343" s="59"/>
      <c r="BK343" s="59"/>
      <c r="BL343" s="59">
        <f t="shared" si="28"/>
        <v>1</v>
      </c>
      <c r="BM343" s="59">
        <f t="shared" si="29"/>
        <v>0</v>
      </c>
      <c r="BN343" s="59" t="e">
        <f t="shared" si="30"/>
        <v>#N/A</v>
      </c>
      <c r="BO343" s="59"/>
      <c r="BP343" s="59"/>
      <c r="BQ343" s="59"/>
      <c r="BR343" s="59"/>
      <c r="BS343" s="59"/>
      <c r="BT343" s="59"/>
      <c r="BU343" s="59"/>
      <c r="BV343" s="59"/>
      <c r="BW343" s="59"/>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59"/>
      <c r="DI343" s="59"/>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row>
    <row r="344" spans="1:154" outlineLevel="1" x14ac:dyDescent="0.2">
      <c r="A344" s="17">
        <v>133</v>
      </c>
      <c r="B344" s="17">
        <v>0</v>
      </c>
      <c r="C344" s="1">
        <v>0</v>
      </c>
      <c r="D344" s="1">
        <f t="shared" si="22"/>
        <v>0</v>
      </c>
      <c r="E344" s="1">
        <f t="shared" si="23"/>
        <v>0</v>
      </c>
      <c r="F344" s="1">
        <f t="shared" si="24"/>
        <v>0</v>
      </c>
      <c r="G344" s="1" t="e">
        <f t="shared" si="25"/>
        <v>#DIV/0!</v>
      </c>
      <c r="H344" s="1">
        <v>0</v>
      </c>
      <c r="I344" s="1" t="e">
        <f t="shared" si="26"/>
        <v>#DIV/0!</v>
      </c>
      <c r="J344" s="1" t="e">
        <f t="shared" si="27"/>
        <v>#DIV/0!</v>
      </c>
      <c r="BA344" s="59"/>
      <c r="BB344" s="59"/>
      <c r="BC344" s="59"/>
      <c r="BD344" s="59"/>
      <c r="BE344" s="59"/>
      <c r="BF344" s="59"/>
      <c r="BG344" s="59"/>
      <c r="BH344" s="72"/>
      <c r="BI344" s="59"/>
      <c r="BJ344" s="59"/>
      <c r="BK344" s="59"/>
      <c r="BL344" s="59">
        <f t="shared" si="28"/>
        <v>1</v>
      </c>
      <c r="BM344" s="59">
        <f t="shared" si="29"/>
        <v>0</v>
      </c>
      <c r="BN344" s="59" t="e">
        <f t="shared" si="30"/>
        <v>#N/A</v>
      </c>
      <c r="BO344" s="59"/>
      <c r="BP344" s="59"/>
      <c r="BQ344" s="59"/>
      <c r="BR344" s="59"/>
      <c r="BS344" s="59"/>
      <c r="BT344" s="59"/>
      <c r="BU344" s="59"/>
      <c r="BV344" s="59"/>
      <c r="BW344" s="59"/>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59"/>
      <c r="DI344" s="59"/>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row>
    <row r="345" spans="1:154" outlineLevel="1" x14ac:dyDescent="0.2">
      <c r="A345" s="17">
        <v>134</v>
      </c>
      <c r="B345" s="17">
        <v>0</v>
      </c>
      <c r="C345" s="1">
        <v>0</v>
      </c>
      <c r="D345" s="1">
        <f t="shared" si="22"/>
        <v>0</v>
      </c>
      <c r="E345" s="1">
        <f t="shared" si="23"/>
        <v>0</v>
      </c>
      <c r="F345" s="1">
        <f t="shared" si="24"/>
        <v>0</v>
      </c>
      <c r="G345" s="1" t="e">
        <f t="shared" si="25"/>
        <v>#DIV/0!</v>
      </c>
      <c r="H345" s="1">
        <v>3.9908448779460448E-306</v>
      </c>
      <c r="I345" s="1" t="e">
        <f t="shared" si="26"/>
        <v>#DIV/0!</v>
      </c>
      <c r="J345" s="1" t="e">
        <f t="shared" si="27"/>
        <v>#DIV/0!</v>
      </c>
      <c r="BA345" s="59"/>
      <c r="BB345" s="59"/>
      <c r="BC345" s="59"/>
      <c r="BD345" s="59"/>
      <c r="BE345" s="59"/>
      <c r="BF345" s="59"/>
      <c r="BG345" s="59"/>
      <c r="BH345" s="72"/>
      <c r="BI345" s="59"/>
      <c r="BJ345" s="59"/>
      <c r="BK345" s="59"/>
      <c r="BL345" s="59">
        <f t="shared" si="28"/>
        <v>1</v>
      </c>
      <c r="BM345" s="59">
        <f t="shared" si="29"/>
        <v>0</v>
      </c>
      <c r="BN345" s="59" t="e">
        <f t="shared" si="30"/>
        <v>#N/A</v>
      </c>
      <c r="BO345" s="59"/>
      <c r="BP345" s="59"/>
      <c r="BQ345" s="59"/>
      <c r="BR345" s="59"/>
      <c r="BS345" s="59"/>
      <c r="BT345" s="59"/>
      <c r="BU345" s="59"/>
      <c r="BV345" s="59"/>
      <c r="BW345" s="59"/>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59"/>
      <c r="DI345" s="59"/>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row>
    <row r="346" spans="1:154" outlineLevel="1" x14ac:dyDescent="0.2">
      <c r="A346" s="17">
        <v>135</v>
      </c>
      <c r="B346" s="17">
        <v>0</v>
      </c>
      <c r="C346" s="1">
        <v>0</v>
      </c>
      <c r="D346" s="1">
        <f t="shared" si="22"/>
        <v>0</v>
      </c>
      <c r="E346" s="1">
        <f t="shared" si="23"/>
        <v>0</v>
      </c>
      <c r="F346" s="1">
        <f t="shared" si="24"/>
        <v>0</v>
      </c>
      <c r="G346" s="1" t="e">
        <f t="shared" si="25"/>
        <v>#DIV/0!</v>
      </c>
      <c r="H346" s="1">
        <v>1.2845246089924079E-274</v>
      </c>
      <c r="I346" s="1" t="e">
        <f t="shared" si="26"/>
        <v>#DIV/0!</v>
      </c>
      <c r="J346" s="1" t="e">
        <f t="shared" si="27"/>
        <v>#DIV/0!</v>
      </c>
      <c r="BA346" s="59"/>
      <c r="BB346" s="59"/>
      <c r="BC346" s="59"/>
      <c r="BD346" s="59"/>
      <c r="BE346" s="59"/>
      <c r="BF346" s="59"/>
      <c r="BG346" s="59"/>
      <c r="BH346" s="72"/>
      <c r="BI346" s="59"/>
      <c r="BJ346" s="59"/>
      <c r="BK346" s="59"/>
      <c r="BL346" s="59">
        <f t="shared" si="28"/>
        <v>1</v>
      </c>
      <c r="BM346" s="59">
        <f t="shared" si="29"/>
        <v>0</v>
      </c>
      <c r="BN346" s="59" t="e">
        <f t="shared" si="30"/>
        <v>#N/A</v>
      </c>
      <c r="BO346" s="59"/>
      <c r="BP346" s="59"/>
      <c r="BQ346" s="59"/>
      <c r="BR346" s="59"/>
      <c r="BS346" s="59"/>
      <c r="BT346" s="59"/>
      <c r="BU346" s="59"/>
      <c r="BV346" s="59"/>
      <c r="BW346" s="59"/>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59"/>
      <c r="DI346" s="59"/>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row>
    <row r="347" spans="1:154" outlineLevel="1" x14ac:dyDescent="0.2">
      <c r="A347" s="17">
        <v>136</v>
      </c>
      <c r="B347" s="17">
        <v>0</v>
      </c>
      <c r="C347" s="1">
        <v>0</v>
      </c>
      <c r="D347" s="1">
        <f t="shared" si="22"/>
        <v>0</v>
      </c>
      <c r="E347" s="1">
        <f t="shared" si="23"/>
        <v>0</v>
      </c>
      <c r="F347" s="1">
        <f t="shared" si="24"/>
        <v>0</v>
      </c>
      <c r="G347" s="1" t="e">
        <f t="shared" si="25"/>
        <v>#DIV/0!</v>
      </c>
      <c r="H347" s="1">
        <v>0</v>
      </c>
      <c r="I347" s="1" t="e">
        <f t="shared" si="26"/>
        <v>#DIV/0!</v>
      </c>
      <c r="J347" s="1" t="e">
        <f t="shared" si="27"/>
        <v>#DIV/0!</v>
      </c>
      <c r="BA347" s="59"/>
      <c r="BB347" s="59"/>
      <c r="BC347" s="59"/>
      <c r="BD347" s="59"/>
      <c r="BE347" s="59"/>
      <c r="BF347" s="59"/>
      <c r="BG347" s="59"/>
      <c r="BH347" s="72"/>
      <c r="BI347" s="59"/>
      <c r="BJ347" s="59"/>
      <c r="BK347" s="59"/>
      <c r="BL347" s="59">
        <f t="shared" si="28"/>
        <v>1</v>
      </c>
      <c r="BM347" s="59">
        <f t="shared" si="29"/>
        <v>0</v>
      </c>
      <c r="BN347" s="59" t="e">
        <f t="shared" si="30"/>
        <v>#N/A</v>
      </c>
      <c r="BO347" s="59"/>
      <c r="BP347" s="59"/>
      <c r="BQ347" s="59"/>
      <c r="BR347" s="59"/>
      <c r="BS347" s="59"/>
      <c r="BT347" s="59"/>
      <c r="BU347" s="59"/>
      <c r="BV347" s="59"/>
      <c r="BW347" s="59"/>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59"/>
      <c r="DI347" s="59"/>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row>
    <row r="348" spans="1:154" outlineLevel="1" x14ac:dyDescent="0.2">
      <c r="A348" s="17">
        <v>137</v>
      </c>
      <c r="B348" s="17">
        <v>0</v>
      </c>
      <c r="C348" s="1">
        <v>1.6295972678165202E-259</v>
      </c>
      <c r="D348" s="1">
        <f t="shared" si="22"/>
        <v>-1.6295972678165202E-259</v>
      </c>
      <c r="E348" s="1">
        <f t="shared" si="23"/>
        <v>0</v>
      </c>
      <c r="F348" s="1">
        <f t="shared" si="24"/>
        <v>0</v>
      </c>
      <c r="G348" s="1">
        <f t="shared" si="25"/>
        <v>-4.0368270557661007E-130</v>
      </c>
      <c r="H348" s="1">
        <v>1.008383723148928E-212</v>
      </c>
      <c r="I348" s="1">
        <f t="shared" si="26"/>
        <v>0</v>
      </c>
      <c r="J348" s="1">
        <f t="shared" si="27"/>
        <v>-4.0368270557661007E-130</v>
      </c>
      <c r="BA348" s="59"/>
      <c r="BB348" s="59"/>
      <c r="BC348" s="59"/>
      <c r="BD348" s="59"/>
      <c r="BE348" s="59"/>
      <c r="BF348" s="59"/>
      <c r="BG348" s="59"/>
      <c r="BH348" s="72"/>
      <c r="BI348" s="59"/>
      <c r="BJ348" s="59"/>
      <c r="BK348" s="59"/>
      <c r="BL348" s="59">
        <f t="shared" si="28"/>
        <v>1</v>
      </c>
      <c r="BM348" s="59">
        <f t="shared" si="29"/>
        <v>1.6295972678165202E-259</v>
      </c>
      <c r="BN348" s="59" t="e">
        <f t="shared" si="30"/>
        <v>#N/A</v>
      </c>
      <c r="BO348" s="59"/>
      <c r="BP348" s="59"/>
      <c r="BQ348" s="59"/>
      <c r="BR348" s="59"/>
      <c r="BS348" s="59"/>
      <c r="BT348" s="59"/>
      <c r="BU348" s="59"/>
      <c r="BV348" s="59"/>
      <c r="BW348" s="59"/>
      <c r="BX348" s="59"/>
      <c r="BY348" s="59"/>
      <c r="BZ348" s="59"/>
      <c r="CA348" s="59"/>
      <c r="CB348" s="59"/>
      <c r="CC348" s="59"/>
      <c r="CD348" s="59"/>
      <c r="CE348" s="59"/>
      <c r="CF348" s="59"/>
      <c r="CG348" s="59"/>
      <c r="CH348" s="59"/>
      <c r="CI348" s="59"/>
      <c r="CJ348" s="59"/>
      <c r="CK348" s="59"/>
      <c r="CL348" s="59"/>
      <c r="CM348" s="59"/>
      <c r="CN348" s="59"/>
      <c r="CO348" s="59"/>
      <c r="CP348" s="59"/>
      <c r="CQ348" s="59"/>
      <c r="CR348" s="59"/>
      <c r="CS348" s="59"/>
      <c r="CT348" s="59"/>
      <c r="CU348" s="59"/>
      <c r="CV348" s="59"/>
      <c r="CW348" s="59"/>
      <c r="CX348" s="59"/>
      <c r="CY348" s="59"/>
      <c r="CZ348" s="59"/>
      <c r="DA348" s="59"/>
      <c r="DB348" s="59"/>
      <c r="DC348" s="59"/>
      <c r="DD348" s="59"/>
      <c r="DE348" s="59"/>
      <c r="DF348" s="59"/>
      <c r="DG348" s="59"/>
      <c r="DH348" s="59"/>
      <c r="DI348" s="59"/>
      <c r="DJ348" s="59"/>
      <c r="DK348" s="59"/>
      <c r="DL348" s="59"/>
      <c r="DM348" s="59"/>
      <c r="DN348" s="59"/>
      <c r="DO348" s="59"/>
      <c r="DP348" s="59"/>
      <c r="DQ348" s="59"/>
      <c r="DR348" s="59"/>
      <c r="DS348" s="59"/>
      <c r="DT348" s="59"/>
      <c r="DU348" s="59"/>
      <c r="DV348" s="59"/>
      <c r="DW348" s="59"/>
      <c r="DX348" s="59"/>
      <c r="DY348" s="59"/>
      <c r="DZ348" s="59"/>
      <c r="EA348" s="59"/>
      <c r="EB348" s="59"/>
      <c r="EC348" s="59"/>
      <c r="ED348" s="59"/>
      <c r="EE348" s="59"/>
      <c r="EF348" s="59"/>
      <c r="EG348" s="59"/>
      <c r="EH348" s="59"/>
      <c r="EI348" s="59"/>
      <c r="EJ348" s="59"/>
      <c r="EK348" s="59"/>
      <c r="EL348" s="59"/>
      <c r="EM348" s="59"/>
      <c r="EN348" s="59"/>
      <c r="EO348" s="59"/>
      <c r="EP348" s="59"/>
      <c r="EQ348" s="59"/>
      <c r="ER348" s="59"/>
      <c r="ES348" s="59"/>
      <c r="ET348" s="59"/>
      <c r="EU348" s="59"/>
      <c r="EV348" s="59"/>
      <c r="EW348" s="59"/>
      <c r="EX348" s="59"/>
    </row>
    <row r="349" spans="1:154" outlineLevel="1" x14ac:dyDescent="0.2">
      <c r="A349" s="17">
        <v>138</v>
      </c>
      <c r="B349" s="17">
        <v>0</v>
      </c>
      <c r="C349" s="1">
        <v>0</v>
      </c>
      <c r="D349" s="1">
        <f t="shared" si="22"/>
        <v>0</v>
      </c>
      <c r="E349" s="1">
        <f t="shared" si="23"/>
        <v>0</v>
      </c>
      <c r="F349" s="1">
        <f t="shared" si="24"/>
        <v>0</v>
      </c>
      <c r="G349" s="1" t="e">
        <f t="shared" si="25"/>
        <v>#DIV/0!</v>
      </c>
      <c r="H349" s="1">
        <v>0</v>
      </c>
      <c r="I349" s="1" t="e">
        <f t="shared" si="26"/>
        <v>#DIV/0!</v>
      </c>
      <c r="J349" s="1" t="e">
        <f t="shared" si="27"/>
        <v>#DIV/0!</v>
      </c>
      <c r="BA349" s="59"/>
      <c r="BB349" s="59"/>
      <c r="BC349" s="59"/>
      <c r="BD349" s="59"/>
      <c r="BE349" s="59"/>
      <c r="BF349" s="59"/>
      <c r="BG349" s="59"/>
      <c r="BH349" s="72"/>
      <c r="BI349" s="59"/>
      <c r="BJ349" s="59"/>
      <c r="BK349" s="59"/>
      <c r="BL349" s="59">
        <f t="shared" si="28"/>
        <v>1</v>
      </c>
      <c r="BM349" s="59">
        <f t="shared" si="29"/>
        <v>0</v>
      </c>
      <c r="BN349" s="59" t="e">
        <f t="shared" si="30"/>
        <v>#N/A</v>
      </c>
      <c r="BO349" s="59"/>
      <c r="BP349" s="59"/>
      <c r="BQ349" s="59"/>
      <c r="BR349" s="59"/>
      <c r="BS349" s="59"/>
      <c r="BT349" s="59"/>
      <c r="BU349" s="59"/>
      <c r="BV349" s="59"/>
      <c r="BW349" s="59"/>
      <c r="BX349" s="59"/>
      <c r="BY349" s="59"/>
      <c r="BZ349" s="59"/>
      <c r="CA349" s="59"/>
      <c r="CB349" s="59"/>
      <c r="CC349" s="59"/>
      <c r="CD349" s="59"/>
      <c r="CE349" s="59"/>
      <c r="CF349" s="59"/>
      <c r="CG349" s="59"/>
      <c r="CH349" s="59"/>
      <c r="CI349" s="59"/>
      <c r="CJ349" s="59"/>
      <c r="CK349" s="59"/>
      <c r="CL349" s="59"/>
      <c r="CM349" s="59"/>
      <c r="CN349" s="59"/>
      <c r="CO349" s="59"/>
      <c r="CP349" s="59"/>
      <c r="CQ349" s="59"/>
      <c r="CR349" s="59"/>
      <c r="CS349" s="59"/>
      <c r="CT349" s="59"/>
      <c r="CU349" s="59"/>
      <c r="CV349" s="59"/>
      <c r="CW349" s="59"/>
      <c r="CX349" s="59"/>
      <c r="CY349" s="59"/>
      <c r="CZ349" s="59"/>
      <c r="DA349" s="59"/>
      <c r="DB349" s="59"/>
      <c r="DC349" s="59"/>
      <c r="DD349" s="59"/>
      <c r="DE349" s="59"/>
      <c r="DF349" s="59"/>
      <c r="DG349" s="59"/>
      <c r="DH349" s="59"/>
      <c r="DI349" s="59"/>
      <c r="DJ349" s="59"/>
      <c r="DK349" s="59"/>
      <c r="DL349" s="59"/>
      <c r="DM349" s="59"/>
      <c r="DN349" s="59"/>
      <c r="DO349" s="59"/>
      <c r="DP349" s="59"/>
      <c r="DQ349" s="59"/>
      <c r="DR349" s="59"/>
      <c r="DS349" s="59"/>
      <c r="DT349" s="59"/>
      <c r="DU349" s="59"/>
      <c r="DV349" s="59"/>
      <c r="DW349" s="59"/>
      <c r="DX349" s="59"/>
      <c r="DY349" s="59"/>
      <c r="DZ349" s="59"/>
      <c r="EA349" s="59"/>
      <c r="EB349" s="59"/>
      <c r="EC349" s="59"/>
      <c r="ED349" s="59"/>
      <c r="EE349" s="59"/>
      <c r="EF349" s="59"/>
      <c r="EG349" s="59"/>
      <c r="EH349" s="59"/>
      <c r="EI349" s="59"/>
      <c r="EJ349" s="59"/>
      <c r="EK349" s="59"/>
      <c r="EL349" s="59"/>
      <c r="EM349" s="59"/>
      <c r="EN349" s="59"/>
      <c r="EO349" s="59"/>
      <c r="EP349" s="59"/>
      <c r="EQ349" s="59"/>
      <c r="ER349" s="59"/>
      <c r="ES349" s="59"/>
      <c r="ET349" s="59"/>
      <c r="EU349" s="59"/>
      <c r="EV349" s="59"/>
      <c r="EW349" s="59"/>
      <c r="EX349" s="59"/>
    </row>
    <row r="350" spans="1:154" outlineLevel="1" x14ac:dyDescent="0.2">
      <c r="A350" s="17">
        <v>139</v>
      </c>
      <c r="B350" s="17">
        <v>0</v>
      </c>
      <c r="C350" s="1">
        <v>4.4826130989696117E-148</v>
      </c>
      <c r="D350" s="1">
        <f t="shared" si="22"/>
        <v>-4.4826130989696117E-148</v>
      </c>
      <c r="E350" s="1">
        <f t="shared" si="23"/>
        <v>0</v>
      </c>
      <c r="F350" s="1">
        <f t="shared" si="24"/>
        <v>0</v>
      </c>
      <c r="G350" s="1">
        <f t="shared" si="25"/>
        <v>-2.11721824547438E-74</v>
      </c>
      <c r="H350" s="1">
        <v>5.832215691814158E-120</v>
      </c>
      <c r="I350" s="1">
        <f t="shared" si="26"/>
        <v>2.614356645614226E-267</v>
      </c>
      <c r="J350" s="1">
        <f t="shared" si="27"/>
        <v>-2.11721824547438E-74</v>
      </c>
      <c r="BA350" s="59"/>
      <c r="BB350" s="59"/>
      <c r="BC350" s="59"/>
      <c r="BD350" s="59"/>
      <c r="BE350" s="59"/>
      <c r="BF350" s="59"/>
      <c r="BG350" s="59"/>
      <c r="BH350" s="72"/>
      <c r="BI350" s="59"/>
      <c r="BJ350" s="59"/>
      <c r="BK350" s="59"/>
      <c r="BL350" s="59">
        <f t="shared" si="28"/>
        <v>1</v>
      </c>
      <c r="BM350" s="59">
        <f t="shared" si="29"/>
        <v>4.4826130989696117E-148</v>
      </c>
      <c r="BN350" s="59" t="e">
        <f t="shared" si="30"/>
        <v>#N/A</v>
      </c>
      <c r="BO350" s="59"/>
      <c r="BP350" s="59"/>
      <c r="BQ350" s="59"/>
      <c r="BR350" s="59"/>
      <c r="BS350" s="59"/>
      <c r="BT350" s="59"/>
      <c r="BU350" s="59"/>
      <c r="BV350" s="59"/>
      <c r="BW350" s="59"/>
      <c r="BX350" s="59"/>
      <c r="BY350" s="59"/>
      <c r="BZ350" s="59"/>
      <c r="CA350" s="59"/>
      <c r="CB350" s="59"/>
      <c r="CC350" s="59"/>
      <c r="CD350" s="59"/>
      <c r="CE350" s="59"/>
      <c r="CF350" s="59"/>
      <c r="CG350" s="59"/>
      <c r="CH350" s="59"/>
      <c r="CI350" s="59"/>
      <c r="CJ350" s="59"/>
      <c r="CK350" s="59"/>
      <c r="CL350" s="59"/>
      <c r="CM350" s="59"/>
      <c r="CN350" s="59"/>
      <c r="CO350" s="59"/>
      <c r="CP350" s="59"/>
      <c r="CQ350" s="59"/>
      <c r="CR350" s="59"/>
      <c r="CS350" s="59"/>
      <c r="CT350" s="59"/>
      <c r="CU350" s="59"/>
      <c r="CV350" s="59"/>
      <c r="CW350" s="59"/>
      <c r="CX350" s="59"/>
      <c r="CY350" s="59"/>
      <c r="CZ350" s="59"/>
      <c r="DA350" s="59"/>
      <c r="DB350" s="59"/>
      <c r="DC350" s="59"/>
      <c r="DD350" s="59"/>
      <c r="DE350" s="59"/>
      <c r="DF350" s="59"/>
      <c r="DG350" s="59"/>
      <c r="DH350" s="59"/>
      <c r="DI350" s="59"/>
      <c r="DJ350" s="59"/>
      <c r="DK350" s="59"/>
      <c r="DL350" s="59"/>
      <c r="DM350" s="59"/>
      <c r="DN350" s="59"/>
      <c r="DO350" s="59"/>
      <c r="DP350" s="59"/>
      <c r="DQ350" s="59"/>
      <c r="DR350" s="59"/>
      <c r="DS350" s="59"/>
      <c r="DT350" s="59"/>
      <c r="DU350" s="59"/>
      <c r="DV350" s="59"/>
      <c r="DW350" s="59"/>
      <c r="DX350" s="59"/>
      <c r="DY350" s="59"/>
      <c r="DZ350" s="59"/>
      <c r="EA350" s="59"/>
      <c r="EB350" s="59"/>
      <c r="EC350" s="59"/>
      <c r="ED350" s="59"/>
      <c r="EE350" s="59"/>
      <c r="EF350" s="59"/>
      <c r="EG350" s="59"/>
      <c r="EH350" s="59"/>
      <c r="EI350" s="59"/>
      <c r="EJ350" s="59"/>
      <c r="EK350" s="59"/>
      <c r="EL350" s="59"/>
      <c r="EM350" s="59"/>
      <c r="EN350" s="59"/>
      <c r="EO350" s="59"/>
      <c r="EP350" s="59"/>
      <c r="EQ350" s="59"/>
      <c r="ER350" s="59"/>
      <c r="ES350" s="59"/>
      <c r="ET350" s="59"/>
      <c r="EU350" s="59"/>
      <c r="EV350" s="59"/>
      <c r="EW350" s="59"/>
      <c r="EX350" s="59"/>
    </row>
    <row r="351" spans="1:154" outlineLevel="1" x14ac:dyDescent="0.2">
      <c r="A351" s="17">
        <v>140</v>
      </c>
      <c r="B351" s="17">
        <v>0</v>
      </c>
      <c r="C351" s="1">
        <v>3.2686122966724576E-263</v>
      </c>
      <c r="D351" s="1">
        <f t="shared" si="22"/>
        <v>-3.2686122966724576E-263</v>
      </c>
      <c r="E351" s="1">
        <f t="shared" si="23"/>
        <v>0</v>
      </c>
      <c r="F351" s="1">
        <f t="shared" si="24"/>
        <v>0</v>
      </c>
      <c r="G351" s="1">
        <f t="shared" si="25"/>
        <v>-5.7171778848243453E-132</v>
      </c>
      <c r="H351" s="1">
        <v>5.7275989678194345E-216</v>
      </c>
      <c r="I351" s="1">
        <f t="shared" si="26"/>
        <v>0</v>
      </c>
      <c r="J351" s="1">
        <f t="shared" si="27"/>
        <v>-5.7171778848243453E-132</v>
      </c>
      <c r="BA351" s="59"/>
      <c r="BB351" s="59"/>
      <c r="BC351" s="59"/>
      <c r="BD351" s="59"/>
      <c r="BE351" s="59"/>
      <c r="BF351" s="59"/>
      <c r="BG351" s="59"/>
      <c r="BH351" s="72"/>
      <c r="BI351" s="59"/>
      <c r="BJ351" s="59"/>
      <c r="BK351" s="59"/>
      <c r="BL351" s="59">
        <f t="shared" si="28"/>
        <v>1</v>
      </c>
      <c r="BM351" s="59">
        <f t="shared" si="29"/>
        <v>3.2686122966724576E-263</v>
      </c>
      <c r="BN351" s="59" t="e">
        <f t="shared" si="30"/>
        <v>#N/A</v>
      </c>
      <c r="BO351" s="59"/>
      <c r="BP351" s="59"/>
      <c r="BQ351" s="59"/>
      <c r="BR351" s="59"/>
      <c r="BS351" s="59"/>
      <c r="BT351" s="59"/>
      <c r="BU351" s="59"/>
      <c r="BV351" s="59"/>
      <c r="BW351" s="59"/>
      <c r="BX351" s="59"/>
      <c r="BY351" s="59"/>
      <c r="BZ351" s="59"/>
      <c r="CA351" s="59"/>
      <c r="CB351" s="59"/>
      <c r="CC351" s="59"/>
      <c r="CD351" s="59"/>
      <c r="CE351" s="59"/>
      <c r="CF351" s="59"/>
      <c r="CG351" s="59"/>
      <c r="CH351" s="59"/>
      <c r="CI351" s="59"/>
      <c r="CJ351" s="59"/>
      <c r="CK351" s="59"/>
      <c r="CL351" s="59"/>
      <c r="CM351" s="59"/>
      <c r="CN351" s="59"/>
      <c r="CO351" s="59"/>
      <c r="CP351" s="59"/>
      <c r="CQ351" s="59"/>
      <c r="CR351" s="59"/>
      <c r="CS351" s="59"/>
      <c r="CT351" s="59"/>
      <c r="CU351" s="59"/>
      <c r="CV351" s="59"/>
      <c r="CW351" s="59"/>
      <c r="CX351" s="59"/>
      <c r="CY351" s="59"/>
      <c r="CZ351" s="59"/>
      <c r="DA351" s="59"/>
      <c r="DB351" s="59"/>
      <c r="DC351" s="59"/>
      <c r="DD351" s="59"/>
      <c r="DE351" s="59"/>
      <c r="DF351" s="59"/>
      <c r="DG351" s="59"/>
      <c r="DH351" s="59"/>
      <c r="DI351" s="59"/>
      <c r="DJ351" s="59"/>
      <c r="DK351" s="59"/>
      <c r="DL351" s="59"/>
      <c r="DM351" s="59"/>
      <c r="DN351" s="59"/>
      <c r="DO351" s="59"/>
      <c r="DP351" s="59"/>
      <c r="DQ351" s="59"/>
      <c r="DR351" s="59"/>
      <c r="DS351" s="59"/>
      <c r="DT351" s="59"/>
      <c r="DU351" s="59"/>
      <c r="DV351" s="59"/>
      <c r="DW351" s="59"/>
      <c r="DX351" s="59"/>
      <c r="DY351" s="59"/>
      <c r="DZ351" s="59"/>
      <c r="EA351" s="59"/>
      <c r="EB351" s="59"/>
      <c r="EC351" s="59"/>
      <c r="ED351" s="59"/>
      <c r="EE351" s="59"/>
      <c r="EF351" s="59"/>
      <c r="EG351" s="59"/>
      <c r="EH351" s="59"/>
      <c r="EI351" s="59"/>
      <c r="EJ351" s="59"/>
      <c r="EK351" s="59"/>
      <c r="EL351" s="59"/>
      <c r="EM351" s="59"/>
      <c r="EN351" s="59"/>
      <c r="EO351" s="59"/>
      <c r="EP351" s="59"/>
      <c r="EQ351" s="59"/>
      <c r="ER351" s="59"/>
      <c r="ES351" s="59"/>
      <c r="ET351" s="59"/>
      <c r="EU351" s="59"/>
      <c r="EV351" s="59"/>
      <c r="EW351" s="59"/>
      <c r="EX351" s="59"/>
    </row>
    <row r="352" spans="1:154" outlineLevel="1" x14ac:dyDescent="0.2">
      <c r="A352" s="17">
        <v>141</v>
      </c>
      <c r="B352" s="17">
        <v>0</v>
      </c>
      <c r="C352" s="1">
        <v>6.3720025781020942E-121</v>
      </c>
      <c r="D352" s="1">
        <f t="shared" si="22"/>
        <v>-6.3720025781020942E-121</v>
      </c>
      <c r="E352" s="1">
        <f t="shared" si="23"/>
        <v>0</v>
      </c>
      <c r="F352" s="1">
        <f t="shared" si="24"/>
        <v>0</v>
      </c>
      <c r="G352" s="1">
        <f t="shared" si="25"/>
        <v>-7.982482432240044E-61</v>
      </c>
      <c r="H352" s="1">
        <v>2.3528544961827402E-97</v>
      </c>
      <c r="I352" s="1">
        <f t="shared" si="26"/>
        <v>1.4992394915575521E-217</v>
      </c>
      <c r="J352" s="1">
        <f t="shared" si="27"/>
        <v>-7.982482432240044E-61</v>
      </c>
      <c r="BA352" s="59"/>
      <c r="BB352" s="59"/>
      <c r="BC352" s="59"/>
      <c r="BD352" s="59"/>
      <c r="BE352" s="59"/>
      <c r="BF352" s="59"/>
      <c r="BG352" s="59"/>
      <c r="BH352" s="72"/>
      <c r="BI352" s="59"/>
      <c r="BJ352" s="59"/>
      <c r="BK352" s="59"/>
      <c r="BL352" s="59">
        <f t="shared" si="28"/>
        <v>1</v>
      </c>
      <c r="BM352" s="59">
        <f t="shared" si="29"/>
        <v>6.3720025781020942E-121</v>
      </c>
      <c r="BN352" s="59" t="e">
        <f t="shared" si="30"/>
        <v>#N/A</v>
      </c>
      <c r="BO352" s="59"/>
      <c r="BP352" s="59"/>
      <c r="BQ352" s="59"/>
      <c r="BR352" s="59"/>
      <c r="BS352" s="59"/>
      <c r="BT352" s="59"/>
      <c r="BU352" s="59"/>
      <c r="BV352" s="59"/>
      <c r="BW352" s="59"/>
      <c r="BX352" s="59"/>
      <c r="BY352" s="59"/>
      <c r="BZ352" s="59"/>
      <c r="CA352" s="59"/>
      <c r="CB352" s="59"/>
      <c r="CC352" s="59"/>
      <c r="CD352" s="59"/>
      <c r="CE352" s="59"/>
      <c r="CF352" s="59"/>
      <c r="CG352" s="59"/>
      <c r="CH352" s="59"/>
      <c r="CI352" s="59"/>
      <c r="CJ352" s="59"/>
      <c r="CK352" s="59"/>
      <c r="CL352" s="59"/>
      <c r="CM352" s="59"/>
      <c r="CN352" s="59"/>
      <c r="CO352" s="59"/>
      <c r="CP352" s="59"/>
      <c r="CQ352" s="59"/>
      <c r="CR352" s="59"/>
      <c r="CS352" s="59"/>
      <c r="CT352" s="59"/>
      <c r="CU352" s="59"/>
      <c r="CV352" s="59"/>
      <c r="CW352" s="59"/>
      <c r="CX352" s="59"/>
      <c r="CY352" s="59"/>
      <c r="CZ352" s="59"/>
      <c r="DA352" s="59"/>
      <c r="DB352" s="59"/>
      <c r="DC352" s="59"/>
      <c r="DD352" s="59"/>
      <c r="DE352" s="59"/>
      <c r="DF352" s="59"/>
      <c r="DG352" s="59"/>
      <c r="DH352" s="59"/>
      <c r="DI352" s="59"/>
      <c r="DJ352" s="59"/>
      <c r="DK352" s="59"/>
      <c r="DL352" s="59"/>
      <c r="DM352" s="59"/>
      <c r="DN352" s="59"/>
      <c r="DO352" s="59"/>
      <c r="DP352" s="59"/>
      <c r="DQ352" s="59"/>
      <c r="DR352" s="59"/>
      <c r="DS352" s="59"/>
      <c r="DT352" s="59"/>
      <c r="DU352" s="59"/>
      <c r="DV352" s="59"/>
      <c r="DW352" s="59"/>
      <c r="DX352" s="59"/>
      <c r="DY352" s="59"/>
      <c r="DZ352" s="59"/>
      <c r="EA352" s="59"/>
      <c r="EB352" s="59"/>
      <c r="EC352" s="59"/>
      <c r="ED352" s="59"/>
      <c r="EE352" s="59"/>
      <c r="EF352" s="59"/>
      <c r="EG352" s="59"/>
      <c r="EH352" s="59"/>
      <c r="EI352" s="59"/>
      <c r="EJ352" s="59"/>
      <c r="EK352" s="59"/>
      <c r="EL352" s="59"/>
      <c r="EM352" s="59"/>
      <c r="EN352" s="59"/>
      <c r="EO352" s="59"/>
      <c r="EP352" s="59"/>
      <c r="EQ352" s="59"/>
      <c r="ER352" s="59"/>
      <c r="ES352" s="59"/>
      <c r="ET352" s="59"/>
      <c r="EU352" s="59"/>
      <c r="EV352" s="59"/>
      <c r="EW352" s="59"/>
      <c r="EX352" s="59"/>
    </row>
    <row r="353" spans="1:154" outlineLevel="1" x14ac:dyDescent="0.2">
      <c r="A353" s="17">
        <v>142</v>
      </c>
      <c r="B353" s="17">
        <v>0</v>
      </c>
      <c r="C353" s="1">
        <v>5.2317313745537398E-173</v>
      </c>
      <c r="D353" s="1">
        <f t="shared" si="22"/>
        <v>-5.2317313745537398E-173</v>
      </c>
      <c r="E353" s="1">
        <f t="shared" si="23"/>
        <v>0</v>
      </c>
      <c r="F353" s="1">
        <f t="shared" si="24"/>
        <v>0</v>
      </c>
      <c r="G353" s="1">
        <f t="shared" si="25"/>
        <v>-7.2330708378625324E-87</v>
      </c>
      <c r="H353" s="1">
        <v>3.7201718190817464E-137</v>
      </c>
      <c r="I353" s="1">
        <f t="shared" si="26"/>
        <v>0</v>
      </c>
      <c r="J353" s="1">
        <f t="shared" si="27"/>
        <v>-7.2330708378625324E-87</v>
      </c>
      <c r="BA353" s="59"/>
      <c r="BB353" s="59"/>
      <c r="BC353" s="59"/>
      <c r="BD353" s="59"/>
      <c r="BE353" s="59"/>
      <c r="BF353" s="59"/>
      <c r="BG353" s="59"/>
      <c r="BH353" s="72"/>
      <c r="BI353" s="59"/>
      <c r="BJ353" s="59"/>
      <c r="BK353" s="59"/>
      <c r="BL353" s="59">
        <f t="shared" si="28"/>
        <v>1</v>
      </c>
      <c r="BM353" s="59">
        <f t="shared" si="29"/>
        <v>5.2317313745537398E-173</v>
      </c>
      <c r="BN353" s="59" t="e">
        <f t="shared" si="30"/>
        <v>#N/A</v>
      </c>
      <c r="BO353" s="59"/>
      <c r="BP353" s="59"/>
      <c r="BQ353" s="59"/>
      <c r="BR353" s="59"/>
      <c r="BS353" s="59"/>
      <c r="BT353" s="59"/>
      <c r="BU353" s="59"/>
      <c r="BV353" s="59"/>
      <c r="BW353" s="59"/>
      <c r="BX353" s="59"/>
      <c r="BY353" s="59"/>
      <c r="BZ353" s="59"/>
      <c r="CA353" s="59"/>
      <c r="CB353" s="59"/>
      <c r="CC353" s="59"/>
      <c r="CD353" s="59"/>
      <c r="CE353" s="59"/>
      <c r="CF353" s="59"/>
      <c r="CG353" s="59"/>
      <c r="CH353" s="59"/>
      <c r="CI353" s="59"/>
      <c r="CJ353" s="59"/>
      <c r="CK353" s="59"/>
      <c r="CL353" s="59"/>
      <c r="CM353" s="59"/>
      <c r="CN353" s="59"/>
      <c r="CO353" s="59"/>
      <c r="CP353" s="59"/>
      <c r="CQ353" s="59"/>
      <c r="CR353" s="59"/>
      <c r="CS353" s="59"/>
      <c r="CT353" s="59"/>
      <c r="CU353" s="59"/>
      <c r="CV353" s="59"/>
      <c r="CW353" s="59"/>
      <c r="CX353" s="59"/>
      <c r="CY353" s="59"/>
      <c r="CZ353" s="59"/>
      <c r="DA353" s="59"/>
      <c r="DB353" s="59"/>
      <c r="DC353" s="59"/>
      <c r="DD353" s="59"/>
      <c r="DE353" s="59"/>
      <c r="DF353" s="59"/>
      <c r="DG353" s="59"/>
      <c r="DH353" s="59"/>
      <c r="DI353" s="59"/>
      <c r="DJ353" s="59"/>
      <c r="DK353" s="59"/>
      <c r="DL353" s="59"/>
      <c r="DM353" s="59"/>
      <c r="DN353" s="59"/>
      <c r="DO353" s="59"/>
      <c r="DP353" s="59"/>
      <c r="DQ353" s="59"/>
      <c r="DR353" s="59"/>
      <c r="DS353" s="59"/>
      <c r="DT353" s="59"/>
      <c r="DU353" s="59"/>
      <c r="DV353" s="59"/>
      <c r="DW353" s="59"/>
      <c r="DX353" s="59"/>
      <c r="DY353" s="59"/>
      <c r="DZ353" s="59"/>
      <c r="EA353" s="59"/>
      <c r="EB353" s="59"/>
      <c r="EC353" s="59"/>
      <c r="ED353" s="59"/>
      <c r="EE353" s="59"/>
      <c r="EF353" s="59"/>
      <c r="EG353" s="59"/>
      <c r="EH353" s="59"/>
      <c r="EI353" s="59"/>
      <c r="EJ353" s="59"/>
      <c r="EK353" s="59"/>
      <c r="EL353" s="59"/>
      <c r="EM353" s="59"/>
      <c r="EN353" s="59"/>
      <c r="EO353" s="59"/>
      <c r="EP353" s="59"/>
      <c r="EQ353" s="59"/>
      <c r="ER353" s="59"/>
      <c r="ES353" s="59"/>
      <c r="ET353" s="59"/>
      <c r="EU353" s="59"/>
      <c r="EV353" s="59"/>
      <c r="EW353" s="59"/>
      <c r="EX353" s="59"/>
    </row>
    <row r="354" spans="1:154" outlineLevel="1" x14ac:dyDescent="0.2">
      <c r="A354" s="17">
        <v>143</v>
      </c>
      <c r="B354" s="17">
        <v>0</v>
      </c>
      <c r="C354" s="1">
        <v>9.4450956990995543E-137</v>
      </c>
      <c r="D354" s="1">
        <f t="shared" si="22"/>
        <v>-9.4450956990995543E-137</v>
      </c>
      <c r="E354" s="1">
        <f t="shared" si="23"/>
        <v>0</v>
      </c>
      <c r="F354" s="1">
        <f t="shared" si="24"/>
        <v>0</v>
      </c>
      <c r="G354" s="1">
        <f t="shared" si="25"/>
        <v>-9.718588220055192E-69</v>
      </c>
      <c r="H354" s="1">
        <v>2.9381899646521246E-110</v>
      </c>
      <c r="I354" s="1">
        <f t="shared" si="26"/>
        <v>2.7751485398273253E-246</v>
      </c>
      <c r="J354" s="1">
        <f t="shared" si="27"/>
        <v>-9.718588220055192E-69</v>
      </c>
      <c r="BA354" s="59"/>
      <c r="BB354" s="59"/>
      <c r="BC354" s="59"/>
      <c r="BD354" s="59"/>
      <c r="BE354" s="59"/>
      <c r="BF354" s="59"/>
      <c r="BG354" s="59"/>
      <c r="BH354" s="72"/>
      <c r="BI354" s="59"/>
      <c r="BJ354" s="59"/>
      <c r="BK354" s="59"/>
      <c r="BL354" s="59">
        <f t="shared" si="28"/>
        <v>1</v>
      </c>
      <c r="BM354" s="59">
        <f t="shared" si="29"/>
        <v>9.4450956990995543E-137</v>
      </c>
      <c r="BN354" s="59" t="e">
        <f t="shared" si="30"/>
        <v>#N/A</v>
      </c>
      <c r="BO354" s="59"/>
      <c r="BP354" s="59"/>
      <c r="BQ354" s="59"/>
      <c r="BR354" s="59"/>
      <c r="BS354" s="59"/>
      <c r="BT354" s="59"/>
      <c r="BU354" s="59"/>
      <c r="BV354" s="59"/>
      <c r="BW354" s="59"/>
      <c r="BX354" s="59"/>
      <c r="BY354" s="59"/>
      <c r="BZ354" s="59"/>
      <c r="CA354" s="59"/>
      <c r="CB354" s="59"/>
      <c r="CC354" s="59"/>
      <c r="CD354" s="59"/>
      <c r="CE354" s="59"/>
      <c r="CF354" s="59"/>
      <c r="CG354" s="59"/>
      <c r="CH354" s="59"/>
      <c r="CI354" s="59"/>
      <c r="CJ354" s="59"/>
      <c r="CK354" s="59"/>
      <c r="CL354" s="59"/>
      <c r="CM354" s="59"/>
      <c r="CN354" s="59"/>
      <c r="CO354" s="59"/>
      <c r="CP354" s="59"/>
      <c r="CQ354" s="59"/>
      <c r="CR354" s="59"/>
      <c r="CS354" s="59"/>
      <c r="CT354" s="59"/>
      <c r="CU354" s="59"/>
      <c r="CV354" s="59"/>
      <c r="CW354" s="59"/>
      <c r="CX354" s="59"/>
      <c r="CY354" s="59"/>
      <c r="CZ354" s="59"/>
      <c r="DA354" s="59"/>
      <c r="DB354" s="59"/>
      <c r="DC354" s="59"/>
      <c r="DD354" s="59"/>
      <c r="DE354" s="59"/>
      <c r="DF354" s="59"/>
      <c r="DG354" s="59"/>
      <c r="DH354" s="59"/>
      <c r="DI354" s="59"/>
      <c r="DJ354" s="59"/>
      <c r="DK354" s="59"/>
      <c r="DL354" s="59"/>
      <c r="DM354" s="59"/>
      <c r="DN354" s="59"/>
      <c r="DO354" s="59"/>
      <c r="DP354" s="59"/>
      <c r="DQ354" s="59"/>
      <c r="DR354" s="59"/>
      <c r="DS354" s="59"/>
      <c r="DT354" s="59"/>
      <c r="DU354" s="59"/>
      <c r="DV354" s="59"/>
      <c r="DW354" s="59"/>
      <c r="DX354" s="59"/>
      <c r="DY354" s="59"/>
      <c r="DZ354" s="59"/>
      <c r="EA354" s="59"/>
      <c r="EB354" s="59"/>
      <c r="EC354" s="59"/>
      <c r="ED354" s="59"/>
      <c r="EE354" s="59"/>
      <c r="EF354" s="59"/>
      <c r="EG354" s="59"/>
      <c r="EH354" s="59"/>
      <c r="EI354" s="59"/>
      <c r="EJ354" s="59"/>
      <c r="EK354" s="59"/>
      <c r="EL354" s="59"/>
      <c r="EM354" s="59"/>
      <c r="EN354" s="59"/>
      <c r="EO354" s="59"/>
      <c r="EP354" s="59"/>
      <c r="EQ354" s="59"/>
      <c r="ER354" s="59"/>
      <c r="ES354" s="59"/>
      <c r="ET354" s="59"/>
      <c r="EU354" s="59"/>
      <c r="EV354" s="59"/>
      <c r="EW354" s="59"/>
      <c r="EX354" s="59"/>
    </row>
    <row r="355" spans="1:154" outlineLevel="1" x14ac:dyDescent="0.2">
      <c r="A355" s="17">
        <v>144</v>
      </c>
      <c r="B355" s="17">
        <v>0</v>
      </c>
      <c r="C355" s="1">
        <v>7.635917584006841E-121</v>
      </c>
      <c r="D355" s="1">
        <f t="shared" si="22"/>
        <v>-7.635917584006841E-121</v>
      </c>
      <c r="E355" s="1">
        <f t="shared" si="23"/>
        <v>0</v>
      </c>
      <c r="F355" s="1">
        <f t="shared" si="24"/>
        <v>0</v>
      </c>
      <c r="G355" s="1">
        <f t="shared" si="25"/>
        <v>-8.7383737525965566E-61</v>
      </c>
      <c r="H355" s="1">
        <v>4.9900496836406174E-97</v>
      </c>
      <c r="I355" s="1">
        <f t="shared" si="26"/>
        <v>3.8103608124379174E-217</v>
      </c>
      <c r="J355" s="1">
        <f t="shared" si="27"/>
        <v>-8.7383737525965566E-61</v>
      </c>
      <c r="BA355" s="59"/>
      <c r="BB355" s="59"/>
      <c r="BC355" s="59"/>
      <c r="BD355" s="59"/>
      <c r="BE355" s="59"/>
      <c r="BF355" s="59"/>
      <c r="BG355" s="59"/>
      <c r="BH355" s="72"/>
      <c r="BI355" s="59"/>
      <c r="BJ355" s="59"/>
      <c r="BK355" s="59"/>
      <c r="BL355" s="59">
        <f t="shared" si="28"/>
        <v>1</v>
      </c>
      <c r="BM355" s="59">
        <f t="shared" si="29"/>
        <v>7.635917584006841E-121</v>
      </c>
      <c r="BN355" s="59" t="e">
        <f t="shared" si="30"/>
        <v>#N/A</v>
      </c>
      <c r="BO355" s="59"/>
      <c r="BP355" s="59"/>
      <c r="BQ355" s="59"/>
      <c r="BR355" s="59"/>
      <c r="BS355" s="59"/>
      <c r="BT355" s="59"/>
      <c r="BU355" s="59"/>
      <c r="BV355" s="59"/>
      <c r="BW355" s="59"/>
      <c r="BX355" s="59"/>
      <c r="BY355" s="59"/>
      <c r="BZ355" s="59"/>
      <c r="CA355" s="59"/>
      <c r="CB355" s="59"/>
      <c r="CC355" s="59"/>
      <c r="CD355" s="59"/>
      <c r="CE355" s="59"/>
      <c r="CF355" s="59"/>
      <c r="CG355" s="59"/>
      <c r="CH355" s="59"/>
      <c r="CI355" s="59"/>
      <c r="CJ355" s="59"/>
      <c r="CK355" s="59"/>
      <c r="CL355" s="59"/>
      <c r="CM355" s="59"/>
      <c r="CN355" s="59"/>
      <c r="CO355" s="59"/>
      <c r="CP355" s="59"/>
      <c r="CQ355" s="59"/>
      <c r="CR355" s="59"/>
      <c r="CS355" s="59"/>
      <c r="CT355" s="59"/>
      <c r="CU355" s="59"/>
      <c r="CV355" s="59"/>
      <c r="CW355" s="59"/>
      <c r="CX355" s="59"/>
      <c r="CY355" s="59"/>
      <c r="CZ355" s="59"/>
      <c r="DA355" s="59"/>
      <c r="DB355" s="59"/>
      <c r="DC355" s="59"/>
      <c r="DD355" s="59"/>
      <c r="DE355" s="59"/>
      <c r="DF355" s="59"/>
      <c r="DG355" s="59"/>
      <c r="DH355" s="59"/>
      <c r="DI355" s="59"/>
      <c r="DJ355" s="59"/>
      <c r="DK355" s="59"/>
      <c r="DL355" s="59"/>
      <c r="DM355" s="59"/>
      <c r="DN355" s="59"/>
      <c r="DO355" s="59"/>
      <c r="DP355" s="59"/>
      <c r="DQ355" s="59"/>
      <c r="DR355" s="59"/>
      <c r="DS355" s="59"/>
      <c r="DT355" s="59"/>
      <c r="DU355" s="59"/>
      <c r="DV355" s="59"/>
      <c r="DW355" s="59"/>
      <c r="DX355" s="59"/>
      <c r="DY355" s="59"/>
      <c r="DZ355" s="59"/>
      <c r="EA355" s="59"/>
      <c r="EB355" s="59"/>
      <c r="EC355" s="59"/>
      <c r="ED355" s="59"/>
      <c r="EE355" s="59"/>
      <c r="EF355" s="59"/>
      <c r="EG355" s="59"/>
      <c r="EH355" s="59"/>
      <c r="EI355" s="59"/>
      <c r="EJ355" s="59"/>
      <c r="EK355" s="59"/>
      <c r="EL355" s="59"/>
      <c r="EM355" s="59"/>
      <c r="EN355" s="59"/>
      <c r="EO355" s="59"/>
      <c r="EP355" s="59"/>
      <c r="EQ355" s="59"/>
      <c r="ER355" s="59"/>
      <c r="ES355" s="59"/>
      <c r="ET355" s="59"/>
      <c r="EU355" s="59"/>
      <c r="EV355" s="59"/>
      <c r="EW355" s="59"/>
      <c r="EX355" s="59"/>
    </row>
    <row r="356" spans="1:154" outlineLevel="1" x14ac:dyDescent="0.2">
      <c r="A356" s="17">
        <v>145</v>
      </c>
      <c r="B356" s="17">
        <v>0</v>
      </c>
      <c r="C356" s="1">
        <v>1.612552227950107E-274</v>
      </c>
      <c r="D356" s="1">
        <f t="shared" si="22"/>
        <v>-1.612552227950107E-274</v>
      </c>
      <c r="E356" s="1">
        <f t="shared" si="23"/>
        <v>0</v>
      </c>
      <c r="F356" s="1">
        <f t="shared" si="24"/>
        <v>0</v>
      </c>
      <c r="G356" s="1">
        <f t="shared" si="25"/>
        <v>-1.2698630744887839E-137</v>
      </c>
      <c r="H356" s="1">
        <v>2.0007174409205421E-225</v>
      </c>
      <c r="I356" s="1">
        <f t="shared" si="26"/>
        <v>0</v>
      </c>
      <c r="J356" s="1">
        <f t="shared" si="27"/>
        <v>-1.2698630744887839E-137</v>
      </c>
      <c r="BA356" s="59"/>
      <c r="BB356" s="59"/>
      <c r="BC356" s="59"/>
      <c r="BD356" s="59"/>
      <c r="BE356" s="59"/>
      <c r="BF356" s="59"/>
      <c r="BG356" s="59"/>
      <c r="BH356" s="72"/>
      <c r="BI356" s="59"/>
      <c r="BJ356" s="59"/>
      <c r="BK356" s="59"/>
      <c r="BL356" s="59">
        <f t="shared" si="28"/>
        <v>1</v>
      </c>
      <c r="BM356" s="59">
        <f t="shared" si="29"/>
        <v>1.612552227950107E-274</v>
      </c>
      <c r="BN356" s="59" t="e">
        <f t="shared" si="30"/>
        <v>#N/A</v>
      </c>
      <c r="BO356" s="59"/>
      <c r="BP356" s="59"/>
      <c r="BQ356" s="59"/>
      <c r="BR356" s="59"/>
      <c r="BS356" s="59"/>
      <c r="BT356" s="59"/>
      <c r="BU356" s="59"/>
      <c r="BV356" s="59"/>
      <c r="BW356" s="59"/>
      <c r="BX356" s="59"/>
      <c r="BY356" s="59"/>
      <c r="BZ356" s="59"/>
      <c r="CA356" s="59"/>
      <c r="CB356" s="59"/>
      <c r="CC356" s="59"/>
      <c r="CD356" s="59"/>
      <c r="CE356" s="59"/>
      <c r="CF356" s="59"/>
      <c r="CG356" s="59"/>
      <c r="CH356" s="59"/>
      <c r="CI356" s="59"/>
      <c r="CJ356" s="59"/>
      <c r="CK356" s="59"/>
      <c r="CL356" s="59"/>
      <c r="CM356" s="59"/>
      <c r="CN356" s="59"/>
      <c r="CO356" s="59"/>
      <c r="CP356" s="59"/>
      <c r="CQ356" s="59"/>
      <c r="CR356" s="59"/>
      <c r="CS356" s="59"/>
      <c r="CT356" s="59"/>
      <c r="CU356" s="59"/>
      <c r="CV356" s="59"/>
      <c r="CW356" s="59"/>
      <c r="CX356" s="59"/>
      <c r="CY356" s="59"/>
      <c r="CZ356" s="59"/>
      <c r="DA356" s="59"/>
      <c r="DB356" s="59"/>
      <c r="DC356" s="59"/>
      <c r="DD356" s="59"/>
      <c r="DE356" s="59"/>
      <c r="DF356" s="59"/>
      <c r="DG356" s="59"/>
      <c r="DH356" s="59"/>
      <c r="DI356" s="59"/>
      <c r="DJ356" s="59"/>
      <c r="DK356" s="59"/>
      <c r="DL356" s="59"/>
      <c r="DM356" s="59"/>
      <c r="DN356" s="59"/>
      <c r="DO356" s="59"/>
      <c r="DP356" s="59"/>
      <c r="DQ356" s="59"/>
      <c r="DR356" s="59"/>
      <c r="DS356" s="59"/>
      <c r="DT356" s="59"/>
      <c r="DU356" s="59"/>
      <c r="DV356" s="59"/>
      <c r="DW356" s="59"/>
      <c r="DX356" s="59"/>
      <c r="DY356" s="59"/>
      <c r="DZ356" s="59"/>
      <c r="EA356" s="59"/>
      <c r="EB356" s="59"/>
      <c r="EC356" s="59"/>
      <c r="ED356" s="59"/>
      <c r="EE356" s="59"/>
      <c r="EF356" s="59"/>
      <c r="EG356" s="59"/>
      <c r="EH356" s="59"/>
      <c r="EI356" s="59"/>
      <c r="EJ356" s="59"/>
      <c r="EK356" s="59"/>
      <c r="EL356" s="59"/>
      <c r="EM356" s="59"/>
      <c r="EN356" s="59"/>
      <c r="EO356" s="59"/>
      <c r="EP356" s="59"/>
      <c r="EQ356" s="59"/>
      <c r="ER356" s="59"/>
      <c r="ES356" s="59"/>
      <c r="ET356" s="59"/>
      <c r="EU356" s="59"/>
      <c r="EV356" s="59"/>
      <c r="EW356" s="59"/>
      <c r="EX356" s="59"/>
    </row>
    <row r="357" spans="1:154" outlineLevel="1" x14ac:dyDescent="0.2">
      <c r="A357" s="17">
        <v>146</v>
      </c>
      <c r="B357" s="17">
        <v>0</v>
      </c>
      <c r="C357" s="1">
        <v>2.3388486818549797E-279</v>
      </c>
      <c r="D357" s="1">
        <f t="shared" si="22"/>
        <v>-2.3388486818549797E-279</v>
      </c>
      <c r="E357" s="1">
        <f t="shared" si="23"/>
        <v>0</v>
      </c>
      <c r="F357" s="1">
        <f t="shared" si="24"/>
        <v>0</v>
      </c>
      <c r="G357" s="1">
        <f t="shared" si="25"/>
        <v>-4.8361644738935205E-140</v>
      </c>
      <c r="H357" s="1">
        <v>1.173901313814842E-229</v>
      </c>
      <c r="I357" s="1">
        <f t="shared" si="26"/>
        <v>0</v>
      </c>
      <c r="J357" s="1">
        <f t="shared" si="27"/>
        <v>-4.8361644738935205E-140</v>
      </c>
      <c r="BA357" s="59"/>
      <c r="BB357" s="59"/>
      <c r="BC357" s="59"/>
      <c r="BD357" s="59"/>
      <c r="BE357" s="59"/>
      <c r="BF357" s="59"/>
      <c r="BG357" s="59"/>
      <c r="BH357" s="72"/>
      <c r="BI357" s="59"/>
      <c r="BJ357" s="59"/>
      <c r="BK357" s="59"/>
      <c r="BL357" s="59">
        <f t="shared" si="28"/>
        <v>1</v>
      </c>
      <c r="BM357" s="59">
        <f t="shared" si="29"/>
        <v>2.3388486818549797E-279</v>
      </c>
      <c r="BN357" s="59" t="e">
        <f t="shared" si="30"/>
        <v>#N/A</v>
      </c>
      <c r="BO357" s="59"/>
      <c r="BP357" s="59"/>
      <c r="BQ357" s="59"/>
      <c r="BR357" s="59"/>
      <c r="BS357" s="59"/>
      <c r="BT357" s="59"/>
      <c r="BU357" s="59"/>
      <c r="BV357" s="59"/>
      <c r="BW357" s="59"/>
      <c r="BX357" s="59"/>
      <c r="BY357" s="59"/>
      <c r="BZ357" s="59"/>
      <c r="CA357" s="59"/>
      <c r="CB357" s="59"/>
      <c r="CC357" s="59"/>
      <c r="CD357" s="59"/>
      <c r="CE357" s="59"/>
      <c r="CF357" s="59"/>
      <c r="CG357" s="59"/>
      <c r="CH357" s="59"/>
      <c r="CI357" s="59"/>
      <c r="CJ357" s="59"/>
      <c r="CK357" s="59"/>
      <c r="CL357" s="59"/>
      <c r="CM357" s="59"/>
      <c r="CN357" s="59"/>
      <c r="CO357" s="59"/>
      <c r="CP357" s="59"/>
      <c r="CQ357" s="59"/>
      <c r="CR357" s="59"/>
      <c r="CS357" s="59"/>
      <c r="CT357" s="59"/>
      <c r="CU357" s="59"/>
      <c r="CV357" s="59"/>
      <c r="CW357" s="59"/>
      <c r="CX357" s="59"/>
      <c r="CY357" s="59"/>
      <c r="CZ357" s="59"/>
      <c r="DA357" s="59"/>
      <c r="DB357" s="59"/>
      <c r="DC357" s="59"/>
      <c r="DD357" s="59"/>
      <c r="DE357" s="59"/>
      <c r="DF357" s="59"/>
      <c r="DG357" s="59"/>
      <c r="DH357" s="59"/>
      <c r="DI357" s="59"/>
      <c r="DJ357" s="59"/>
      <c r="DK357" s="59"/>
      <c r="DL357" s="59"/>
      <c r="DM357" s="59"/>
      <c r="DN357" s="59"/>
      <c r="DO357" s="59"/>
      <c r="DP357" s="59"/>
      <c r="DQ357" s="59"/>
      <c r="DR357" s="59"/>
      <c r="DS357" s="59"/>
      <c r="DT357" s="59"/>
      <c r="DU357" s="59"/>
      <c r="DV357" s="59"/>
      <c r="DW357" s="59"/>
      <c r="DX357" s="59"/>
      <c r="DY357" s="59"/>
      <c r="DZ357" s="59"/>
      <c r="EA357" s="59"/>
      <c r="EB357" s="59"/>
      <c r="EC357" s="59"/>
      <c r="ED357" s="59"/>
      <c r="EE357" s="59"/>
      <c r="EF357" s="59"/>
      <c r="EG357" s="59"/>
      <c r="EH357" s="59"/>
      <c r="EI357" s="59"/>
      <c r="EJ357" s="59"/>
      <c r="EK357" s="59"/>
      <c r="EL357" s="59"/>
      <c r="EM357" s="59"/>
      <c r="EN357" s="59"/>
      <c r="EO357" s="59"/>
      <c r="EP357" s="59"/>
      <c r="EQ357" s="59"/>
      <c r="ER357" s="59"/>
      <c r="ES357" s="59"/>
      <c r="ET357" s="59"/>
      <c r="EU357" s="59"/>
      <c r="EV357" s="59"/>
      <c r="EW357" s="59"/>
      <c r="EX357" s="59"/>
    </row>
    <row r="358" spans="1:154" outlineLevel="1" x14ac:dyDescent="0.2">
      <c r="A358" s="17">
        <v>147</v>
      </c>
      <c r="B358" s="17">
        <v>0</v>
      </c>
      <c r="C358" s="1">
        <v>1.0072145663692946E-266</v>
      </c>
      <c r="D358" s="1">
        <f t="shared" si="22"/>
        <v>-1.0072145663692946E-266</v>
      </c>
      <c r="E358" s="1">
        <f t="shared" si="23"/>
        <v>0</v>
      </c>
      <c r="F358" s="1">
        <f t="shared" si="24"/>
        <v>0</v>
      </c>
      <c r="G358" s="1">
        <f t="shared" si="25"/>
        <v>-1.0036008003032356E-133</v>
      </c>
      <c r="H358" s="1">
        <v>1.8981983163423047E-217</v>
      </c>
      <c r="I358" s="1">
        <f t="shared" si="26"/>
        <v>0</v>
      </c>
      <c r="J358" s="1">
        <f t="shared" si="27"/>
        <v>-1.0036008003032356E-133</v>
      </c>
      <c r="BA358" s="59"/>
      <c r="BB358" s="59"/>
      <c r="BC358" s="59"/>
      <c r="BD358" s="59"/>
      <c r="BE358" s="59"/>
      <c r="BF358" s="59"/>
      <c r="BG358" s="59"/>
      <c r="BH358" s="72"/>
      <c r="BI358" s="59"/>
      <c r="BJ358" s="59"/>
      <c r="BK358" s="59"/>
      <c r="BL358" s="59">
        <f t="shared" si="28"/>
        <v>1</v>
      </c>
      <c r="BM358" s="59">
        <f t="shared" si="29"/>
        <v>1.0072145663692946E-266</v>
      </c>
      <c r="BN358" s="59" t="e">
        <f t="shared" si="30"/>
        <v>#N/A</v>
      </c>
      <c r="BO358" s="59"/>
      <c r="BP358" s="59"/>
      <c r="BQ358" s="59"/>
      <c r="BR358" s="59"/>
      <c r="BS358" s="59"/>
      <c r="BT358" s="59"/>
      <c r="BU358" s="59"/>
      <c r="BV358" s="59"/>
      <c r="BW358" s="59"/>
      <c r="BX358" s="59"/>
      <c r="BY358" s="59"/>
      <c r="BZ358" s="59"/>
      <c r="CA358" s="59"/>
      <c r="CB358" s="59"/>
      <c r="CC358" s="59"/>
      <c r="CD358" s="59"/>
      <c r="CE358" s="59"/>
      <c r="CF358" s="59"/>
      <c r="CG358" s="59"/>
      <c r="CH358" s="59"/>
      <c r="CI358" s="59"/>
      <c r="CJ358" s="59"/>
      <c r="CK358" s="59"/>
      <c r="CL358" s="59"/>
      <c r="CM358" s="59"/>
      <c r="CN358" s="59"/>
      <c r="CO358" s="59"/>
      <c r="CP358" s="59"/>
      <c r="CQ358" s="59"/>
      <c r="CR358" s="59"/>
      <c r="CS358" s="59"/>
      <c r="CT358" s="59"/>
      <c r="CU358" s="59"/>
      <c r="CV358" s="59"/>
      <c r="CW358" s="59"/>
      <c r="CX358" s="59"/>
      <c r="CY358" s="59"/>
      <c r="CZ358" s="59"/>
      <c r="DA358" s="59"/>
      <c r="DB358" s="59"/>
      <c r="DC358" s="59"/>
      <c r="DD358" s="59"/>
      <c r="DE358" s="59"/>
      <c r="DF358" s="59"/>
      <c r="DG358" s="59"/>
      <c r="DH358" s="59"/>
      <c r="DI358" s="59"/>
      <c r="DJ358" s="59"/>
      <c r="DK358" s="59"/>
      <c r="DL358" s="59"/>
      <c r="DM358" s="59"/>
      <c r="DN358" s="59"/>
      <c r="DO358" s="59"/>
      <c r="DP358" s="59"/>
      <c r="DQ358" s="59"/>
      <c r="DR358" s="59"/>
      <c r="DS358" s="59"/>
      <c r="DT358" s="59"/>
      <c r="DU358" s="59"/>
      <c r="DV358" s="59"/>
      <c r="DW358" s="59"/>
      <c r="DX358" s="59"/>
      <c r="DY358" s="59"/>
      <c r="DZ358" s="59"/>
      <c r="EA358" s="59"/>
      <c r="EB358" s="59"/>
      <c r="EC358" s="59"/>
      <c r="ED358" s="59"/>
      <c r="EE358" s="59"/>
      <c r="EF358" s="59"/>
      <c r="EG358" s="59"/>
      <c r="EH358" s="59"/>
      <c r="EI358" s="59"/>
      <c r="EJ358" s="59"/>
      <c r="EK358" s="59"/>
      <c r="EL358" s="59"/>
      <c r="EM358" s="59"/>
      <c r="EN358" s="59"/>
      <c r="EO358" s="59"/>
      <c r="EP358" s="59"/>
      <c r="EQ358" s="59"/>
      <c r="ER358" s="59"/>
      <c r="ES358" s="59"/>
      <c r="ET358" s="59"/>
      <c r="EU358" s="59"/>
      <c r="EV358" s="59"/>
      <c r="EW358" s="59"/>
      <c r="EX358" s="59"/>
    </row>
    <row r="359" spans="1:154" outlineLevel="1" x14ac:dyDescent="0.2">
      <c r="A359" s="17">
        <v>148</v>
      </c>
      <c r="B359" s="17">
        <v>0</v>
      </c>
      <c r="C359" s="1">
        <v>1.154363444485767E-37</v>
      </c>
      <c r="D359" s="1">
        <f t="shared" si="22"/>
        <v>-1.154363444485767E-37</v>
      </c>
      <c r="E359" s="1">
        <f t="shared" si="23"/>
        <v>0</v>
      </c>
      <c r="F359" s="1">
        <f t="shared" si="24"/>
        <v>0</v>
      </c>
      <c r="G359" s="1">
        <f t="shared" si="25"/>
        <v>-3.3975924483165531E-19</v>
      </c>
      <c r="H359" s="1">
        <v>3.4937084205052809E-28</v>
      </c>
      <c r="I359" s="1">
        <f t="shared" si="26"/>
        <v>4.0330092863234046E-65</v>
      </c>
      <c r="J359" s="1">
        <f t="shared" si="27"/>
        <v>-3.3975924483165531E-19</v>
      </c>
      <c r="BA359" s="59"/>
      <c r="BB359" s="59"/>
      <c r="BC359" s="59"/>
      <c r="BD359" s="59"/>
      <c r="BE359" s="59"/>
      <c r="BF359" s="59"/>
      <c r="BG359" s="59"/>
      <c r="BH359" s="72"/>
      <c r="BI359" s="59"/>
      <c r="BJ359" s="59"/>
      <c r="BK359" s="59"/>
      <c r="BL359" s="59">
        <f t="shared" si="28"/>
        <v>1</v>
      </c>
      <c r="BM359" s="59">
        <f t="shared" si="29"/>
        <v>1.154363444485767E-37</v>
      </c>
      <c r="BN359" s="59" t="e">
        <f t="shared" si="30"/>
        <v>#N/A</v>
      </c>
      <c r="BO359" s="59"/>
      <c r="BP359" s="59"/>
      <c r="BQ359" s="59"/>
      <c r="BR359" s="59"/>
      <c r="BS359" s="59"/>
      <c r="BT359" s="59"/>
      <c r="BU359" s="59"/>
      <c r="BV359" s="59"/>
      <c r="BW359" s="59"/>
      <c r="BX359" s="59"/>
      <c r="BY359" s="59"/>
      <c r="BZ359" s="59"/>
      <c r="CA359" s="59"/>
      <c r="CB359" s="59"/>
      <c r="CC359" s="59"/>
      <c r="CD359" s="59"/>
      <c r="CE359" s="59"/>
      <c r="CF359" s="59"/>
      <c r="CG359" s="59"/>
      <c r="CH359" s="59"/>
      <c r="CI359" s="59"/>
      <c r="CJ359" s="59"/>
      <c r="CK359" s="59"/>
      <c r="CL359" s="59"/>
      <c r="CM359" s="59"/>
      <c r="CN359" s="59"/>
      <c r="CO359" s="59"/>
      <c r="CP359" s="59"/>
      <c r="CQ359" s="59"/>
      <c r="CR359" s="59"/>
      <c r="CS359" s="59"/>
      <c r="CT359" s="59"/>
      <c r="CU359" s="59"/>
      <c r="CV359" s="59"/>
      <c r="CW359" s="59"/>
      <c r="CX359" s="59"/>
      <c r="CY359" s="59"/>
      <c r="CZ359" s="59"/>
      <c r="DA359" s="59"/>
      <c r="DB359" s="59"/>
      <c r="DC359" s="59"/>
      <c r="DD359" s="59"/>
      <c r="DE359" s="59"/>
      <c r="DF359" s="59"/>
      <c r="DG359" s="59"/>
      <c r="DH359" s="59"/>
      <c r="DI359" s="59"/>
      <c r="DJ359" s="59"/>
      <c r="DK359" s="59"/>
      <c r="DL359" s="59"/>
      <c r="DM359" s="59"/>
      <c r="DN359" s="59"/>
      <c r="DO359" s="59"/>
      <c r="DP359" s="59"/>
      <c r="DQ359" s="59"/>
      <c r="DR359" s="59"/>
      <c r="DS359" s="59"/>
      <c r="DT359" s="59"/>
      <c r="DU359" s="59"/>
      <c r="DV359" s="59"/>
      <c r="DW359" s="59"/>
      <c r="DX359" s="59"/>
      <c r="DY359" s="59"/>
      <c r="DZ359" s="59"/>
      <c r="EA359" s="59"/>
      <c r="EB359" s="59"/>
      <c r="EC359" s="59"/>
      <c r="ED359" s="59"/>
      <c r="EE359" s="59"/>
      <c r="EF359" s="59"/>
      <c r="EG359" s="59"/>
      <c r="EH359" s="59"/>
      <c r="EI359" s="59"/>
      <c r="EJ359" s="59"/>
      <c r="EK359" s="59"/>
      <c r="EL359" s="59"/>
      <c r="EM359" s="59"/>
      <c r="EN359" s="59"/>
      <c r="EO359" s="59"/>
      <c r="EP359" s="59"/>
      <c r="EQ359" s="59"/>
      <c r="ER359" s="59"/>
      <c r="ES359" s="59"/>
      <c r="ET359" s="59"/>
      <c r="EU359" s="59"/>
      <c r="EV359" s="59"/>
      <c r="EW359" s="59"/>
      <c r="EX359" s="59"/>
    </row>
    <row r="360" spans="1:154" outlineLevel="1" x14ac:dyDescent="0.2">
      <c r="A360" s="17">
        <v>149</v>
      </c>
      <c r="B360" s="17">
        <v>0</v>
      </c>
      <c r="C360" s="1">
        <v>0</v>
      </c>
      <c r="D360" s="1">
        <f t="shared" si="22"/>
        <v>0</v>
      </c>
      <c r="E360" s="1">
        <f t="shared" si="23"/>
        <v>0</v>
      </c>
      <c r="F360" s="1">
        <f t="shared" si="24"/>
        <v>0</v>
      </c>
      <c r="G360" s="1" t="e">
        <f t="shared" si="25"/>
        <v>#DIV/0!</v>
      </c>
      <c r="H360" s="1">
        <v>4.0264834602334778E-301</v>
      </c>
      <c r="I360" s="1" t="e">
        <f t="shared" si="26"/>
        <v>#DIV/0!</v>
      </c>
      <c r="J360" s="1" t="e">
        <f t="shared" si="27"/>
        <v>#DIV/0!</v>
      </c>
      <c r="BA360" s="59"/>
      <c r="BB360" s="59"/>
      <c r="BC360" s="59"/>
      <c r="BD360" s="59"/>
      <c r="BE360" s="59"/>
      <c r="BF360" s="59"/>
      <c r="BG360" s="59"/>
      <c r="BH360" s="72"/>
      <c r="BI360" s="59"/>
      <c r="BJ360" s="59"/>
      <c r="BK360" s="59"/>
      <c r="BL360" s="59">
        <f t="shared" si="28"/>
        <v>1</v>
      </c>
      <c r="BM360" s="59">
        <f t="shared" si="29"/>
        <v>0</v>
      </c>
      <c r="BN360" s="59" t="e">
        <f t="shared" si="30"/>
        <v>#N/A</v>
      </c>
      <c r="BO360" s="59"/>
      <c r="BP360" s="59"/>
      <c r="BQ360" s="59"/>
      <c r="BR360" s="59"/>
      <c r="BS360" s="59"/>
      <c r="BT360" s="59"/>
      <c r="BU360" s="59"/>
      <c r="BV360" s="59"/>
      <c r="BW360" s="59"/>
      <c r="BX360" s="59"/>
      <c r="BY360" s="59"/>
      <c r="BZ360" s="59"/>
      <c r="CA360" s="59"/>
      <c r="CB360" s="59"/>
      <c r="CC360" s="59"/>
      <c r="CD360" s="59"/>
      <c r="CE360" s="59"/>
      <c r="CF360" s="59"/>
      <c r="CG360" s="59"/>
      <c r="CH360" s="59"/>
      <c r="CI360" s="59"/>
      <c r="CJ360" s="59"/>
      <c r="CK360" s="59"/>
      <c r="CL360" s="59"/>
      <c r="CM360" s="59"/>
      <c r="CN360" s="59"/>
      <c r="CO360" s="59"/>
      <c r="CP360" s="59"/>
      <c r="CQ360" s="59"/>
      <c r="CR360" s="59"/>
      <c r="CS360" s="59"/>
      <c r="CT360" s="59"/>
      <c r="CU360" s="59"/>
      <c r="CV360" s="59"/>
      <c r="CW360" s="59"/>
      <c r="CX360" s="59"/>
      <c r="CY360" s="59"/>
      <c r="CZ360" s="59"/>
      <c r="DA360" s="59"/>
      <c r="DB360" s="59"/>
      <c r="DC360" s="59"/>
      <c r="DD360" s="59"/>
      <c r="DE360" s="59"/>
      <c r="DF360" s="59"/>
      <c r="DG360" s="59"/>
      <c r="DH360" s="59"/>
      <c r="DI360" s="59"/>
      <c r="DJ360" s="59"/>
      <c r="DK360" s="59"/>
      <c r="DL360" s="59"/>
      <c r="DM360" s="59"/>
      <c r="DN360" s="59"/>
      <c r="DO360" s="59"/>
      <c r="DP360" s="59"/>
      <c r="DQ360" s="59"/>
      <c r="DR360" s="59"/>
      <c r="DS360" s="59"/>
      <c r="DT360" s="59"/>
      <c r="DU360" s="59"/>
      <c r="DV360" s="59"/>
      <c r="DW360" s="59"/>
      <c r="DX360" s="59"/>
      <c r="DY360" s="59"/>
      <c r="DZ360" s="59"/>
      <c r="EA360" s="59"/>
      <c r="EB360" s="59"/>
      <c r="EC360" s="59"/>
      <c r="ED360" s="59"/>
      <c r="EE360" s="59"/>
      <c r="EF360" s="59"/>
      <c r="EG360" s="59"/>
      <c r="EH360" s="59"/>
      <c r="EI360" s="59"/>
      <c r="EJ360" s="59"/>
      <c r="EK360" s="59"/>
      <c r="EL360" s="59"/>
      <c r="EM360" s="59"/>
      <c r="EN360" s="59"/>
      <c r="EO360" s="59"/>
      <c r="EP360" s="59"/>
      <c r="EQ360" s="59"/>
      <c r="ER360" s="59"/>
      <c r="ES360" s="59"/>
      <c r="ET360" s="59"/>
      <c r="EU360" s="59"/>
      <c r="EV360" s="59"/>
      <c r="EW360" s="59"/>
      <c r="EX360" s="59"/>
    </row>
    <row r="361" spans="1:154" outlineLevel="1" x14ac:dyDescent="0.2">
      <c r="A361" s="17">
        <v>150</v>
      </c>
      <c r="B361" s="17">
        <v>0</v>
      </c>
      <c r="C361" s="1">
        <v>4.1446252154910489E-291</v>
      </c>
      <c r="D361" s="1">
        <f t="shared" si="22"/>
        <v>-4.1446252154910489E-291</v>
      </c>
      <c r="E361" s="1">
        <f t="shared" si="23"/>
        <v>0</v>
      </c>
      <c r="F361" s="1">
        <f t="shared" si="24"/>
        <v>0</v>
      </c>
      <c r="G361" s="1">
        <f t="shared" si="25"/>
        <v>-6.4378763699616425E-146</v>
      </c>
      <c r="H361" s="1">
        <v>2.6856280349345117E-239</v>
      </c>
      <c r="I361" s="1">
        <f t="shared" si="26"/>
        <v>0</v>
      </c>
      <c r="J361" s="1">
        <f t="shared" si="27"/>
        <v>-6.4378763699616425E-146</v>
      </c>
      <c r="BA361" s="59"/>
      <c r="BB361" s="59"/>
      <c r="BC361" s="59"/>
      <c r="BD361" s="59"/>
      <c r="BE361" s="59"/>
      <c r="BF361" s="59"/>
      <c r="BG361" s="59"/>
      <c r="BH361" s="72"/>
      <c r="BI361" s="59"/>
      <c r="BJ361" s="59"/>
      <c r="BK361" s="59"/>
      <c r="BL361" s="59">
        <f t="shared" si="28"/>
        <v>1</v>
      </c>
      <c r="BM361" s="59">
        <f t="shared" si="29"/>
        <v>4.1446252154910489E-291</v>
      </c>
      <c r="BN361" s="59" t="e">
        <f t="shared" si="30"/>
        <v>#N/A</v>
      </c>
      <c r="BO361" s="59"/>
      <c r="BP361" s="59"/>
      <c r="BQ361" s="59"/>
      <c r="BR361" s="59"/>
      <c r="BS361" s="59"/>
      <c r="BT361" s="59"/>
      <c r="BU361" s="59"/>
      <c r="BV361" s="59"/>
      <c r="BW361" s="59"/>
      <c r="BX361" s="59"/>
      <c r="BY361" s="59"/>
      <c r="BZ361" s="59"/>
      <c r="CA361" s="59"/>
      <c r="CB361" s="59"/>
      <c r="CC361" s="59"/>
      <c r="CD361" s="59"/>
      <c r="CE361" s="59"/>
      <c r="CF361" s="59"/>
      <c r="CG361" s="59"/>
      <c r="CH361" s="59"/>
      <c r="CI361" s="59"/>
      <c r="CJ361" s="59"/>
      <c r="CK361" s="59"/>
      <c r="CL361" s="59"/>
      <c r="CM361" s="59"/>
      <c r="CN361" s="59"/>
      <c r="CO361" s="59"/>
      <c r="CP361" s="59"/>
      <c r="CQ361" s="59"/>
      <c r="CR361" s="59"/>
      <c r="CS361" s="59"/>
      <c r="CT361" s="59"/>
      <c r="CU361" s="59"/>
      <c r="CV361" s="59"/>
      <c r="CW361" s="59"/>
      <c r="CX361" s="59"/>
      <c r="CY361" s="59"/>
      <c r="CZ361" s="59"/>
      <c r="DA361" s="59"/>
      <c r="DB361" s="59"/>
      <c r="DC361" s="59"/>
      <c r="DD361" s="59"/>
      <c r="DE361" s="59"/>
      <c r="DF361" s="59"/>
      <c r="DG361" s="59"/>
      <c r="DH361" s="59"/>
      <c r="DI361" s="59"/>
      <c r="DJ361" s="59"/>
      <c r="DK361" s="59"/>
      <c r="DL361" s="59"/>
      <c r="DM361" s="59"/>
      <c r="DN361" s="59"/>
      <c r="DO361" s="59"/>
      <c r="DP361" s="59"/>
      <c r="DQ361" s="59"/>
      <c r="DR361" s="59"/>
      <c r="DS361" s="59"/>
      <c r="DT361" s="59"/>
      <c r="DU361" s="59"/>
      <c r="DV361" s="59"/>
      <c r="DW361" s="59"/>
      <c r="DX361" s="59"/>
      <c r="DY361" s="59"/>
      <c r="DZ361" s="59"/>
      <c r="EA361" s="59"/>
      <c r="EB361" s="59"/>
      <c r="EC361" s="59"/>
      <c r="ED361" s="59"/>
      <c r="EE361" s="59"/>
      <c r="EF361" s="59"/>
      <c r="EG361" s="59"/>
      <c r="EH361" s="59"/>
      <c r="EI361" s="59"/>
      <c r="EJ361" s="59"/>
      <c r="EK361" s="59"/>
      <c r="EL361" s="59"/>
      <c r="EM361" s="59"/>
      <c r="EN361" s="59"/>
      <c r="EO361" s="59"/>
      <c r="EP361" s="59"/>
      <c r="EQ361" s="59"/>
      <c r="ER361" s="59"/>
      <c r="ES361" s="59"/>
      <c r="ET361" s="59"/>
      <c r="EU361" s="59"/>
      <c r="EV361" s="59"/>
      <c r="EW361" s="59"/>
      <c r="EX361" s="59"/>
    </row>
    <row r="362" spans="1:154" outlineLevel="1" x14ac:dyDescent="0.2">
      <c r="A362" s="17">
        <v>151</v>
      </c>
      <c r="B362" s="17">
        <v>0</v>
      </c>
      <c r="C362" s="1">
        <v>0</v>
      </c>
      <c r="D362" s="1">
        <f t="shared" si="22"/>
        <v>0</v>
      </c>
      <c r="E362" s="1">
        <f t="shared" si="23"/>
        <v>0</v>
      </c>
      <c r="F362" s="1">
        <f t="shared" si="24"/>
        <v>0</v>
      </c>
      <c r="G362" s="1" t="e">
        <f t="shared" si="25"/>
        <v>#DIV/0!</v>
      </c>
      <c r="H362" s="1">
        <v>0</v>
      </c>
      <c r="I362" s="1" t="e">
        <f t="shared" si="26"/>
        <v>#DIV/0!</v>
      </c>
      <c r="J362" s="1" t="e">
        <f t="shared" si="27"/>
        <v>#DIV/0!</v>
      </c>
      <c r="BA362" s="59"/>
      <c r="BB362" s="59"/>
      <c r="BC362" s="59"/>
      <c r="BD362" s="59"/>
      <c r="BE362" s="59"/>
      <c r="BF362" s="59"/>
      <c r="BG362" s="59"/>
      <c r="BH362" s="72"/>
      <c r="BI362" s="59"/>
      <c r="BJ362" s="59"/>
      <c r="BK362" s="59"/>
      <c r="BL362" s="59">
        <f t="shared" si="28"/>
        <v>1</v>
      </c>
      <c r="BM362" s="59">
        <f t="shared" si="29"/>
        <v>0</v>
      </c>
      <c r="BN362" s="59" t="e">
        <f t="shared" si="30"/>
        <v>#N/A</v>
      </c>
      <c r="BO362" s="59"/>
      <c r="BP362" s="59"/>
      <c r="BQ362" s="59"/>
      <c r="BR362" s="59"/>
      <c r="BS362" s="59"/>
      <c r="BT362" s="59"/>
      <c r="BU362" s="59"/>
      <c r="BV362" s="59"/>
      <c r="BW362" s="59"/>
      <c r="BX362" s="59"/>
      <c r="BY362" s="59"/>
      <c r="BZ362" s="59"/>
      <c r="CA362" s="59"/>
      <c r="CB362" s="59"/>
      <c r="CC362" s="59"/>
      <c r="CD362" s="59"/>
      <c r="CE362" s="59"/>
      <c r="CF362" s="59"/>
      <c r="CG362" s="59"/>
      <c r="CH362" s="59"/>
      <c r="CI362" s="59"/>
      <c r="CJ362" s="59"/>
      <c r="CK362" s="59"/>
      <c r="CL362" s="59"/>
      <c r="CM362" s="59"/>
      <c r="CN362" s="59"/>
      <c r="CO362" s="59"/>
      <c r="CP362" s="59"/>
      <c r="CQ362" s="59"/>
      <c r="CR362" s="59"/>
      <c r="CS362" s="59"/>
      <c r="CT362" s="59"/>
      <c r="CU362" s="59"/>
      <c r="CV362" s="59"/>
      <c r="CW362" s="59"/>
      <c r="CX362" s="59"/>
      <c r="CY362" s="59"/>
      <c r="CZ362" s="59"/>
      <c r="DA362" s="59"/>
      <c r="DB362" s="59"/>
      <c r="DC362" s="59"/>
      <c r="DD362" s="59"/>
      <c r="DE362" s="59"/>
      <c r="DF362" s="59"/>
      <c r="DG362" s="59"/>
      <c r="DH362" s="59"/>
      <c r="DI362" s="59"/>
      <c r="DJ362" s="59"/>
      <c r="DK362" s="59"/>
      <c r="DL362" s="59"/>
      <c r="DM362" s="59"/>
      <c r="DN362" s="59"/>
      <c r="DO362" s="59"/>
      <c r="DP362" s="59"/>
      <c r="DQ362" s="59"/>
      <c r="DR362" s="59"/>
      <c r="DS362" s="59"/>
      <c r="DT362" s="59"/>
      <c r="DU362" s="59"/>
      <c r="DV362" s="59"/>
      <c r="DW362" s="59"/>
      <c r="DX362" s="59"/>
      <c r="DY362" s="59"/>
      <c r="DZ362" s="59"/>
      <c r="EA362" s="59"/>
      <c r="EB362" s="59"/>
      <c r="EC362" s="59"/>
      <c r="ED362" s="59"/>
      <c r="EE362" s="59"/>
      <c r="EF362" s="59"/>
      <c r="EG362" s="59"/>
      <c r="EH362" s="59"/>
      <c r="EI362" s="59"/>
      <c r="EJ362" s="59"/>
      <c r="EK362" s="59"/>
      <c r="EL362" s="59"/>
      <c r="EM362" s="59"/>
      <c r="EN362" s="59"/>
      <c r="EO362" s="59"/>
      <c r="EP362" s="59"/>
      <c r="EQ362" s="59"/>
      <c r="ER362" s="59"/>
      <c r="ES362" s="59"/>
      <c r="ET362" s="59"/>
      <c r="EU362" s="59"/>
      <c r="EV362" s="59"/>
      <c r="EW362" s="59"/>
      <c r="EX362" s="59"/>
    </row>
    <row r="363" spans="1:154" outlineLevel="1" x14ac:dyDescent="0.2">
      <c r="A363" s="17">
        <v>152</v>
      </c>
      <c r="B363" s="17">
        <v>0</v>
      </c>
      <c r="C363" s="1">
        <v>0</v>
      </c>
      <c r="D363" s="1">
        <f t="shared" si="22"/>
        <v>0</v>
      </c>
      <c r="E363" s="1">
        <f t="shared" si="23"/>
        <v>0</v>
      </c>
      <c r="F363" s="1">
        <f t="shared" si="24"/>
        <v>0</v>
      </c>
      <c r="G363" s="1" t="e">
        <f t="shared" si="25"/>
        <v>#DIV/0!</v>
      </c>
      <c r="H363" s="1">
        <v>0</v>
      </c>
      <c r="I363" s="1" t="e">
        <f t="shared" si="26"/>
        <v>#DIV/0!</v>
      </c>
      <c r="J363" s="1" t="e">
        <f t="shared" si="27"/>
        <v>#DIV/0!</v>
      </c>
      <c r="BA363" s="59"/>
      <c r="BB363" s="59"/>
      <c r="BC363" s="59"/>
      <c r="BD363" s="59"/>
      <c r="BE363" s="59"/>
      <c r="BF363" s="59"/>
      <c r="BG363" s="59"/>
      <c r="BH363" s="72"/>
      <c r="BI363" s="59"/>
      <c r="BJ363" s="59"/>
      <c r="BK363" s="59"/>
      <c r="BL363" s="59">
        <f t="shared" si="28"/>
        <v>1</v>
      </c>
      <c r="BM363" s="59">
        <f t="shared" si="29"/>
        <v>0</v>
      </c>
      <c r="BN363" s="59" t="e">
        <f t="shared" si="30"/>
        <v>#N/A</v>
      </c>
      <c r="BO363" s="59"/>
      <c r="BP363" s="59"/>
      <c r="BQ363" s="59"/>
      <c r="BR363" s="59"/>
      <c r="BS363" s="59"/>
      <c r="BT363" s="59"/>
      <c r="BU363" s="59"/>
      <c r="BV363" s="59"/>
      <c r="BW363" s="59"/>
      <c r="BX363" s="59"/>
      <c r="BY363" s="59"/>
      <c r="BZ363" s="59"/>
      <c r="CA363" s="59"/>
      <c r="CB363" s="59"/>
      <c r="CC363" s="59"/>
      <c r="CD363" s="59"/>
      <c r="CE363" s="59"/>
      <c r="CF363" s="59"/>
      <c r="CG363" s="59"/>
      <c r="CH363" s="59"/>
      <c r="CI363" s="59"/>
      <c r="CJ363" s="59"/>
      <c r="CK363" s="59"/>
      <c r="CL363" s="59"/>
      <c r="CM363" s="59"/>
      <c r="CN363" s="59"/>
      <c r="CO363" s="59"/>
      <c r="CP363" s="59"/>
      <c r="CQ363" s="59"/>
      <c r="CR363" s="59"/>
      <c r="CS363" s="59"/>
      <c r="CT363" s="59"/>
      <c r="CU363" s="59"/>
      <c r="CV363" s="59"/>
      <c r="CW363" s="59"/>
      <c r="CX363" s="59"/>
      <c r="CY363" s="59"/>
      <c r="CZ363" s="59"/>
      <c r="DA363" s="59"/>
      <c r="DB363" s="59"/>
      <c r="DC363" s="59"/>
      <c r="DD363" s="59"/>
      <c r="DE363" s="59"/>
      <c r="DF363" s="59"/>
      <c r="DG363" s="59"/>
      <c r="DH363" s="59"/>
      <c r="DI363" s="59"/>
      <c r="DJ363" s="59"/>
      <c r="DK363" s="59"/>
      <c r="DL363" s="59"/>
      <c r="DM363" s="59"/>
      <c r="DN363" s="59"/>
      <c r="DO363" s="59"/>
      <c r="DP363" s="59"/>
      <c r="DQ363" s="59"/>
      <c r="DR363" s="59"/>
      <c r="DS363" s="59"/>
      <c r="DT363" s="59"/>
      <c r="DU363" s="59"/>
      <c r="DV363" s="59"/>
      <c r="DW363" s="59"/>
      <c r="DX363" s="59"/>
      <c r="DY363" s="59"/>
      <c r="DZ363" s="59"/>
      <c r="EA363" s="59"/>
      <c r="EB363" s="59"/>
      <c r="EC363" s="59"/>
      <c r="ED363" s="59"/>
      <c r="EE363" s="59"/>
      <c r="EF363" s="59"/>
      <c r="EG363" s="59"/>
      <c r="EH363" s="59"/>
      <c r="EI363" s="59"/>
      <c r="EJ363" s="59"/>
      <c r="EK363" s="59"/>
      <c r="EL363" s="59"/>
      <c r="EM363" s="59"/>
      <c r="EN363" s="59"/>
      <c r="EO363" s="59"/>
      <c r="EP363" s="59"/>
      <c r="EQ363" s="59"/>
      <c r="ER363" s="59"/>
      <c r="ES363" s="59"/>
      <c r="ET363" s="59"/>
      <c r="EU363" s="59"/>
      <c r="EV363" s="59"/>
      <c r="EW363" s="59"/>
      <c r="EX363" s="59"/>
    </row>
    <row r="364" spans="1:154" outlineLevel="1" x14ac:dyDescent="0.2">
      <c r="A364" s="17">
        <v>153</v>
      </c>
      <c r="B364" s="17">
        <v>0</v>
      </c>
      <c r="C364" s="1">
        <v>4.7397634682312823E-116</v>
      </c>
      <c r="D364" s="1">
        <f t="shared" si="22"/>
        <v>-4.7397634682312823E-116</v>
      </c>
      <c r="E364" s="1">
        <f t="shared" si="23"/>
        <v>0</v>
      </c>
      <c r="F364" s="1">
        <f t="shared" si="24"/>
        <v>0</v>
      </c>
      <c r="G364" s="1">
        <f t="shared" si="25"/>
        <v>-2.1770997837102649E-58</v>
      </c>
      <c r="H364" s="1">
        <v>1.9763015365725318E-93</v>
      </c>
      <c r="I364" s="1">
        <f t="shared" si="26"/>
        <v>9.3672018252558358E-209</v>
      </c>
      <c r="J364" s="1">
        <f t="shared" si="27"/>
        <v>-2.1770997837102649E-58</v>
      </c>
      <c r="BA364" s="59"/>
      <c r="BB364" s="59"/>
      <c r="BC364" s="59"/>
      <c r="BD364" s="59"/>
      <c r="BE364" s="59"/>
      <c r="BF364" s="59"/>
      <c r="BG364" s="59"/>
      <c r="BH364" s="72"/>
      <c r="BI364" s="59"/>
      <c r="BJ364" s="59"/>
      <c r="BK364" s="59"/>
      <c r="BL364" s="59">
        <f t="shared" si="28"/>
        <v>1</v>
      </c>
      <c r="BM364" s="59">
        <f t="shared" si="29"/>
        <v>4.7397634682312823E-116</v>
      </c>
      <c r="BN364" s="59" t="e">
        <f t="shared" si="30"/>
        <v>#N/A</v>
      </c>
      <c r="BO364" s="59"/>
      <c r="BP364" s="59"/>
      <c r="BQ364" s="59"/>
      <c r="BR364" s="59"/>
      <c r="BS364" s="59"/>
      <c r="BT364" s="59"/>
      <c r="BU364" s="59"/>
      <c r="BV364" s="59"/>
      <c r="BW364" s="59"/>
      <c r="BX364" s="59"/>
      <c r="BY364" s="59"/>
      <c r="BZ364" s="59"/>
      <c r="CA364" s="59"/>
      <c r="CB364" s="59"/>
      <c r="CC364" s="59"/>
      <c r="CD364" s="59"/>
      <c r="CE364" s="59"/>
      <c r="CF364" s="59"/>
      <c r="CG364" s="59"/>
      <c r="CH364" s="59"/>
      <c r="CI364" s="59"/>
      <c r="CJ364" s="59"/>
      <c r="CK364" s="59"/>
      <c r="CL364" s="59"/>
      <c r="CM364" s="59"/>
      <c r="CN364" s="59"/>
      <c r="CO364" s="59"/>
      <c r="CP364" s="59"/>
      <c r="CQ364" s="59"/>
      <c r="CR364" s="59"/>
      <c r="CS364" s="59"/>
      <c r="CT364" s="59"/>
      <c r="CU364" s="59"/>
      <c r="CV364" s="59"/>
      <c r="CW364" s="59"/>
      <c r="CX364" s="59"/>
      <c r="CY364" s="59"/>
      <c r="CZ364" s="59"/>
      <c r="DA364" s="59"/>
      <c r="DB364" s="59"/>
      <c r="DC364" s="59"/>
      <c r="DD364" s="59"/>
      <c r="DE364" s="59"/>
      <c r="DF364" s="59"/>
      <c r="DG364" s="59"/>
      <c r="DH364" s="59"/>
      <c r="DI364" s="59"/>
      <c r="DJ364" s="59"/>
      <c r="DK364" s="59"/>
      <c r="DL364" s="59"/>
      <c r="DM364" s="59"/>
      <c r="DN364" s="59"/>
      <c r="DO364" s="59"/>
      <c r="DP364" s="59"/>
      <c r="DQ364" s="59"/>
      <c r="DR364" s="59"/>
      <c r="DS364" s="59"/>
      <c r="DT364" s="59"/>
      <c r="DU364" s="59"/>
      <c r="DV364" s="59"/>
      <c r="DW364" s="59"/>
      <c r="DX364" s="59"/>
      <c r="DY364" s="59"/>
      <c r="DZ364" s="59"/>
      <c r="EA364" s="59"/>
      <c r="EB364" s="59"/>
      <c r="EC364" s="59"/>
      <c r="ED364" s="59"/>
      <c r="EE364" s="59"/>
      <c r="EF364" s="59"/>
      <c r="EG364" s="59"/>
      <c r="EH364" s="59"/>
      <c r="EI364" s="59"/>
      <c r="EJ364" s="59"/>
      <c r="EK364" s="59"/>
      <c r="EL364" s="59"/>
      <c r="EM364" s="59"/>
      <c r="EN364" s="59"/>
      <c r="EO364" s="59"/>
      <c r="EP364" s="59"/>
      <c r="EQ364" s="59"/>
      <c r="ER364" s="59"/>
      <c r="ES364" s="59"/>
      <c r="ET364" s="59"/>
      <c r="EU364" s="59"/>
      <c r="EV364" s="59"/>
      <c r="EW364" s="59"/>
      <c r="EX364" s="59"/>
    </row>
    <row r="365" spans="1:154" outlineLevel="1" x14ac:dyDescent="0.2">
      <c r="A365" s="17">
        <v>154</v>
      </c>
      <c r="B365" s="17">
        <v>0</v>
      </c>
      <c r="C365" s="1">
        <v>0</v>
      </c>
      <c r="D365" s="1">
        <f t="shared" si="22"/>
        <v>0</v>
      </c>
      <c r="E365" s="1">
        <f t="shared" si="23"/>
        <v>0</v>
      </c>
      <c r="F365" s="1">
        <f t="shared" si="24"/>
        <v>0</v>
      </c>
      <c r="G365" s="1" t="e">
        <f t="shared" si="25"/>
        <v>#DIV/0!</v>
      </c>
      <c r="H365" s="1">
        <v>3.6326877279525145E-269</v>
      </c>
      <c r="I365" s="1" t="e">
        <f t="shared" si="26"/>
        <v>#DIV/0!</v>
      </c>
      <c r="J365" s="1" t="e">
        <f t="shared" si="27"/>
        <v>#DIV/0!</v>
      </c>
      <c r="BA365" s="59"/>
      <c r="BB365" s="59"/>
      <c r="BC365" s="59"/>
      <c r="BD365" s="59"/>
      <c r="BE365" s="59"/>
      <c r="BF365" s="59"/>
      <c r="BG365" s="59"/>
      <c r="BH365" s="72"/>
      <c r="BI365" s="59"/>
      <c r="BJ365" s="59"/>
      <c r="BK365" s="59"/>
      <c r="BL365" s="59">
        <f t="shared" si="28"/>
        <v>1</v>
      </c>
      <c r="BM365" s="59">
        <f t="shared" si="29"/>
        <v>0</v>
      </c>
      <c r="BN365" s="59" t="e">
        <f t="shared" si="30"/>
        <v>#N/A</v>
      </c>
      <c r="BO365" s="59"/>
      <c r="BP365" s="59"/>
      <c r="BQ365" s="59"/>
      <c r="BR365" s="59"/>
      <c r="BS365" s="59"/>
      <c r="BT365" s="59"/>
      <c r="BU365" s="59"/>
      <c r="BV365" s="59"/>
      <c r="BW365" s="59"/>
      <c r="BX365" s="59"/>
      <c r="BY365" s="59"/>
      <c r="BZ365" s="59"/>
      <c r="CA365" s="59"/>
      <c r="CB365" s="59"/>
      <c r="CC365" s="59"/>
      <c r="CD365" s="59"/>
      <c r="CE365" s="59"/>
      <c r="CF365" s="59"/>
      <c r="CG365" s="59"/>
      <c r="CH365" s="59"/>
      <c r="CI365" s="59"/>
      <c r="CJ365" s="59"/>
      <c r="CK365" s="59"/>
      <c r="CL365" s="59"/>
      <c r="CM365" s="59"/>
      <c r="CN365" s="59"/>
      <c r="CO365" s="59"/>
      <c r="CP365" s="59"/>
      <c r="CQ365" s="59"/>
      <c r="CR365" s="59"/>
      <c r="CS365" s="59"/>
      <c r="CT365" s="59"/>
      <c r="CU365" s="59"/>
      <c r="CV365" s="59"/>
      <c r="CW365" s="59"/>
      <c r="CX365" s="59"/>
      <c r="CY365" s="59"/>
      <c r="CZ365" s="59"/>
      <c r="DA365" s="59"/>
      <c r="DB365" s="59"/>
      <c r="DC365" s="59"/>
      <c r="DD365" s="59"/>
      <c r="DE365" s="59"/>
      <c r="DF365" s="59"/>
      <c r="DG365" s="59"/>
      <c r="DH365" s="59"/>
      <c r="DI365" s="59"/>
      <c r="DJ365" s="59"/>
      <c r="DK365" s="59"/>
      <c r="DL365" s="59"/>
      <c r="DM365" s="59"/>
      <c r="DN365" s="59"/>
      <c r="DO365" s="59"/>
      <c r="DP365" s="59"/>
      <c r="DQ365" s="59"/>
      <c r="DR365" s="59"/>
      <c r="DS365" s="59"/>
      <c r="DT365" s="59"/>
      <c r="DU365" s="59"/>
      <c r="DV365" s="59"/>
      <c r="DW365" s="59"/>
      <c r="DX365" s="59"/>
      <c r="DY365" s="59"/>
      <c r="DZ365" s="59"/>
      <c r="EA365" s="59"/>
      <c r="EB365" s="59"/>
      <c r="EC365" s="59"/>
      <c r="ED365" s="59"/>
      <c r="EE365" s="59"/>
      <c r="EF365" s="59"/>
      <c r="EG365" s="59"/>
      <c r="EH365" s="59"/>
      <c r="EI365" s="59"/>
      <c r="EJ365" s="59"/>
      <c r="EK365" s="59"/>
      <c r="EL365" s="59"/>
      <c r="EM365" s="59"/>
      <c r="EN365" s="59"/>
      <c r="EO365" s="59"/>
      <c r="EP365" s="59"/>
      <c r="EQ365" s="59"/>
      <c r="ER365" s="59"/>
      <c r="ES365" s="59"/>
      <c r="ET365" s="59"/>
      <c r="EU365" s="59"/>
      <c r="EV365" s="59"/>
      <c r="EW365" s="59"/>
      <c r="EX365" s="59"/>
    </row>
    <row r="366" spans="1:154" outlineLevel="1" x14ac:dyDescent="0.2">
      <c r="A366" s="17">
        <v>155</v>
      </c>
      <c r="B366" s="17">
        <v>0</v>
      </c>
      <c r="C366" s="1">
        <v>8.4850546823267927E-96</v>
      </c>
      <c r="D366" s="1">
        <f t="shared" si="22"/>
        <v>-8.4850546823267927E-96</v>
      </c>
      <c r="E366" s="1">
        <f t="shared" si="23"/>
        <v>0</v>
      </c>
      <c r="F366" s="1">
        <f t="shared" si="24"/>
        <v>0</v>
      </c>
      <c r="G366" s="1">
        <f t="shared" si="25"/>
        <v>-2.9129117189380784E-48</v>
      </c>
      <c r="H366" s="1">
        <v>3.3755120850908045E-76</v>
      </c>
      <c r="I366" s="1">
        <f t="shared" si="26"/>
        <v>2.8641404622850399E-171</v>
      </c>
      <c r="J366" s="1">
        <f t="shared" si="27"/>
        <v>-2.9129117189380784E-48</v>
      </c>
      <c r="BA366" s="59"/>
      <c r="BB366" s="59"/>
      <c r="BC366" s="59"/>
      <c r="BD366" s="59"/>
      <c r="BE366" s="59"/>
      <c r="BF366" s="59"/>
      <c r="BG366" s="59"/>
      <c r="BH366" s="72"/>
      <c r="BI366" s="59"/>
      <c r="BJ366" s="59"/>
      <c r="BK366" s="59"/>
      <c r="BL366" s="59">
        <f t="shared" si="28"/>
        <v>1</v>
      </c>
      <c r="BM366" s="59">
        <f t="shared" si="29"/>
        <v>8.4850546823267927E-96</v>
      </c>
      <c r="BN366" s="59" t="e">
        <f t="shared" si="30"/>
        <v>#N/A</v>
      </c>
      <c r="BO366" s="59"/>
      <c r="BP366" s="59"/>
      <c r="BQ366" s="59"/>
      <c r="BR366" s="59"/>
      <c r="BS366" s="59"/>
      <c r="BT366" s="59"/>
      <c r="BU366" s="59"/>
      <c r="BV366" s="59"/>
      <c r="BW366" s="59"/>
      <c r="BX366" s="59"/>
      <c r="BY366" s="59"/>
      <c r="BZ366" s="59"/>
      <c r="CA366" s="59"/>
      <c r="CB366" s="59"/>
      <c r="CC366" s="59"/>
      <c r="CD366" s="59"/>
      <c r="CE366" s="59"/>
      <c r="CF366" s="59"/>
      <c r="CG366" s="59"/>
      <c r="CH366" s="59"/>
      <c r="CI366" s="59"/>
      <c r="CJ366" s="59"/>
      <c r="CK366" s="59"/>
      <c r="CL366" s="59"/>
      <c r="CM366" s="59"/>
      <c r="CN366" s="59"/>
      <c r="CO366" s="59"/>
      <c r="CP366" s="59"/>
      <c r="CQ366" s="59"/>
      <c r="CR366" s="59"/>
      <c r="CS366" s="59"/>
      <c r="CT366" s="59"/>
      <c r="CU366" s="59"/>
      <c r="CV366" s="59"/>
      <c r="CW366" s="59"/>
      <c r="CX366" s="59"/>
      <c r="CY366" s="59"/>
      <c r="CZ366" s="59"/>
      <c r="DA366" s="59"/>
      <c r="DB366" s="59"/>
      <c r="DC366" s="59"/>
      <c r="DD366" s="59"/>
      <c r="DE366" s="59"/>
      <c r="DF366" s="59"/>
      <c r="DG366" s="59"/>
      <c r="DH366" s="59"/>
      <c r="DI366" s="59"/>
      <c r="DJ366" s="59"/>
      <c r="DK366" s="59"/>
      <c r="DL366" s="59"/>
      <c r="DM366" s="59"/>
      <c r="DN366" s="59"/>
      <c r="DO366" s="59"/>
      <c r="DP366" s="59"/>
      <c r="DQ366" s="59"/>
      <c r="DR366" s="59"/>
      <c r="DS366" s="59"/>
      <c r="DT366" s="59"/>
      <c r="DU366" s="59"/>
      <c r="DV366" s="59"/>
      <c r="DW366" s="59"/>
      <c r="DX366" s="59"/>
      <c r="DY366" s="59"/>
      <c r="DZ366" s="59"/>
      <c r="EA366" s="59"/>
      <c r="EB366" s="59"/>
      <c r="EC366" s="59"/>
      <c r="ED366" s="59"/>
      <c r="EE366" s="59"/>
      <c r="EF366" s="59"/>
      <c r="EG366" s="59"/>
      <c r="EH366" s="59"/>
      <c r="EI366" s="59"/>
      <c r="EJ366" s="59"/>
      <c r="EK366" s="59"/>
      <c r="EL366" s="59"/>
      <c r="EM366" s="59"/>
      <c r="EN366" s="59"/>
      <c r="EO366" s="59"/>
      <c r="EP366" s="59"/>
      <c r="EQ366" s="59"/>
      <c r="ER366" s="59"/>
      <c r="ES366" s="59"/>
      <c r="ET366" s="59"/>
      <c r="EU366" s="59"/>
      <c r="EV366" s="59"/>
      <c r="EW366" s="59"/>
      <c r="EX366" s="59"/>
    </row>
    <row r="367" spans="1:154" outlineLevel="1" x14ac:dyDescent="0.2">
      <c r="A367" s="17">
        <v>156</v>
      </c>
      <c r="B367" s="17">
        <v>0</v>
      </c>
      <c r="C367" s="1">
        <v>3.5316016053466865E-3</v>
      </c>
      <c r="D367" s="1">
        <f t="shared" si="22"/>
        <v>-3.5316016053466865E-3</v>
      </c>
      <c r="E367" s="1">
        <f t="shared" si="23"/>
        <v>7.0757048631749963E-3</v>
      </c>
      <c r="F367" s="1">
        <f t="shared" si="24"/>
        <v>-8.411720907861242E-2</v>
      </c>
      <c r="G367" s="1">
        <f t="shared" si="25"/>
        <v>-5.953249548128655E-2</v>
      </c>
      <c r="H367" s="1">
        <v>0.99999999977692755</v>
      </c>
      <c r="I367" s="1">
        <f t="shared" si="26"/>
        <v>15887744.214724518</v>
      </c>
      <c r="J367" s="1">
        <f t="shared" si="27"/>
        <v>-3985.9433285319847</v>
      </c>
      <c r="BA367" s="59"/>
      <c r="BB367" s="59"/>
      <c r="BC367" s="59"/>
      <c r="BD367" s="59"/>
      <c r="BE367" s="59"/>
      <c r="BF367" s="59"/>
      <c r="BG367" s="59"/>
      <c r="BH367" s="72"/>
      <c r="BI367" s="59"/>
      <c r="BJ367" s="59"/>
      <c r="BK367" s="59"/>
      <c r="BL367" s="59">
        <f t="shared" si="28"/>
        <v>1</v>
      </c>
      <c r="BM367" s="59">
        <f t="shared" si="29"/>
        <v>3.5316016053466865E-3</v>
      </c>
      <c r="BN367" s="59" t="e">
        <f t="shared" si="30"/>
        <v>#N/A</v>
      </c>
      <c r="BO367" s="59"/>
      <c r="BP367" s="59"/>
      <c r="BQ367" s="59"/>
      <c r="BR367" s="59"/>
      <c r="BS367" s="59"/>
      <c r="BT367" s="59"/>
      <c r="BU367" s="59"/>
      <c r="BV367" s="59"/>
      <c r="BW367" s="59"/>
      <c r="BX367" s="59"/>
      <c r="BY367" s="59"/>
      <c r="BZ367" s="59"/>
      <c r="CA367" s="59"/>
      <c r="CB367" s="59"/>
      <c r="CC367" s="59"/>
      <c r="CD367" s="59"/>
      <c r="CE367" s="59"/>
      <c r="CF367" s="59"/>
      <c r="CG367" s="59"/>
      <c r="CH367" s="59"/>
      <c r="CI367" s="59"/>
      <c r="CJ367" s="59"/>
      <c r="CK367" s="59"/>
      <c r="CL367" s="59"/>
      <c r="CM367" s="59"/>
      <c r="CN367" s="59"/>
      <c r="CO367" s="59"/>
      <c r="CP367" s="59"/>
      <c r="CQ367" s="59"/>
      <c r="CR367" s="59"/>
      <c r="CS367" s="59"/>
      <c r="CT367" s="59"/>
      <c r="CU367" s="59"/>
      <c r="CV367" s="59"/>
      <c r="CW367" s="59"/>
      <c r="CX367" s="59"/>
      <c r="CY367" s="59"/>
      <c r="CZ367" s="59"/>
      <c r="DA367" s="59"/>
      <c r="DB367" s="59"/>
      <c r="DC367" s="59"/>
      <c r="DD367" s="59"/>
      <c r="DE367" s="59"/>
      <c r="DF367" s="59"/>
      <c r="DG367" s="59"/>
      <c r="DH367" s="59"/>
      <c r="DI367" s="59"/>
      <c r="DJ367" s="59"/>
      <c r="DK367" s="59"/>
      <c r="DL367" s="59"/>
      <c r="DM367" s="59"/>
      <c r="DN367" s="59"/>
      <c r="DO367" s="59"/>
      <c r="DP367" s="59"/>
      <c r="DQ367" s="59"/>
      <c r="DR367" s="59"/>
      <c r="DS367" s="59"/>
      <c r="DT367" s="59"/>
      <c r="DU367" s="59"/>
      <c r="DV367" s="59"/>
      <c r="DW367" s="59"/>
      <c r="DX367" s="59"/>
      <c r="DY367" s="59"/>
      <c r="DZ367" s="59"/>
      <c r="EA367" s="59"/>
      <c r="EB367" s="59"/>
      <c r="EC367" s="59"/>
      <c r="ED367" s="59"/>
      <c r="EE367" s="59"/>
      <c r="EF367" s="59"/>
      <c r="EG367" s="59"/>
      <c r="EH367" s="59"/>
      <c r="EI367" s="59"/>
      <c r="EJ367" s="59"/>
      <c r="EK367" s="59"/>
      <c r="EL367" s="59"/>
      <c r="EM367" s="59"/>
      <c r="EN367" s="59"/>
      <c r="EO367" s="59"/>
      <c r="EP367" s="59"/>
      <c r="EQ367" s="59"/>
      <c r="ER367" s="59"/>
      <c r="ES367" s="59"/>
      <c r="ET367" s="59"/>
      <c r="EU367" s="59"/>
      <c r="EV367" s="59"/>
      <c r="EW367" s="59"/>
      <c r="EX367" s="59"/>
    </row>
    <row r="368" spans="1:154" outlineLevel="1" x14ac:dyDescent="0.2">
      <c r="A368" s="17">
        <v>157</v>
      </c>
      <c r="B368" s="17">
        <v>0</v>
      </c>
      <c r="C368" s="1">
        <v>0</v>
      </c>
      <c r="D368" s="1">
        <f t="shared" si="22"/>
        <v>0</v>
      </c>
      <c r="E368" s="1">
        <f t="shared" si="23"/>
        <v>0</v>
      </c>
      <c r="F368" s="1">
        <f t="shared" si="24"/>
        <v>0</v>
      </c>
      <c r="G368" s="1" t="e">
        <f t="shared" si="25"/>
        <v>#DIV/0!</v>
      </c>
      <c r="H368" s="1">
        <v>0</v>
      </c>
      <c r="I368" s="1" t="e">
        <f t="shared" si="26"/>
        <v>#DIV/0!</v>
      </c>
      <c r="J368" s="1" t="e">
        <f t="shared" si="27"/>
        <v>#DIV/0!</v>
      </c>
      <c r="BA368" s="59"/>
      <c r="BB368" s="59"/>
      <c r="BC368" s="59"/>
      <c r="BD368" s="59"/>
      <c r="BE368" s="59"/>
      <c r="BF368" s="59"/>
      <c r="BG368" s="59"/>
      <c r="BH368" s="72"/>
      <c r="BI368" s="59"/>
      <c r="BJ368" s="59"/>
      <c r="BK368" s="59"/>
      <c r="BL368" s="59">
        <f t="shared" si="28"/>
        <v>1</v>
      </c>
      <c r="BM368" s="59">
        <f t="shared" si="29"/>
        <v>0</v>
      </c>
      <c r="BN368" s="59" t="e">
        <f t="shared" si="30"/>
        <v>#N/A</v>
      </c>
      <c r="BO368" s="59"/>
      <c r="BP368" s="59"/>
      <c r="BQ368" s="59"/>
      <c r="BR368" s="59"/>
      <c r="BS368" s="59"/>
      <c r="BT368" s="59"/>
      <c r="BU368" s="59"/>
      <c r="BV368" s="59"/>
      <c r="BW368" s="59"/>
      <c r="BX368" s="59"/>
      <c r="BY368" s="59"/>
      <c r="BZ368" s="59"/>
      <c r="CA368" s="59"/>
      <c r="CB368" s="59"/>
      <c r="CC368" s="59"/>
      <c r="CD368" s="59"/>
      <c r="CE368" s="59"/>
      <c r="CF368" s="59"/>
      <c r="CG368" s="59"/>
      <c r="CH368" s="59"/>
      <c r="CI368" s="59"/>
      <c r="CJ368" s="59"/>
      <c r="CK368" s="59"/>
      <c r="CL368" s="59"/>
      <c r="CM368" s="59"/>
      <c r="CN368" s="59"/>
      <c r="CO368" s="59"/>
      <c r="CP368" s="59"/>
      <c r="CQ368" s="59"/>
      <c r="CR368" s="59"/>
      <c r="CS368" s="59"/>
      <c r="CT368" s="59"/>
      <c r="CU368" s="59"/>
      <c r="CV368" s="59"/>
      <c r="CW368" s="59"/>
      <c r="CX368" s="59"/>
      <c r="CY368" s="59"/>
      <c r="CZ368" s="59"/>
      <c r="DA368" s="59"/>
      <c r="DB368" s="59"/>
      <c r="DC368" s="59"/>
      <c r="DD368" s="59"/>
      <c r="DE368" s="59"/>
      <c r="DF368" s="59"/>
      <c r="DG368" s="59"/>
      <c r="DH368" s="59"/>
      <c r="DI368" s="59"/>
      <c r="DJ368" s="59"/>
      <c r="DK368" s="59"/>
      <c r="DL368" s="59"/>
      <c r="DM368" s="59"/>
      <c r="DN368" s="59"/>
      <c r="DO368" s="59"/>
      <c r="DP368" s="59"/>
      <c r="DQ368" s="59"/>
      <c r="DR368" s="59"/>
      <c r="DS368" s="59"/>
      <c r="DT368" s="59"/>
      <c r="DU368" s="59"/>
      <c r="DV368" s="59"/>
      <c r="DW368" s="59"/>
      <c r="DX368" s="59"/>
      <c r="DY368" s="59"/>
      <c r="DZ368" s="59"/>
      <c r="EA368" s="59"/>
      <c r="EB368" s="59"/>
      <c r="EC368" s="59"/>
      <c r="ED368" s="59"/>
      <c r="EE368" s="59"/>
      <c r="EF368" s="59"/>
      <c r="EG368" s="59"/>
      <c r="EH368" s="59"/>
      <c r="EI368" s="59"/>
      <c r="EJ368" s="59"/>
      <c r="EK368" s="59"/>
      <c r="EL368" s="59"/>
      <c r="EM368" s="59"/>
      <c r="EN368" s="59"/>
      <c r="EO368" s="59"/>
      <c r="EP368" s="59"/>
      <c r="EQ368" s="59"/>
      <c r="ER368" s="59"/>
      <c r="ES368" s="59"/>
      <c r="ET368" s="59"/>
      <c r="EU368" s="59"/>
      <c r="EV368" s="59"/>
      <c r="EW368" s="59"/>
      <c r="EX368" s="59"/>
    </row>
    <row r="369" spans="1:154" outlineLevel="1" x14ac:dyDescent="0.2">
      <c r="A369" s="17">
        <v>158</v>
      </c>
      <c r="B369" s="17">
        <v>0</v>
      </c>
      <c r="C369" s="1">
        <v>1.3323151634739223E-77</v>
      </c>
      <c r="D369" s="1">
        <f t="shared" si="22"/>
        <v>-1.3323151634739223E-77</v>
      </c>
      <c r="E369" s="1">
        <f t="shared" si="23"/>
        <v>0</v>
      </c>
      <c r="F369" s="1">
        <f t="shared" si="24"/>
        <v>0</v>
      </c>
      <c r="G369" s="1">
        <f t="shared" si="25"/>
        <v>-3.6500892639412565E-39</v>
      </c>
      <c r="H369" s="1">
        <v>3.5721257424853837E-61</v>
      </c>
      <c r="I369" s="1">
        <f t="shared" si="26"/>
        <v>4.7591972925488201E-138</v>
      </c>
      <c r="J369" s="1">
        <f t="shared" si="27"/>
        <v>-3.6500892639412565E-39</v>
      </c>
      <c r="BA369" s="59"/>
      <c r="BB369" s="59"/>
      <c r="BC369" s="59"/>
      <c r="BD369" s="59"/>
      <c r="BE369" s="59"/>
      <c r="BF369" s="59"/>
      <c r="BG369" s="59"/>
      <c r="BH369" s="72"/>
      <c r="BI369" s="59"/>
      <c r="BJ369" s="59"/>
      <c r="BK369" s="59"/>
      <c r="BL369" s="59">
        <f t="shared" si="28"/>
        <v>1</v>
      </c>
      <c r="BM369" s="59">
        <f t="shared" si="29"/>
        <v>1.3323151634739223E-77</v>
      </c>
      <c r="BN369" s="59" t="e">
        <f t="shared" si="30"/>
        <v>#N/A</v>
      </c>
      <c r="BO369" s="59"/>
      <c r="BP369" s="59"/>
      <c r="BQ369" s="59"/>
      <c r="BR369" s="59"/>
      <c r="BS369" s="59"/>
      <c r="BT369" s="59"/>
      <c r="BU369" s="59"/>
      <c r="BV369" s="59"/>
      <c r="BW369" s="59"/>
      <c r="BX369" s="59"/>
      <c r="BY369" s="59"/>
      <c r="BZ369" s="59"/>
      <c r="CA369" s="59"/>
      <c r="CB369" s="59"/>
      <c r="CC369" s="59"/>
      <c r="CD369" s="59"/>
      <c r="CE369" s="59"/>
      <c r="CF369" s="59"/>
      <c r="CG369" s="59"/>
      <c r="CH369" s="59"/>
      <c r="CI369" s="59"/>
      <c r="CJ369" s="59"/>
      <c r="CK369" s="59"/>
      <c r="CL369" s="59"/>
      <c r="CM369" s="59"/>
      <c r="CN369" s="59"/>
      <c r="CO369" s="59"/>
      <c r="CP369" s="59"/>
      <c r="CQ369" s="59"/>
      <c r="CR369" s="59"/>
      <c r="CS369" s="59"/>
      <c r="CT369" s="59"/>
      <c r="CU369" s="59"/>
      <c r="CV369" s="59"/>
      <c r="CW369" s="59"/>
      <c r="CX369" s="59"/>
      <c r="CY369" s="59"/>
      <c r="CZ369" s="59"/>
      <c r="DA369" s="59"/>
      <c r="DB369" s="59"/>
      <c r="DC369" s="59"/>
      <c r="DD369" s="59"/>
      <c r="DE369" s="59"/>
      <c r="DF369" s="59"/>
      <c r="DG369" s="59"/>
      <c r="DH369" s="59"/>
      <c r="DI369" s="59"/>
      <c r="DJ369" s="59"/>
      <c r="DK369" s="59"/>
      <c r="DL369" s="59"/>
      <c r="DM369" s="59"/>
      <c r="DN369" s="59"/>
      <c r="DO369" s="59"/>
      <c r="DP369" s="59"/>
      <c r="DQ369" s="59"/>
      <c r="DR369" s="59"/>
      <c r="DS369" s="59"/>
      <c r="DT369" s="59"/>
      <c r="DU369" s="59"/>
      <c r="DV369" s="59"/>
      <c r="DW369" s="59"/>
      <c r="DX369" s="59"/>
      <c r="DY369" s="59"/>
      <c r="DZ369" s="59"/>
      <c r="EA369" s="59"/>
      <c r="EB369" s="59"/>
      <c r="EC369" s="59"/>
      <c r="ED369" s="59"/>
      <c r="EE369" s="59"/>
      <c r="EF369" s="59"/>
      <c r="EG369" s="59"/>
      <c r="EH369" s="59"/>
      <c r="EI369" s="59"/>
      <c r="EJ369" s="59"/>
      <c r="EK369" s="59"/>
      <c r="EL369" s="59"/>
      <c r="EM369" s="59"/>
      <c r="EN369" s="59"/>
      <c r="EO369" s="59"/>
      <c r="EP369" s="59"/>
      <c r="EQ369" s="59"/>
      <c r="ER369" s="59"/>
      <c r="ES369" s="59"/>
      <c r="ET369" s="59"/>
      <c r="EU369" s="59"/>
      <c r="EV369" s="59"/>
      <c r="EW369" s="59"/>
      <c r="EX369" s="59"/>
    </row>
    <row r="370" spans="1:154" outlineLevel="1" x14ac:dyDescent="0.2">
      <c r="A370" s="17">
        <v>159</v>
      </c>
      <c r="B370" s="17">
        <v>0</v>
      </c>
      <c r="C370" s="1">
        <v>0</v>
      </c>
      <c r="D370" s="1">
        <f t="shared" si="22"/>
        <v>0</v>
      </c>
      <c r="E370" s="1">
        <f t="shared" si="23"/>
        <v>0</v>
      </c>
      <c r="F370" s="1">
        <f t="shared" si="24"/>
        <v>0</v>
      </c>
      <c r="G370" s="1" t="e">
        <f t="shared" si="25"/>
        <v>#DIV/0!</v>
      </c>
      <c r="H370" s="1">
        <v>5.3501264578315112E-273</v>
      </c>
      <c r="I370" s="1" t="e">
        <f t="shared" si="26"/>
        <v>#DIV/0!</v>
      </c>
      <c r="J370" s="1" t="e">
        <f t="shared" si="27"/>
        <v>#DIV/0!</v>
      </c>
      <c r="BA370" s="59"/>
      <c r="BB370" s="59"/>
      <c r="BC370" s="59"/>
      <c r="BD370" s="59"/>
      <c r="BE370" s="59"/>
      <c r="BF370" s="59"/>
      <c r="BG370" s="59"/>
      <c r="BH370" s="72"/>
      <c r="BI370" s="59"/>
      <c r="BJ370" s="59"/>
      <c r="BK370" s="59"/>
      <c r="BL370" s="59">
        <f t="shared" si="28"/>
        <v>1</v>
      </c>
      <c r="BM370" s="59">
        <f t="shared" si="29"/>
        <v>0</v>
      </c>
      <c r="BN370" s="59" t="e">
        <f t="shared" si="30"/>
        <v>#N/A</v>
      </c>
      <c r="BO370" s="59"/>
      <c r="BP370" s="59"/>
      <c r="BQ370" s="59"/>
      <c r="BR370" s="59"/>
      <c r="BS370" s="59"/>
      <c r="BT370" s="59"/>
      <c r="BU370" s="59"/>
      <c r="BV370" s="59"/>
      <c r="BW370" s="59"/>
      <c r="BX370" s="59"/>
      <c r="BY370" s="59"/>
      <c r="BZ370" s="59"/>
      <c r="CA370" s="59"/>
      <c r="CB370" s="59"/>
      <c r="CC370" s="59"/>
      <c r="CD370" s="59"/>
      <c r="CE370" s="59"/>
      <c r="CF370" s="59"/>
      <c r="CG370" s="59"/>
      <c r="CH370" s="59"/>
      <c r="CI370" s="59"/>
      <c r="CJ370" s="59"/>
      <c r="CK370" s="59"/>
      <c r="CL370" s="59"/>
      <c r="CM370" s="59"/>
      <c r="CN370" s="59"/>
      <c r="CO370" s="59"/>
      <c r="CP370" s="59"/>
      <c r="CQ370" s="59"/>
      <c r="CR370" s="59"/>
      <c r="CS370" s="59"/>
      <c r="CT370" s="59"/>
      <c r="CU370" s="59"/>
      <c r="CV370" s="59"/>
      <c r="CW370" s="59"/>
      <c r="CX370" s="59"/>
      <c r="CY370" s="59"/>
      <c r="CZ370" s="59"/>
      <c r="DA370" s="59"/>
      <c r="DB370" s="59"/>
      <c r="DC370" s="59"/>
      <c r="DD370" s="59"/>
      <c r="DE370" s="59"/>
      <c r="DF370" s="59"/>
      <c r="DG370" s="59"/>
      <c r="DH370" s="59"/>
      <c r="DI370" s="59"/>
      <c r="DJ370" s="59"/>
      <c r="DK370" s="59"/>
      <c r="DL370" s="59"/>
      <c r="DM370" s="59"/>
      <c r="DN370" s="59"/>
      <c r="DO370" s="59"/>
      <c r="DP370" s="59"/>
      <c r="DQ370" s="59"/>
      <c r="DR370" s="59"/>
      <c r="DS370" s="59"/>
      <c r="DT370" s="59"/>
      <c r="DU370" s="59"/>
      <c r="DV370" s="59"/>
      <c r="DW370" s="59"/>
      <c r="DX370" s="59"/>
      <c r="DY370" s="59"/>
      <c r="DZ370" s="59"/>
      <c r="EA370" s="59"/>
      <c r="EB370" s="59"/>
      <c r="EC370" s="59"/>
      <c r="ED370" s="59"/>
      <c r="EE370" s="59"/>
      <c r="EF370" s="59"/>
      <c r="EG370" s="59"/>
      <c r="EH370" s="59"/>
      <c r="EI370" s="59"/>
      <c r="EJ370" s="59"/>
      <c r="EK370" s="59"/>
      <c r="EL370" s="59"/>
      <c r="EM370" s="59"/>
      <c r="EN370" s="59"/>
      <c r="EO370" s="59"/>
      <c r="EP370" s="59"/>
      <c r="EQ370" s="59"/>
      <c r="ER370" s="59"/>
      <c r="ES370" s="59"/>
      <c r="ET370" s="59"/>
      <c r="EU370" s="59"/>
      <c r="EV370" s="59"/>
      <c r="EW370" s="59"/>
      <c r="EX370" s="59"/>
    </row>
    <row r="371" spans="1:154" outlineLevel="1" x14ac:dyDescent="0.2">
      <c r="A371" s="17">
        <v>160</v>
      </c>
      <c r="B371" s="17">
        <v>0</v>
      </c>
      <c r="C371" s="1">
        <v>0</v>
      </c>
      <c r="D371" s="1">
        <f t="shared" si="22"/>
        <v>0</v>
      </c>
      <c r="E371" s="1">
        <f t="shared" si="23"/>
        <v>0</v>
      </c>
      <c r="F371" s="1">
        <f t="shared" si="24"/>
        <v>0</v>
      </c>
      <c r="G371" s="1" t="e">
        <f t="shared" si="25"/>
        <v>#DIV/0!</v>
      </c>
      <c r="H371" s="1">
        <v>0</v>
      </c>
      <c r="I371" s="1" t="e">
        <f t="shared" si="26"/>
        <v>#DIV/0!</v>
      </c>
      <c r="J371" s="1" t="e">
        <f t="shared" si="27"/>
        <v>#DIV/0!</v>
      </c>
      <c r="BA371" s="59"/>
      <c r="BB371" s="59"/>
      <c r="BC371" s="59"/>
      <c r="BD371" s="59"/>
      <c r="BE371" s="59"/>
      <c r="BF371" s="59"/>
      <c r="BG371" s="59"/>
      <c r="BH371" s="72"/>
      <c r="BI371" s="59"/>
      <c r="BJ371" s="59"/>
      <c r="BK371" s="59"/>
      <c r="BL371" s="59">
        <f t="shared" si="28"/>
        <v>1</v>
      </c>
      <c r="BM371" s="59">
        <f t="shared" si="29"/>
        <v>0</v>
      </c>
      <c r="BN371" s="59" t="e">
        <f t="shared" si="30"/>
        <v>#N/A</v>
      </c>
      <c r="BO371" s="59"/>
      <c r="BP371" s="59"/>
      <c r="BQ371" s="59"/>
      <c r="BR371" s="59"/>
      <c r="BS371" s="59"/>
      <c r="BT371" s="59"/>
      <c r="BU371" s="59"/>
      <c r="BV371" s="59"/>
      <c r="BW371" s="59"/>
      <c r="BX371" s="59"/>
      <c r="BY371" s="59"/>
      <c r="BZ371" s="59"/>
      <c r="CA371" s="59"/>
      <c r="CB371" s="59"/>
      <c r="CC371" s="59"/>
      <c r="CD371" s="59"/>
      <c r="CE371" s="59"/>
      <c r="CF371" s="59"/>
      <c r="CG371" s="59"/>
      <c r="CH371" s="59"/>
      <c r="CI371" s="59"/>
      <c r="CJ371" s="59"/>
      <c r="CK371" s="59"/>
      <c r="CL371" s="59"/>
      <c r="CM371" s="59"/>
      <c r="CN371" s="59"/>
      <c r="CO371" s="59"/>
      <c r="CP371" s="59"/>
      <c r="CQ371" s="59"/>
      <c r="CR371" s="59"/>
      <c r="CS371" s="59"/>
      <c r="CT371" s="59"/>
      <c r="CU371" s="59"/>
      <c r="CV371" s="59"/>
      <c r="CW371" s="59"/>
      <c r="CX371" s="59"/>
      <c r="CY371" s="59"/>
      <c r="CZ371" s="59"/>
      <c r="DA371" s="59"/>
      <c r="DB371" s="59"/>
      <c r="DC371" s="59"/>
      <c r="DD371" s="59"/>
      <c r="DE371" s="59"/>
      <c r="DF371" s="59"/>
      <c r="DG371" s="59"/>
      <c r="DH371" s="59"/>
      <c r="DI371" s="59"/>
      <c r="DJ371" s="59"/>
      <c r="DK371" s="59"/>
      <c r="DL371" s="59"/>
      <c r="DM371" s="59"/>
      <c r="DN371" s="59"/>
      <c r="DO371" s="59"/>
      <c r="DP371" s="59"/>
      <c r="DQ371" s="59"/>
      <c r="DR371" s="59"/>
      <c r="DS371" s="59"/>
      <c r="DT371" s="59"/>
      <c r="DU371" s="59"/>
      <c r="DV371" s="59"/>
      <c r="DW371" s="59"/>
      <c r="DX371" s="59"/>
      <c r="DY371" s="59"/>
      <c r="DZ371" s="59"/>
      <c r="EA371" s="59"/>
      <c r="EB371" s="59"/>
      <c r="EC371" s="59"/>
      <c r="ED371" s="59"/>
      <c r="EE371" s="59"/>
      <c r="EF371" s="59"/>
      <c r="EG371" s="59"/>
      <c r="EH371" s="59"/>
      <c r="EI371" s="59"/>
      <c r="EJ371" s="59"/>
      <c r="EK371" s="59"/>
      <c r="EL371" s="59"/>
      <c r="EM371" s="59"/>
      <c r="EN371" s="59"/>
      <c r="EO371" s="59"/>
      <c r="EP371" s="59"/>
      <c r="EQ371" s="59"/>
      <c r="ER371" s="59"/>
      <c r="ES371" s="59"/>
      <c r="ET371" s="59"/>
      <c r="EU371" s="59"/>
      <c r="EV371" s="59"/>
      <c r="EW371" s="59"/>
      <c r="EX371" s="59"/>
    </row>
    <row r="372" spans="1:154" outlineLevel="1" x14ac:dyDescent="0.2">
      <c r="A372" s="17">
        <v>161</v>
      </c>
      <c r="B372" s="17">
        <v>0</v>
      </c>
      <c r="C372" s="1">
        <v>2.2428366942670231E-32</v>
      </c>
      <c r="D372" s="1">
        <f t="shared" si="22"/>
        <v>-2.2428366942670231E-32</v>
      </c>
      <c r="E372" s="1">
        <f t="shared" si="23"/>
        <v>0</v>
      </c>
      <c r="F372" s="1">
        <f t="shared" si="24"/>
        <v>0</v>
      </c>
      <c r="G372" s="1">
        <f t="shared" si="25"/>
        <v>-1.497610327911444E-16</v>
      </c>
      <c r="H372" s="1">
        <v>1.0711025246128322E-23</v>
      </c>
      <c r="I372" s="1">
        <f t="shared" si="26"/>
        <v>2.4023080455237071E-55</v>
      </c>
      <c r="J372" s="1">
        <f t="shared" si="27"/>
        <v>-1.497610327911444E-16</v>
      </c>
      <c r="BA372" s="59"/>
      <c r="BB372" s="59"/>
      <c r="BC372" s="59"/>
      <c r="BD372" s="59"/>
      <c r="BE372" s="59"/>
      <c r="BF372" s="59"/>
      <c r="BG372" s="59"/>
      <c r="BH372" s="72"/>
      <c r="BI372" s="59"/>
      <c r="BJ372" s="59"/>
      <c r="BK372" s="59"/>
      <c r="BL372" s="59">
        <f t="shared" si="28"/>
        <v>1</v>
      </c>
      <c r="BM372" s="59">
        <f t="shared" si="29"/>
        <v>2.2428366942670231E-32</v>
      </c>
      <c r="BN372" s="59" t="e">
        <f t="shared" si="30"/>
        <v>#N/A</v>
      </c>
      <c r="BO372" s="59"/>
      <c r="BP372" s="59"/>
      <c r="BQ372" s="59"/>
      <c r="BR372" s="59"/>
      <c r="BS372" s="59"/>
      <c r="BT372" s="59"/>
      <c r="BU372" s="59"/>
      <c r="BV372" s="59"/>
      <c r="BW372" s="59"/>
      <c r="BX372" s="59"/>
      <c r="BY372" s="59"/>
      <c r="BZ372" s="59"/>
      <c r="CA372" s="59"/>
      <c r="CB372" s="59"/>
      <c r="CC372" s="59"/>
      <c r="CD372" s="59"/>
      <c r="CE372" s="59"/>
      <c r="CF372" s="59"/>
      <c r="CG372" s="59"/>
      <c r="CH372" s="59"/>
      <c r="CI372" s="59"/>
      <c r="CJ372" s="59"/>
      <c r="CK372" s="59"/>
      <c r="CL372" s="59"/>
      <c r="CM372" s="59"/>
      <c r="CN372" s="59"/>
      <c r="CO372" s="59"/>
      <c r="CP372" s="59"/>
      <c r="CQ372" s="59"/>
      <c r="CR372" s="59"/>
      <c r="CS372" s="59"/>
      <c r="CT372" s="59"/>
      <c r="CU372" s="59"/>
      <c r="CV372" s="59"/>
      <c r="CW372" s="59"/>
      <c r="CX372" s="59"/>
      <c r="CY372" s="59"/>
      <c r="CZ372" s="59"/>
      <c r="DA372" s="59"/>
      <c r="DB372" s="59"/>
      <c r="DC372" s="59"/>
      <c r="DD372" s="59"/>
      <c r="DE372" s="59"/>
      <c r="DF372" s="59"/>
      <c r="DG372" s="59"/>
      <c r="DH372" s="59"/>
      <c r="DI372" s="59"/>
      <c r="DJ372" s="59"/>
      <c r="DK372" s="59"/>
      <c r="DL372" s="59"/>
      <c r="DM372" s="59"/>
      <c r="DN372" s="59"/>
      <c r="DO372" s="59"/>
      <c r="DP372" s="59"/>
      <c r="DQ372" s="59"/>
      <c r="DR372" s="59"/>
      <c r="DS372" s="59"/>
      <c r="DT372" s="59"/>
      <c r="DU372" s="59"/>
      <c r="DV372" s="59"/>
      <c r="DW372" s="59"/>
      <c r="DX372" s="59"/>
      <c r="DY372" s="59"/>
      <c r="DZ372" s="59"/>
      <c r="EA372" s="59"/>
      <c r="EB372" s="59"/>
      <c r="EC372" s="59"/>
      <c r="ED372" s="59"/>
      <c r="EE372" s="59"/>
      <c r="EF372" s="59"/>
      <c r="EG372" s="59"/>
      <c r="EH372" s="59"/>
      <c r="EI372" s="59"/>
      <c r="EJ372" s="59"/>
      <c r="EK372" s="59"/>
      <c r="EL372" s="59"/>
      <c r="EM372" s="59"/>
      <c r="EN372" s="59"/>
      <c r="EO372" s="59"/>
      <c r="EP372" s="59"/>
      <c r="EQ372" s="59"/>
      <c r="ER372" s="59"/>
      <c r="ES372" s="59"/>
      <c r="ET372" s="59"/>
      <c r="EU372" s="59"/>
      <c r="EV372" s="59"/>
      <c r="EW372" s="59"/>
      <c r="EX372" s="59"/>
    </row>
    <row r="373" spans="1:154" outlineLevel="1" x14ac:dyDescent="0.2">
      <c r="A373" s="17">
        <v>162</v>
      </c>
      <c r="B373" s="17">
        <v>0</v>
      </c>
      <c r="C373" s="1">
        <v>0</v>
      </c>
      <c r="D373" s="1">
        <f t="shared" si="22"/>
        <v>0</v>
      </c>
      <c r="E373" s="1">
        <f t="shared" si="23"/>
        <v>0</v>
      </c>
      <c r="F373" s="1">
        <f t="shared" si="24"/>
        <v>0</v>
      </c>
      <c r="G373" s="1" t="e">
        <f t="shared" si="25"/>
        <v>#DIV/0!</v>
      </c>
      <c r="H373" s="1">
        <v>0</v>
      </c>
      <c r="I373" s="1" t="e">
        <f t="shared" si="26"/>
        <v>#DIV/0!</v>
      </c>
      <c r="J373" s="1" t="e">
        <f t="shared" si="27"/>
        <v>#DIV/0!</v>
      </c>
      <c r="BA373" s="59"/>
      <c r="BB373" s="59"/>
      <c r="BC373" s="59"/>
      <c r="BD373" s="59"/>
      <c r="BE373" s="59"/>
      <c r="BF373" s="59"/>
      <c r="BG373" s="59"/>
      <c r="BH373" s="72"/>
      <c r="BI373" s="59"/>
      <c r="BJ373" s="59"/>
      <c r="BK373" s="59"/>
      <c r="BL373" s="59">
        <f t="shared" si="28"/>
        <v>1</v>
      </c>
      <c r="BM373" s="59">
        <f t="shared" si="29"/>
        <v>0</v>
      </c>
      <c r="BN373" s="59" t="e">
        <f t="shared" si="30"/>
        <v>#N/A</v>
      </c>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c r="CT373" s="59"/>
      <c r="CU373" s="59"/>
      <c r="CV373" s="59"/>
      <c r="CW373" s="59"/>
      <c r="CX373" s="59"/>
      <c r="CY373" s="59"/>
      <c r="CZ373" s="59"/>
      <c r="DA373" s="59"/>
      <c r="DB373" s="59"/>
      <c r="DC373" s="59"/>
      <c r="DD373" s="59"/>
      <c r="DE373" s="59"/>
      <c r="DF373" s="59"/>
      <c r="DG373" s="59"/>
      <c r="DH373" s="59"/>
      <c r="DI373" s="59"/>
      <c r="DJ373" s="59"/>
      <c r="DK373" s="59"/>
      <c r="DL373" s="59"/>
      <c r="DM373" s="59"/>
      <c r="DN373" s="59"/>
      <c r="DO373" s="59"/>
      <c r="DP373" s="59"/>
      <c r="DQ373" s="59"/>
      <c r="DR373" s="59"/>
      <c r="DS373" s="59"/>
      <c r="DT373" s="59"/>
      <c r="DU373" s="59"/>
      <c r="DV373" s="59"/>
      <c r="DW373" s="59"/>
      <c r="DX373" s="59"/>
      <c r="DY373" s="59"/>
      <c r="DZ373" s="59"/>
      <c r="EA373" s="59"/>
      <c r="EB373" s="59"/>
      <c r="EC373" s="59"/>
      <c r="ED373" s="59"/>
      <c r="EE373" s="59"/>
      <c r="EF373" s="59"/>
      <c r="EG373" s="59"/>
      <c r="EH373" s="59"/>
      <c r="EI373" s="59"/>
      <c r="EJ373" s="59"/>
      <c r="EK373" s="59"/>
      <c r="EL373" s="59"/>
      <c r="EM373" s="59"/>
      <c r="EN373" s="59"/>
      <c r="EO373" s="59"/>
      <c r="EP373" s="59"/>
      <c r="EQ373" s="59"/>
      <c r="ER373" s="59"/>
      <c r="ES373" s="59"/>
      <c r="ET373" s="59"/>
      <c r="EU373" s="59"/>
      <c r="EV373" s="59"/>
      <c r="EW373" s="59"/>
      <c r="EX373" s="59"/>
    </row>
    <row r="374" spans="1:154" outlineLevel="1" x14ac:dyDescent="0.2">
      <c r="A374" s="17">
        <v>163</v>
      </c>
      <c r="B374" s="17">
        <v>0</v>
      </c>
      <c r="C374" s="1">
        <v>0</v>
      </c>
      <c r="D374" s="1">
        <f t="shared" si="22"/>
        <v>0</v>
      </c>
      <c r="E374" s="1">
        <f t="shared" si="23"/>
        <v>0</v>
      </c>
      <c r="F374" s="1">
        <f t="shared" si="24"/>
        <v>0</v>
      </c>
      <c r="G374" s="1" t="e">
        <f t="shared" si="25"/>
        <v>#DIV/0!</v>
      </c>
      <c r="H374" s="1">
        <v>3.0983181978570497E-256</v>
      </c>
      <c r="I374" s="1" t="e">
        <f t="shared" si="26"/>
        <v>#DIV/0!</v>
      </c>
      <c r="J374" s="1" t="e">
        <f t="shared" si="27"/>
        <v>#DIV/0!</v>
      </c>
      <c r="BA374" s="59"/>
      <c r="BB374" s="59"/>
      <c r="BC374" s="59"/>
      <c r="BD374" s="59"/>
      <c r="BE374" s="59"/>
      <c r="BF374" s="59"/>
      <c r="BG374" s="59"/>
      <c r="BH374" s="72"/>
      <c r="BI374" s="59"/>
      <c r="BJ374" s="59"/>
      <c r="BK374" s="59"/>
      <c r="BL374" s="59">
        <f t="shared" si="28"/>
        <v>1</v>
      </c>
      <c r="BM374" s="59">
        <f t="shared" si="29"/>
        <v>0</v>
      </c>
      <c r="BN374" s="59" t="e">
        <f t="shared" si="30"/>
        <v>#N/A</v>
      </c>
      <c r="BO374" s="59"/>
      <c r="BP374" s="59"/>
      <c r="BQ374" s="59"/>
      <c r="BR374" s="59"/>
      <c r="BS374" s="59"/>
      <c r="BT374" s="59"/>
      <c r="BU374" s="59"/>
      <c r="BV374" s="59"/>
      <c r="BW374" s="59"/>
      <c r="BX374" s="59"/>
      <c r="BY374" s="59"/>
      <c r="BZ374" s="59"/>
      <c r="CA374" s="59"/>
      <c r="CB374" s="59"/>
      <c r="CC374" s="59"/>
      <c r="CD374" s="59"/>
      <c r="CE374" s="59"/>
      <c r="CF374" s="59"/>
      <c r="CG374" s="59"/>
      <c r="CH374" s="59"/>
      <c r="CI374" s="59"/>
      <c r="CJ374" s="59"/>
      <c r="CK374" s="59"/>
      <c r="CL374" s="59"/>
      <c r="CM374" s="59"/>
      <c r="CN374" s="59"/>
      <c r="CO374" s="59"/>
      <c r="CP374" s="59"/>
      <c r="CQ374" s="59"/>
      <c r="CR374" s="59"/>
      <c r="CS374" s="59"/>
      <c r="CT374" s="59"/>
      <c r="CU374" s="59"/>
      <c r="CV374" s="59"/>
      <c r="CW374" s="59"/>
      <c r="CX374" s="59"/>
      <c r="CY374" s="59"/>
      <c r="CZ374" s="59"/>
      <c r="DA374" s="59"/>
      <c r="DB374" s="59"/>
      <c r="DC374" s="59"/>
      <c r="DD374" s="59"/>
      <c r="DE374" s="59"/>
      <c r="DF374" s="59"/>
      <c r="DG374" s="59"/>
      <c r="DH374" s="59"/>
      <c r="DI374" s="59"/>
      <c r="DJ374" s="59"/>
      <c r="DK374" s="59"/>
      <c r="DL374" s="59"/>
      <c r="DM374" s="59"/>
      <c r="DN374" s="59"/>
      <c r="DO374" s="59"/>
      <c r="DP374" s="59"/>
      <c r="DQ374" s="59"/>
      <c r="DR374" s="59"/>
      <c r="DS374" s="59"/>
      <c r="DT374" s="59"/>
      <c r="DU374" s="59"/>
      <c r="DV374" s="59"/>
      <c r="DW374" s="59"/>
      <c r="DX374" s="59"/>
      <c r="DY374" s="59"/>
      <c r="DZ374" s="59"/>
      <c r="EA374" s="59"/>
      <c r="EB374" s="59"/>
      <c r="EC374" s="59"/>
      <c r="ED374" s="59"/>
      <c r="EE374" s="59"/>
      <c r="EF374" s="59"/>
      <c r="EG374" s="59"/>
      <c r="EH374" s="59"/>
      <c r="EI374" s="59"/>
      <c r="EJ374" s="59"/>
      <c r="EK374" s="59"/>
      <c r="EL374" s="59"/>
      <c r="EM374" s="59"/>
      <c r="EN374" s="59"/>
      <c r="EO374" s="59"/>
      <c r="EP374" s="59"/>
      <c r="EQ374" s="59"/>
      <c r="ER374" s="59"/>
      <c r="ES374" s="59"/>
      <c r="ET374" s="59"/>
      <c r="EU374" s="59"/>
      <c r="EV374" s="59"/>
      <c r="EW374" s="59"/>
      <c r="EX374" s="59"/>
    </row>
    <row r="375" spans="1:154" outlineLevel="1" x14ac:dyDescent="0.2">
      <c r="A375" s="17">
        <v>164</v>
      </c>
      <c r="B375" s="17">
        <v>0</v>
      </c>
      <c r="C375" s="1">
        <v>1.6782249479513703E-152</v>
      </c>
      <c r="D375" s="1">
        <f t="shared" si="22"/>
        <v>-1.6782249479513703E-152</v>
      </c>
      <c r="E375" s="1">
        <f t="shared" si="23"/>
        <v>0</v>
      </c>
      <c r="F375" s="1">
        <f t="shared" si="24"/>
        <v>0</v>
      </c>
      <c r="G375" s="1">
        <f t="shared" si="25"/>
        <v>-1.2954632175215822E-76</v>
      </c>
      <c r="H375" s="1">
        <v>6.0531189739920555E-120</v>
      </c>
      <c r="I375" s="1">
        <f t="shared" si="26"/>
        <v>1.0158495275071269E-271</v>
      </c>
      <c r="J375" s="1">
        <f t="shared" si="27"/>
        <v>-1.2954632175215822E-76</v>
      </c>
      <c r="BA375" s="59"/>
      <c r="BB375" s="59"/>
      <c r="BC375" s="59"/>
      <c r="BD375" s="59"/>
      <c r="BE375" s="59"/>
      <c r="BF375" s="59"/>
      <c r="BG375" s="59"/>
      <c r="BH375" s="72"/>
      <c r="BI375" s="59"/>
      <c r="BJ375" s="59"/>
      <c r="BK375" s="59"/>
      <c r="BL375" s="59">
        <f t="shared" si="28"/>
        <v>1</v>
      </c>
      <c r="BM375" s="59">
        <f t="shared" si="29"/>
        <v>1.6782249479513703E-152</v>
      </c>
      <c r="BN375" s="59" t="e">
        <f t="shared" si="30"/>
        <v>#N/A</v>
      </c>
      <c r="BO375" s="59"/>
      <c r="BP375" s="59"/>
      <c r="BQ375" s="59"/>
      <c r="BR375" s="59"/>
      <c r="BS375" s="59"/>
      <c r="BT375" s="59"/>
      <c r="BU375" s="59"/>
      <c r="BV375" s="59"/>
      <c r="BW375" s="59"/>
      <c r="BX375" s="59"/>
      <c r="BY375" s="59"/>
      <c r="BZ375" s="59"/>
      <c r="CA375" s="59"/>
      <c r="CB375" s="59"/>
      <c r="CC375" s="59"/>
      <c r="CD375" s="59"/>
      <c r="CE375" s="59"/>
      <c r="CF375" s="59"/>
      <c r="CG375" s="59"/>
      <c r="CH375" s="59"/>
      <c r="CI375" s="59"/>
      <c r="CJ375" s="59"/>
      <c r="CK375" s="59"/>
      <c r="CL375" s="59"/>
      <c r="CM375" s="59"/>
      <c r="CN375" s="59"/>
      <c r="CO375" s="59"/>
      <c r="CP375" s="59"/>
      <c r="CQ375" s="59"/>
      <c r="CR375" s="59"/>
      <c r="CS375" s="59"/>
      <c r="CT375" s="59"/>
      <c r="CU375" s="59"/>
      <c r="CV375" s="59"/>
      <c r="CW375" s="59"/>
      <c r="CX375" s="59"/>
      <c r="CY375" s="59"/>
      <c r="CZ375" s="59"/>
      <c r="DA375" s="59"/>
      <c r="DB375" s="59"/>
      <c r="DC375" s="59"/>
      <c r="DD375" s="59"/>
      <c r="DE375" s="59"/>
      <c r="DF375" s="59"/>
      <c r="DG375" s="59"/>
      <c r="DH375" s="59"/>
      <c r="DI375" s="59"/>
      <c r="DJ375" s="59"/>
      <c r="DK375" s="59"/>
      <c r="DL375" s="59"/>
      <c r="DM375" s="59"/>
      <c r="DN375" s="59"/>
      <c r="DO375" s="59"/>
      <c r="DP375" s="59"/>
      <c r="DQ375" s="59"/>
      <c r="DR375" s="59"/>
      <c r="DS375" s="59"/>
      <c r="DT375" s="59"/>
      <c r="DU375" s="59"/>
      <c r="DV375" s="59"/>
      <c r="DW375" s="59"/>
      <c r="DX375" s="59"/>
      <c r="DY375" s="59"/>
      <c r="DZ375" s="59"/>
      <c r="EA375" s="59"/>
      <c r="EB375" s="59"/>
      <c r="EC375" s="59"/>
      <c r="ED375" s="59"/>
      <c r="EE375" s="59"/>
      <c r="EF375" s="59"/>
      <c r="EG375" s="59"/>
      <c r="EH375" s="59"/>
      <c r="EI375" s="59"/>
      <c r="EJ375" s="59"/>
      <c r="EK375" s="59"/>
      <c r="EL375" s="59"/>
      <c r="EM375" s="59"/>
      <c r="EN375" s="59"/>
      <c r="EO375" s="59"/>
      <c r="EP375" s="59"/>
      <c r="EQ375" s="59"/>
      <c r="ER375" s="59"/>
      <c r="ES375" s="59"/>
      <c r="ET375" s="59"/>
      <c r="EU375" s="59"/>
      <c r="EV375" s="59"/>
      <c r="EW375" s="59"/>
      <c r="EX375" s="59"/>
    </row>
    <row r="376" spans="1:154" outlineLevel="1" x14ac:dyDescent="0.2">
      <c r="A376" s="17">
        <v>165</v>
      </c>
      <c r="B376" s="17">
        <v>0</v>
      </c>
      <c r="C376" s="1">
        <v>0</v>
      </c>
      <c r="D376" s="1">
        <f t="shared" si="22"/>
        <v>0</v>
      </c>
      <c r="E376" s="1">
        <f t="shared" si="23"/>
        <v>0</v>
      </c>
      <c r="F376" s="1">
        <f t="shared" si="24"/>
        <v>0</v>
      </c>
      <c r="G376" s="1" t="e">
        <f t="shared" si="25"/>
        <v>#DIV/0!</v>
      </c>
      <c r="H376" s="1">
        <v>1.7443278072279474E-274</v>
      </c>
      <c r="I376" s="1" t="e">
        <f t="shared" si="26"/>
        <v>#DIV/0!</v>
      </c>
      <c r="J376" s="1" t="e">
        <f t="shared" si="27"/>
        <v>#DIV/0!</v>
      </c>
      <c r="BA376" s="59"/>
      <c r="BB376" s="59"/>
      <c r="BC376" s="59"/>
      <c r="BD376" s="59"/>
      <c r="BE376" s="59"/>
      <c r="BF376" s="59"/>
      <c r="BG376" s="59"/>
      <c r="BH376" s="72"/>
      <c r="BI376" s="59"/>
      <c r="BJ376" s="59"/>
      <c r="BK376" s="59"/>
      <c r="BL376" s="59">
        <f t="shared" si="28"/>
        <v>1</v>
      </c>
      <c r="BM376" s="59">
        <f t="shared" si="29"/>
        <v>0</v>
      </c>
      <c r="BN376" s="59" t="e">
        <f t="shared" si="30"/>
        <v>#N/A</v>
      </c>
      <c r="BO376" s="59"/>
      <c r="BP376" s="59"/>
      <c r="BQ376" s="59"/>
      <c r="BR376" s="59"/>
      <c r="BS376" s="59"/>
      <c r="BT376" s="59"/>
      <c r="BU376" s="59"/>
      <c r="BV376" s="59"/>
      <c r="BW376" s="59"/>
      <c r="BX376" s="59"/>
      <c r="BY376" s="59"/>
      <c r="BZ376" s="59"/>
      <c r="CA376" s="59"/>
      <c r="CB376" s="59"/>
      <c r="CC376" s="59"/>
      <c r="CD376" s="59"/>
      <c r="CE376" s="59"/>
      <c r="CF376" s="59"/>
      <c r="CG376" s="59"/>
      <c r="CH376" s="59"/>
      <c r="CI376" s="59"/>
      <c r="CJ376" s="59"/>
      <c r="CK376" s="59"/>
      <c r="CL376" s="59"/>
      <c r="CM376" s="59"/>
      <c r="CN376" s="59"/>
      <c r="CO376" s="59"/>
      <c r="CP376" s="59"/>
      <c r="CQ376" s="59"/>
      <c r="CR376" s="59"/>
      <c r="CS376" s="59"/>
      <c r="CT376" s="59"/>
      <c r="CU376" s="59"/>
      <c r="CV376" s="59"/>
      <c r="CW376" s="59"/>
      <c r="CX376" s="59"/>
      <c r="CY376" s="59"/>
      <c r="CZ376" s="59"/>
      <c r="DA376" s="59"/>
      <c r="DB376" s="59"/>
      <c r="DC376" s="59"/>
      <c r="DD376" s="59"/>
      <c r="DE376" s="59"/>
      <c r="DF376" s="59"/>
      <c r="DG376" s="59"/>
      <c r="DH376" s="59"/>
      <c r="DI376" s="59"/>
      <c r="DJ376" s="59"/>
      <c r="DK376" s="59"/>
      <c r="DL376" s="59"/>
      <c r="DM376" s="59"/>
      <c r="DN376" s="59"/>
      <c r="DO376" s="59"/>
      <c r="DP376" s="59"/>
      <c r="DQ376" s="59"/>
      <c r="DR376" s="59"/>
      <c r="DS376" s="59"/>
      <c r="DT376" s="59"/>
      <c r="DU376" s="59"/>
      <c r="DV376" s="59"/>
      <c r="DW376" s="59"/>
      <c r="DX376" s="59"/>
      <c r="DY376" s="59"/>
      <c r="DZ376" s="59"/>
      <c r="EA376" s="59"/>
      <c r="EB376" s="59"/>
      <c r="EC376" s="59"/>
      <c r="ED376" s="59"/>
      <c r="EE376" s="59"/>
      <c r="EF376" s="59"/>
      <c r="EG376" s="59"/>
      <c r="EH376" s="59"/>
      <c r="EI376" s="59"/>
      <c r="EJ376" s="59"/>
      <c r="EK376" s="59"/>
      <c r="EL376" s="59"/>
      <c r="EM376" s="59"/>
      <c r="EN376" s="59"/>
      <c r="EO376" s="59"/>
      <c r="EP376" s="59"/>
      <c r="EQ376" s="59"/>
      <c r="ER376" s="59"/>
      <c r="ES376" s="59"/>
      <c r="ET376" s="59"/>
      <c r="EU376" s="59"/>
      <c r="EV376" s="59"/>
      <c r="EW376" s="59"/>
      <c r="EX376" s="59"/>
    </row>
    <row r="377" spans="1:154" outlineLevel="1" x14ac:dyDescent="0.2">
      <c r="A377" s="17">
        <v>166</v>
      </c>
      <c r="B377" s="17">
        <v>0</v>
      </c>
      <c r="C377" s="1">
        <v>0</v>
      </c>
      <c r="D377" s="1">
        <f t="shared" si="22"/>
        <v>0</v>
      </c>
      <c r="E377" s="1">
        <f t="shared" si="23"/>
        <v>0</v>
      </c>
      <c r="F377" s="1">
        <f t="shared" si="24"/>
        <v>0</v>
      </c>
      <c r="G377" s="1" t="e">
        <f t="shared" si="25"/>
        <v>#DIV/0!</v>
      </c>
      <c r="H377" s="1">
        <v>0</v>
      </c>
      <c r="I377" s="1" t="e">
        <f t="shared" si="26"/>
        <v>#DIV/0!</v>
      </c>
      <c r="J377" s="1" t="e">
        <f t="shared" si="27"/>
        <v>#DIV/0!</v>
      </c>
      <c r="BA377" s="59"/>
      <c r="BB377" s="59"/>
      <c r="BC377" s="59"/>
      <c r="BD377" s="59"/>
      <c r="BE377" s="59"/>
      <c r="BF377" s="59"/>
      <c r="BG377" s="59"/>
      <c r="BH377" s="72"/>
      <c r="BI377" s="59"/>
      <c r="BJ377" s="59"/>
      <c r="BK377" s="59"/>
      <c r="BL377" s="59">
        <f t="shared" si="28"/>
        <v>1</v>
      </c>
      <c r="BM377" s="59">
        <f t="shared" si="29"/>
        <v>0</v>
      </c>
      <c r="BN377" s="59" t="e">
        <f t="shared" si="30"/>
        <v>#N/A</v>
      </c>
      <c r="BO377" s="59"/>
      <c r="BP377" s="59"/>
      <c r="BQ377" s="59"/>
      <c r="BR377" s="59"/>
      <c r="BS377" s="59"/>
      <c r="BT377" s="59"/>
      <c r="BU377" s="59"/>
      <c r="BV377" s="59"/>
      <c r="BW377" s="59"/>
      <c r="BX377" s="59"/>
      <c r="BY377" s="59"/>
      <c r="BZ377" s="59"/>
      <c r="CA377" s="59"/>
      <c r="CB377" s="59"/>
      <c r="CC377" s="59"/>
      <c r="CD377" s="59"/>
      <c r="CE377" s="59"/>
      <c r="CF377" s="59"/>
      <c r="CG377" s="59"/>
      <c r="CH377" s="59"/>
      <c r="CI377" s="59"/>
      <c r="CJ377" s="59"/>
      <c r="CK377" s="59"/>
      <c r="CL377" s="59"/>
      <c r="CM377" s="59"/>
      <c r="CN377" s="59"/>
      <c r="CO377" s="59"/>
      <c r="CP377" s="59"/>
      <c r="CQ377" s="59"/>
      <c r="CR377" s="59"/>
      <c r="CS377" s="59"/>
      <c r="CT377" s="59"/>
      <c r="CU377" s="59"/>
      <c r="CV377" s="59"/>
      <c r="CW377" s="59"/>
      <c r="CX377" s="59"/>
      <c r="CY377" s="59"/>
      <c r="CZ377" s="59"/>
      <c r="DA377" s="59"/>
      <c r="DB377" s="59"/>
      <c r="DC377" s="59"/>
      <c r="DD377" s="59"/>
      <c r="DE377" s="59"/>
      <c r="DF377" s="59"/>
      <c r="DG377" s="59"/>
      <c r="DH377" s="59"/>
      <c r="DI377" s="59"/>
      <c r="DJ377" s="59"/>
      <c r="DK377" s="59"/>
      <c r="DL377" s="59"/>
      <c r="DM377" s="59"/>
      <c r="DN377" s="59"/>
      <c r="DO377" s="59"/>
      <c r="DP377" s="59"/>
      <c r="DQ377" s="59"/>
      <c r="DR377" s="59"/>
      <c r="DS377" s="59"/>
      <c r="DT377" s="59"/>
      <c r="DU377" s="59"/>
      <c r="DV377" s="59"/>
      <c r="DW377" s="59"/>
      <c r="DX377" s="59"/>
      <c r="DY377" s="59"/>
      <c r="DZ377" s="59"/>
      <c r="EA377" s="59"/>
      <c r="EB377" s="59"/>
      <c r="EC377" s="59"/>
      <c r="ED377" s="59"/>
      <c r="EE377" s="59"/>
      <c r="EF377" s="59"/>
      <c r="EG377" s="59"/>
      <c r="EH377" s="59"/>
      <c r="EI377" s="59"/>
      <c r="EJ377" s="59"/>
      <c r="EK377" s="59"/>
      <c r="EL377" s="59"/>
      <c r="EM377" s="59"/>
      <c r="EN377" s="59"/>
      <c r="EO377" s="59"/>
      <c r="EP377" s="59"/>
      <c r="EQ377" s="59"/>
      <c r="ER377" s="59"/>
      <c r="ES377" s="59"/>
      <c r="ET377" s="59"/>
      <c r="EU377" s="59"/>
      <c r="EV377" s="59"/>
      <c r="EW377" s="59"/>
      <c r="EX377" s="59"/>
    </row>
    <row r="378" spans="1:154" outlineLevel="1" x14ac:dyDescent="0.2">
      <c r="A378" s="17">
        <v>167</v>
      </c>
      <c r="B378" s="17">
        <v>0</v>
      </c>
      <c r="C378" s="1">
        <v>0</v>
      </c>
      <c r="D378" s="1">
        <f t="shared" si="22"/>
        <v>0</v>
      </c>
      <c r="E378" s="1">
        <f t="shared" si="23"/>
        <v>0</v>
      </c>
      <c r="F378" s="1">
        <f t="shared" si="24"/>
        <v>0</v>
      </c>
      <c r="G378" s="1" t="e">
        <f t="shared" si="25"/>
        <v>#DIV/0!</v>
      </c>
      <c r="H378" s="1">
        <v>0</v>
      </c>
      <c r="I378" s="1" t="e">
        <f t="shared" si="26"/>
        <v>#DIV/0!</v>
      </c>
      <c r="J378" s="1" t="e">
        <f t="shared" si="27"/>
        <v>#DIV/0!</v>
      </c>
      <c r="BA378" s="59"/>
      <c r="BB378" s="59"/>
      <c r="BC378" s="59"/>
      <c r="BD378" s="59"/>
      <c r="BE378" s="59"/>
      <c r="BF378" s="59"/>
      <c r="BG378" s="59"/>
      <c r="BH378" s="72"/>
      <c r="BI378" s="59"/>
      <c r="BJ378" s="59"/>
      <c r="BK378" s="59"/>
      <c r="BL378" s="59">
        <f t="shared" si="28"/>
        <v>1</v>
      </c>
      <c r="BM378" s="59">
        <f t="shared" si="29"/>
        <v>0</v>
      </c>
      <c r="BN378" s="59" t="e">
        <f t="shared" si="30"/>
        <v>#N/A</v>
      </c>
      <c r="BO378" s="59"/>
      <c r="BP378" s="59"/>
      <c r="BQ378" s="59"/>
      <c r="BR378" s="59"/>
      <c r="BS378" s="59"/>
      <c r="BT378" s="59"/>
      <c r="BU378" s="59"/>
      <c r="BV378" s="59"/>
      <c r="BW378" s="59"/>
      <c r="BX378" s="59"/>
      <c r="BY378" s="59"/>
      <c r="BZ378" s="59"/>
      <c r="CA378" s="59"/>
      <c r="CB378" s="59"/>
      <c r="CC378" s="59"/>
      <c r="CD378" s="59"/>
      <c r="CE378" s="59"/>
      <c r="CF378" s="59"/>
      <c r="CG378" s="59"/>
      <c r="CH378" s="59"/>
      <c r="CI378" s="59"/>
      <c r="CJ378" s="59"/>
      <c r="CK378" s="59"/>
      <c r="CL378" s="59"/>
      <c r="CM378" s="59"/>
      <c r="CN378" s="59"/>
      <c r="CO378" s="59"/>
      <c r="CP378" s="59"/>
      <c r="CQ378" s="59"/>
      <c r="CR378" s="59"/>
      <c r="CS378" s="59"/>
      <c r="CT378" s="59"/>
      <c r="CU378" s="59"/>
      <c r="CV378" s="59"/>
      <c r="CW378" s="59"/>
      <c r="CX378" s="59"/>
      <c r="CY378" s="59"/>
      <c r="CZ378" s="59"/>
      <c r="DA378" s="59"/>
      <c r="DB378" s="59"/>
      <c r="DC378" s="59"/>
      <c r="DD378" s="59"/>
      <c r="DE378" s="59"/>
      <c r="DF378" s="59"/>
      <c r="DG378" s="59"/>
      <c r="DH378" s="59"/>
      <c r="DI378" s="59"/>
      <c r="DJ378" s="59"/>
      <c r="DK378" s="59"/>
      <c r="DL378" s="59"/>
      <c r="DM378" s="59"/>
      <c r="DN378" s="59"/>
      <c r="DO378" s="59"/>
      <c r="DP378" s="59"/>
      <c r="DQ378" s="59"/>
      <c r="DR378" s="59"/>
      <c r="DS378" s="59"/>
      <c r="DT378" s="59"/>
      <c r="DU378" s="59"/>
      <c r="DV378" s="59"/>
      <c r="DW378" s="59"/>
      <c r="DX378" s="59"/>
      <c r="DY378" s="59"/>
      <c r="DZ378" s="59"/>
      <c r="EA378" s="59"/>
      <c r="EB378" s="59"/>
      <c r="EC378" s="59"/>
      <c r="ED378" s="59"/>
      <c r="EE378" s="59"/>
      <c r="EF378" s="59"/>
      <c r="EG378" s="59"/>
      <c r="EH378" s="59"/>
      <c r="EI378" s="59"/>
      <c r="EJ378" s="59"/>
      <c r="EK378" s="59"/>
      <c r="EL378" s="59"/>
      <c r="EM378" s="59"/>
      <c r="EN378" s="59"/>
      <c r="EO378" s="59"/>
      <c r="EP378" s="59"/>
      <c r="EQ378" s="59"/>
      <c r="ER378" s="59"/>
      <c r="ES378" s="59"/>
      <c r="ET378" s="59"/>
      <c r="EU378" s="59"/>
      <c r="EV378" s="59"/>
      <c r="EW378" s="59"/>
      <c r="EX378" s="59"/>
    </row>
    <row r="379" spans="1:154" outlineLevel="1" x14ac:dyDescent="0.2">
      <c r="A379" s="17">
        <v>168</v>
      </c>
      <c r="B379" s="17">
        <v>0</v>
      </c>
      <c r="C379" s="1">
        <v>5.4150553119286981E-303</v>
      </c>
      <c r="D379" s="1">
        <f t="shared" si="22"/>
        <v>-5.4150553119286981E-303</v>
      </c>
      <c r="E379" s="1">
        <f t="shared" si="23"/>
        <v>0</v>
      </c>
      <c r="F379" s="1">
        <f t="shared" si="24"/>
        <v>0</v>
      </c>
      <c r="G379" s="1">
        <f t="shared" si="25"/>
        <v>-7.3587059405364874E-152</v>
      </c>
      <c r="H379" s="1">
        <v>1.0782571147444506E-246</v>
      </c>
      <c r="I379" s="1">
        <f t="shared" si="26"/>
        <v>0</v>
      </c>
      <c r="J379" s="1">
        <f t="shared" si="27"/>
        <v>-7.3587059405364874E-152</v>
      </c>
      <c r="BA379" s="59"/>
      <c r="BB379" s="59"/>
      <c r="BC379" s="59"/>
      <c r="BD379" s="59"/>
      <c r="BE379" s="59"/>
      <c r="BF379" s="59"/>
      <c r="BG379" s="59"/>
      <c r="BH379" s="72"/>
      <c r="BI379" s="59"/>
      <c r="BJ379" s="59"/>
      <c r="BK379" s="59"/>
      <c r="BL379" s="59">
        <f t="shared" si="28"/>
        <v>1</v>
      </c>
      <c r="BM379" s="59">
        <f t="shared" si="29"/>
        <v>5.4150553119286981E-303</v>
      </c>
      <c r="BN379" s="59" t="e">
        <f t="shared" si="30"/>
        <v>#N/A</v>
      </c>
      <c r="BO379" s="59"/>
      <c r="BP379" s="59"/>
      <c r="BQ379" s="59"/>
      <c r="BR379" s="59"/>
      <c r="BS379" s="59"/>
      <c r="BT379" s="59"/>
      <c r="BU379" s="59"/>
      <c r="BV379" s="59"/>
      <c r="BW379" s="59"/>
      <c r="BX379" s="59"/>
      <c r="BY379" s="59"/>
      <c r="BZ379" s="59"/>
      <c r="CA379" s="59"/>
      <c r="CB379" s="59"/>
      <c r="CC379" s="59"/>
      <c r="CD379" s="59"/>
      <c r="CE379" s="59"/>
      <c r="CF379" s="59"/>
      <c r="CG379" s="59"/>
      <c r="CH379" s="59"/>
      <c r="CI379" s="59"/>
      <c r="CJ379" s="59"/>
      <c r="CK379" s="59"/>
      <c r="CL379" s="59"/>
      <c r="CM379" s="59"/>
      <c r="CN379" s="59"/>
      <c r="CO379" s="59"/>
      <c r="CP379" s="59"/>
      <c r="CQ379" s="59"/>
      <c r="CR379" s="59"/>
      <c r="CS379" s="59"/>
      <c r="CT379" s="59"/>
      <c r="CU379" s="59"/>
      <c r="CV379" s="59"/>
      <c r="CW379" s="59"/>
      <c r="CX379" s="59"/>
      <c r="CY379" s="59"/>
      <c r="CZ379" s="59"/>
      <c r="DA379" s="59"/>
      <c r="DB379" s="59"/>
      <c r="DC379" s="59"/>
      <c r="DD379" s="59"/>
      <c r="DE379" s="59"/>
      <c r="DF379" s="59"/>
      <c r="DG379" s="59"/>
      <c r="DH379" s="59"/>
      <c r="DI379" s="59"/>
      <c r="DJ379" s="59"/>
      <c r="DK379" s="59"/>
      <c r="DL379" s="59"/>
      <c r="DM379" s="59"/>
      <c r="DN379" s="59"/>
      <c r="DO379" s="59"/>
      <c r="DP379" s="59"/>
      <c r="DQ379" s="59"/>
      <c r="DR379" s="59"/>
      <c r="DS379" s="59"/>
      <c r="DT379" s="59"/>
      <c r="DU379" s="59"/>
      <c r="DV379" s="59"/>
      <c r="DW379" s="59"/>
      <c r="DX379" s="59"/>
      <c r="DY379" s="59"/>
      <c r="DZ379" s="59"/>
      <c r="EA379" s="59"/>
      <c r="EB379" s="59"/>
      <c r="EC379" s="59"/>
      <c r="ED379" s="59"/>
      <c r="EE379" s="59"/>
      <c r="EF379" s="59"/>
      <c r="EG379" s="59"/>
      <c r="EH379" s="59"/>
      <c r="EI379" s="59"/>
      <c r="EJ379" s="59"/>
      <c r="EK379" s="59"/>
      <c r="EL379" s="59"/>
      <c r="EM379" s="59"/>
      <c r="EN379" s="59"/>
      <c r="EO379" s="59"/>
      <c r="EP379" s="59"/>
      <c r="EQ379" s="59"/>
      <c r="ER379" s="59"/>
      <c r="ES379" s="59"/>
      <c r="ET379" s="59"/>
      <c r="EU379" s="59"/>
      <c r="EV379" s="59"/>
      <c r="EW379" s="59"/>
      <c r="EX379" s="59"/>
    </row>
    <row r="380" spans="1:154" outlineLevel="1" x14ac:dyDescent="0.2">
      <c r="A380" s="17">
        <v>169</v>
      </c>
      <c r="B380" s="17">
        <v>1</v>
      </c>
      <c r="C380" s="1">
        <v>0.99710412610267918</v>
      </c>
      <c r="D380" s="1">
        <f t="shared" si="22"/>
        <v>2.895873897320822E-3</v>
      </c>
      <c r="E380" s="1">
        <f t="shared" si="23"/>
        <v>5.8001501055467367E-3</v>
      </c>
      <c r="F380" s="1">
        <f t="shared" si="24"/>
        <v>7.6158716543457697E-2</v>
      </c>
      <c r="G380" s="1">
        <f t="shared" si="25"/>
        <v>5.3891412474782671E-2</v>
      </c>
      <c r="H380" s="1">
        <v>0.99999999982337517</v>
      </c>
      <c r="I380" s="1">
        <f t="shared" si="26"/>
        <v>16443239.638642004</v>
      </c>
      <c r="J380" s="1">
        <f t="shared" si="27"/>
        <v>4055.0264661955398</v>
      </c>
      <c r="BA380" s="59"/>
      <c r="BB380" s="59"/>
      <c r="BC380" s="59"/>
      <c r="BD380" s="59"/>
      <c r="BE380" s="59"/>
      <c r="BF380" s="59"/>
      <c r="BG380" s="59"/>
      <c r="BH380" s="72"/>
      <c r="BI380" s="59"/>
      <c r="BJ380" s="59"/>
      <c r="BK380" s="59"/>
      <c r="BL380" s="59">
        <f t="shared" si="28"/>
        <v>0</v>
      </c>
      <c r="BM380" s="59" t="e">
        <f t="shared" si="29"/>
        <v>#N/A</v>
      </c>
      <c r="BN380" s="59">
        <f t="shared" si="30"/>
        <v>0.99710412610267918</v>
      </c>
      <c r="BO380" s="59"/>
      <c r="BP380" s="59"/>
      <c r="BQ380" s="59"/>
      <c r="BR380" s="59"/>
      <c r="BS380" s="59"/>
      <c r="BT380" s="59"/>
      <c r="BU380" s="59"/>
      <c r="BV380" s="59"/>
      <c r="BW380" s="59"/>
      <c r="BX380" s="59"/>
      <c r="BY380" s="59"/>
      <c r="BZ380" s="59"/>
      <c r="CA380" s="59"/>
      <c r="CB380" s="59"/>
      <c r="CC380" s="59"/>
      <c r="CD380" s="59"/>
      <c r="CE380" s="59"/>
      <c r="CF380" s="59"/>
      <c r="CG380" s="59"/>
      <c r="CH380" s="59"/>
      <c r="CI380" s="59"/>
      <c r="CJ380" s="59"/>
      <c r="CK380" s="59"/>
      <c r="CL380" s="59"/>
      <c r="CM380" s="59"/>
      <c r="CN380" s="59"/>
      <c r="CO380" s="59"/>
      <c r="CP380" s="59"/>
      <c r="CQ380" s="59"/>
      <c r="CR380" s="59"/>
      <c r="CS380" s="59"/>
      <c r="CT380" s="59"/>
      <c r="CU380" s="59"/>
      <c r="CV380" s="59"/>
      <c r="CW380" s="59"/>
      <c r="CX380" s="59"/>
      <c r="CY380" s="59"/>
      <c r="CZ380" s="59"/>
      <c r="DA380" s="59"/>
      <c r="DB380" s="59"/>
      <c r="DC380" s="59"/>
      <c r="DD380" s="59"/>
      <c r="DE380" s="59"/>
      <c r="DF380" s="59"/>
      <c r="DG380" s="59"/>
      <c r="DH380" s="59"/>
      <c r="DI380" s="59"/>
      <c r="DJ380" s="59"/>
      <c r="DK380" s="59"/>
      <c r="DL380" s="59"/>
      <c r="DM380" s="59"/>
      <c r="DN380" s="59"/>
      <c r="DO380" s="59"/>
      <c r="DP380" s="59"/>
      <c r="DQ380" s="59"/>
      <c r="DR380" s="59"/>
      <c r="DS380" s="59"/>
      <c r="DT380" s="59"/>
      <c r="DU380" s="59"/>
      <c r="DV380" s="59"/>
      <c r="DW380" s="59"/>
      <c r="DX380" s="59"/>
      <c r="DY380" s="59"/>
      <c r="DZ380" s="59"/>
      <c r="EA380" s="59"/>
      <c r="EB380" s="59"/>
      <c r="EC380" s="59"/>
      <c r="ED380" s="59"/>
      <c r="EE380" s="59"/>
      <c r="EF380" s="59"/>
      <c r="EG380" s="59"/>
      <c r="EH380" s="59"/>
      <c r="EI380" s="59"/>
      <c r="EJ380" s="59"/>
      <c r="EK380" s="59"/>
      <c r="EL380" s="59"/>
      <c r="EM380" s="59"/>
      <c r="EN380" s="59"/>
      <c r="EO380" s="59"/>
      <c r="EP380" s="59"/>
      <c r="EQ380" s="59"/>
      <c r="ER380" s="59"/>
      <c r="ES380" s="59"/>
      <c r="ET380" s="59"/>
      <c r="EU380" s="59"/>
      <c r="EV380" s="59"/>
      <c r="EW380" s="59"/>
      <c r="EX380" s="59"/>
    </row>
    <row r="381" spans="1:154" outlineLevel="1" x14ac:dyDescent="0.2">
      <c r="A381" s="17">
        <v>170</v>
      </c>
      <c r="B381" s="17">
        <v>0</v>
      </c>
      <c r="C381" s="1">
        <v>7.2613398889957968E-195</v>
      </c>
      <c r="D381" s="1">
        <f t="shared" si="22"/>
        <v>-7.2613398889957968E-195</v>
      </c>
      <c r="E381" s="1">
        <f t="shared" si="23"/>
        <v>0</v>
      </c>
      <c r="F381" s="1">
        <f t="shared" si="24"/>
        <v>0</v>
      </c>
      <c r="G381" s="1">
        <f t="shared" si="25"/>
        <v>-8.5213495932251232E-98</v>
      </c>
      <c r="H381" s="1">
        <v>6.1003713021125876E-159</v>
      </c>
      <c r="I381" s="1">
        <f t="shared" si="26"/>
        <v>0</v>
      </c>
      <c r="J381" s="1">
        <f t="shared" si="27"/>
        <v>-8.5213495932251232E-98</v>
      </c>
      <c r="BA381" s="59"/>
      <c r="BB381" s="59"/>
      <c r="BC381" s="59"/>
      <c r="BD381" s="59"/>
      <c r="BE381" s="59"/>
      <c r="BF381" s="59"/>
      <c r="BG381" s="59"/>
      <c r="BH381" s="72"/>
      <c r="BI381" s="59"/>
      <c r="BJ381" s="59"/>
      <c r="BK381" s="59"/>
      <c r="BL381" s="59">
        <f t="shared" si="28"/>
        <v>1</v>
      </c>
      <c r="BM381" s="59">
        <f t="shared" si="29"/>
        <v>7.2613398889957968E-195</v>
      </c>
      <c r="BN381" s="59" t="e">
        <f t="shared" si="30"/>
        <v>#N/A</v>
      </c>
      <c r="BO381" s="59"/>
      <c r="BP381" s="59"/>
      <c r="BQ381" s="59"/>
      <c r="BR381" s="59"/>
      <c r="BS381" s="59"/>
      <c r="BT381" s="59"/>
      <c r="BU381" s="59"/>
      <c r="BV381" s="59"/>
      <c r="BW381" s="59"/>
      <c r="BX381" s="59"/>
      <c r="BY381" s="59"/>
      <c r="BZ381" s="59"/>
      <c r="CA381" s="59"/>
      <c r="CB381" s="59"/>
      <c r="CC381" s="59"/>
      <c r="CD381" s="59"/>
      <c r="CE381" s="59"/>
      <c r="CF381" s="59"/>
      <c r="CG381" s="59"/>
      <c r="CH381" s="59"/>
      <c r="CI381" s="59"/>
      <c r="CJ381" s="59"/>
      <c r="CK381" s="59"/>
      <c r="CL381" s="59"/>
      <c r="CM381" s="59"/>
      <c r="CN381" s="59"/>
      <c r="CO381" s="59"/>
      <c r="CP381" s="59"/>
      <c r="CQ381" s="59"/>
      <c r="CR381" s="59"/>
      <c r="CS381" s="59"/>
      <c r="CT381" s="59"/>
      <c r="CU381" s="59"/>
      <c r="CV381" s="59"/>
      <c r="CW381" s="59"/>
      <c r="CX381" s="59"/>
      <c r="CY381" s="59"/>
      <c r="CZ381" s="59"/>
      <c r="DA381" s="59"/>
      <c r="DB381" s="59"/>
      <c r="DC381" s="59"/>
      <c r="DD381" s="59"/>
      <c r="DE381" s="59"/>
      <c r="DF381" s="59"/>
      <c r="DG381" s="59"/>
      <c r="DH381" s="59"/>
      <c r="DI381" s="59"/>
      <c r="DJ381" s="59"/>
      <c r="DK381" s="59"/>
      <c r="DL381" s="59"/>
      <c r="DM381" s="59"/>
      <c r="DN381" s="59"/>
      <c r="DO381" s="59"/>
      <c r="DP381" s="59"/>
      <c r="DQ381" s="59"/>
      <c r="DR381" s="59"/>
      <c r="DS381" s="59"/>
      <c r="DT381" s="59"/>
      <c r="DU381" s="59"/>
      <c r="DV381" s="59"/>
      <c r="DW381" s="59"/>
      <c r="DX381" s="59"/>
      <c r="DY381" s="59"/>
      <c r="DZ381" s="59"/>
      <c r="EA381" s="59"/>
      <c r="EB381" s="59"/>
      <c r="EC381" s="59"/>
      <c r="ED381" s="59"/>
      <c r="EE381" s="59"/>
      <c r="EF381" s="59"/>
      <c r="EG381" s="59"/>
      <c r="EH381" s="59"/>
      <c r="EI381" s="59"/>
      <c r="EJ381" s="59"/>
      <c r="EK381" s="59"/>
      <c r="EL381" s="59"/>
      <c r="EM381" s="59"/>
      <c r="EN381" s="59"/>
      <c r="EO381" s="59"/>
      <c r="EP381" s="59"/>
      <c r="EQ381" s="59"/>
      <c r="ER381" s="59"/>
      <c r="ES381" s="59"/>
      <c r="ET381" s="59"/>
      <c r="EU381" s="59"/>
      <c r="EV381" s="59"/>
      <c r="EW381" s="59"/>
      <c r="EX381" s="59"/>
    </row>
    <row r="382" spans="1:154" outlineLevel="1" x14ac:dyDescent="0.2">
      <c r="A382" s="17">
        <v>171</v>
      </c>
      <c r="B382" s="17">
        <v>0</v>
      </c>
      <c r="C382" s="1">
        <v>1.2638580741483637E-8</v>
      </c>
      <c r="D382" s="1">
        <f t="shared" si="22"/>
        <v>-1.2638580741483637E-8</v>
      </c>
      <c r="E382" s="1">
        <f t="shared" si="23"/>
        <v>2.5277161537356653E-8</v>
      </c>
      <c r="F382" s="1">
        <f t="shared" si="24"/>
        <v>-1.58987928904545E-4</v>
      </c>
      <c r="G382" s="1">
        <f t="shared" si="25"/>
        <v>-1.1242144324468247E-4</v>
      </c>
      <c r="H382" s="1">
        <v>0.99999417694628756</v>
      </c>
      <c r="I382" s="1">
        <f t="shared" si="26"/>
        <v>2.1704260221888988E-3</v>
      </c>
      <c r="J382" s="1">
        <f t="shared" si="27"/>
        <v>-4.6587966909598023E-2</v>
      </c>
      <c r="BA382" s="59"/>
      <c r="BB382" s="59"/>
      <c r="BC382" s="59"/>
      <c r="BD382" s="59"/>
      <c r="BE382" s="59"/>
      <c r="BF382" s="59"/>
      <c r="BG382" s="59"/>
      <c r="BH382" s="72"/>
      <c r="BI382" s="59"/>
      <c r="BJ382" s="59"/>
      <c r="BK382" s="59"/>
      <c r="BL382" s="59">
        <f t="shared" si="28"/>
        <v>1</v>
      </c>
      <c r="BM382" s="59">
        <f t="shared" si="29"/>
        <v>1.2638580741483637E-8</v>
      </c>
      <c r="BN382" s="59" t="e">
        <f t="shared" si="30"/>
        <v>#N/A</v>
      </c>
      <c r="BO382" s="59"/>
      <c r="BP382" s="59"/>
      <c r="BQ382" s="59"/>
      <c r="BR382" s="59"/>
      <c r="BS382" s="59"/>
      <c r="BT382" s="59"/>
      <c r="BU382" s="59"/>
      <c r="BV382" s="59"/>
      <c r="BW382" s="59"/>
      <c r="BX382" s="59"/>
      <c r="BY382" s="59"/>
      <c r="BZ382" s="59"/>
      <c r="CA382" s="59"/>
      <c r="CB382" s="59"/>
      <c r="CC382" s="59"/>
      <c r="CD382" s="59"/>
      <c r="CE382" s="59"/>
      <c r="CF382" s="59"/>
      <c r="CG382" s="59"/>
      <c r="CH382" s="59"/>
      <c r="CI382" s="59"/>
      <c r="CJ382" s="59"/>
      <c r="CK382" s="59"/>
      <c r="CL382" s="59"/>
      <c r="CM382" s="59"/>
      <c r="CN382" s="59"/>
      <c r="CO382" s="59"/>
      <c r="CP382" s="59"/>
      <c r="CQ382" s="59"/>
      <c r="CR382" s="59"/>
      <c r="CS382" s="59"/>
      <c r="CT382" s="59"/>
      <c r="CU382" s="59"/>
      <c r="CV382" s="59"/>
      <c r="CW382" s="59"/>
      <c r="CX382" s="59"/>
      <c r="CY382" s="59"/>
      <c r="CZ382" s="59"/>
      <c r="DA382" s="59"/>
      <c r="DB382" s="59"/>
      <c r="DC382" s="59"/>
      <c r="DD382" s="59"/>
      <c r="DE382" s="59"/>
      <c r="DF382" s="59"/>
      <c r="DG382" s="59"/>
      <c r="DH382" s="59"/>
      <c r="DI382" s="59"/>
      <c r="DJ382" s="59"/>
      <c r="DK382" s="59"/>
      <c r="DL382" s="59"/>
      <c r="DM382" s="59"/>
      <c r="DN382" s="59"/>
      <c r="DO382" s="59"/>
      <c r="DP382" s="59"/>
      <c r="DQ382" s="59"/>
      <c r="DR382" s="59"/>
      <c r="DS382" s="59"/>
      <c r="DT382" s="59"/>
      <c r="DU382" s="59"/>
      <c r="DV382" s="59"/>
      <c r="DW382" s="59"/>
      <c r="DX382" s="59"/>
      <c r="DY382" s="59"/>
      <c r="DZ382" s="59"/>
      <c r="EA382" s="59"/>
      <c r="EB382" s="59"/>
      <c r="EC382" s="59"/>
      <c r="ED382" s="59"/>
      <c r="EE382" s="59"/>
      <c r="EF382" s="59"/>
      <c r="EG382" s="59"/>
      <c r="EH382" s="59"/>
      <c r="EI382" s="59"/>
      <c r="EJ382" s="59"/>
      <c r="EK382" s="59"/>
      <c r="EL382" s="59"/>
      <c r="EM382" s="59"/>
      <c r="EN382" s="59"/>
      <c r="EO382" s="59"/>
      <c r="EP382" s="59"/>
      <c r="EQ382" s="59"/>
      <c r="ER382" s="59"/>
      <c r="ES382" s="59"/>
      <c r="ET382" s="59"/>
      <c r="EU382" s="59"/>
      <c r="EV382" s="59"/>
      <c r="EW382" s="59"/>
      <c r="EX382" s="59"/>
    </row>
    <row r="383" spans="1:154" outlineLevel="1" x14ac:dyDescent="0.2">
      <c r="A383" s="17">
        <v>172</v>
      </c>
      <c r="B383" s="17">
        <v>0</v>
      </c>
      <c r="C383" s="1">
        <v>1.7443924683176534E-78</v>
      </c>
      <c r="D383" s="1">
        <f t="shared" si="22"/>
        <v>-1.7443924683176534E-78</v>
      </c>
      <c r="E383" s="1">
        <f t="shared" si="23"/>
        <v>0</v>
      </c>
      <c r="F383" s="1">
        <f t="shared" si="24"/>
        <v>0</v>
      </c>
      <c r="G383" s="1">
        <f t="shared" si="25"/>
        <v>-1.3207545072108038E-39</v>
      </c>
      <c r="H383" s="1">
        <v>3.5035498152054209E-58</v>
      </c>
      <c r="I383" s="1">
        <f t="shared" si="26"/>
        <v>6.1115659100200419E-136</v>
      </c>
      <c r="J383" s="1">
        <f t="shared" si="27"/>
        <v>-1.3207545072108038E-39</v>
      </c>
      <c r="BA383" s="59"/>
      <c r="BB383" s="59"/>
      <c r="BC383" s="59"/>
      <c r="BD383" s="59"/>
      <c r="BE383" s="59"/>
      <c r="BF383" s="59"/>
      <c r="BG383" s="59"/>
      <c r="BH383" s="72"/>
      <c r="BI383" s="59"/>
      <c r="BJ383" s="59"/>
      <c r="BK383" s="59"/>
      <c r="BL383" s="59">
        <f t="shared" si="28"/>
        <v>1</v>
      </c>
      <c r="BM383" s="59">
        <f t="shared" si="29"/>
        <v>1.7443924683176534E-78</v>
      </c>
      <c r="BN383" s="59" t="e">
        <f t="shared" si="30"/>
        <v>#N/A</v>
      </c>
      <c r="BO383" s="59"/>
      <c r="BP383" s="59"/>
      <c r="BQ383" s="59"/>
      <c r="BR383" s="59"/>
      <c r="BS383" s="59"/>
      <c r="BT383" s="59"/>
      <c r="BU383" s="59"/>
      <c r="BV383" s="59"/>
      <c r="BW383" s="59"/>
      <c r="BX383" s="59"/>
      <c r="BY383" s="59"/>
      <c r="BZ383" s="59"/>
      <c r="CA383" s="59"/>
      <c r="CB383" s="59"/>
      <c r="CC383" s="59"/>
      <c r="CD383" s="59"/>
      <c r="CE383" s="59"/>
      <c r="CF383" s="59"/>
      <c r="CG383" s="59"/>
      <c r="CH383" s="59"/>
      <c r="CI383" s="59"/>
      <c r="CJ383" s="59"/>
      <c r="CK383" s="59"/>
      <c r="CL383" s="59"/>
      <c r="CM383" s="59"/>
      <c r="CN383" s="59"/>
      <c r="CO383" s="59"/>
      <c r="CP383" s="59"/>
      <c r="CQ383" s="59"/>
      <c r="CR383" s="59"/>
      <c r="CS383" s="59"/>
      <c r="CT383" s="59"/>
      <c r="CU383" s="59"/>
      <c r="CV383" s="59"/>
      <c r="CW383" s="59"/>
      <c r="CX383" s="59"/>
      <c r="CY383" s="59"/>
      <c r="CZ383" s="59"/>
      <c r="DA383" s="59"/>
      <c r="DB383" s="59"/>
      <c r="DC383" s="59"/>
      <c r="DD383" s="59"/>
      <c r="DE383" s="59"/>
      <c r="DF383" s="59"/>
      <c r="DG383" s="59"/>
      <c r="DH383" s="59"/>
      <c r="DI383" s="59"/>
      <c r="DJ383" s="59"/>
      <c r="DK383" s="59"/>
      <c r="DL383" s="59"/>
      <c r="DM383" s="59"/>
      <c r="DN383" s="59"/>
      <c r="DO383" s="59"/>
      <c r="DP383" s="59"/>
      <c r="DQ383" s="59"/>
      <c r="DR383" s="59"/>
      <c r="DS383" s="59"/>
      <c r="DT383" s="59"/>
      <c r="DU383" s="59"/>
      <c r="DV383" s="59"/>
      <c r="DW383" s="59"/>
      <c r="DX383" s="59"/>
      <c r="DY383" s="59"/>
      <c r="DZ383" s="59"/>
      <c r="EA383" s="59"/>
      <c r="EB383" s="59"/>
      <c r="EC383" s="59"/>
      <c r="ED383" s="59"/>
      <c r="EE383" s="59"/>
      <c r="EF383" s="59"/>
      <c r="EG383" s="59"/>
      <c r="EH383" s="59"/>
      <c r="EI383" s="59"/>
      <c r="EJ383" s="59"/>
      <c r="EK383" s="59"/>
      <c r="EL383" s="59"/>
      <c r="EM383" s="59"/>
      <c r="EN383" s="59"/>
      <c r="EO383" s="59"/>
      <c r="EP383" s="59"/>
      <c r="EQ383" s="59"/>
      <c r="ER383" s="59"/>
      <c r="ES383" s="59"/>
      <c r="ET383" s="59"/>
      <c r="EU383" s="59"/>
      <c r="EV383" s="59"/>
      <c r="EW383" s="59"/>
      <c r="EX383" s="59"/>
    </row>
    <row r="384" spans="1:154" outlineLevel="1" x14ac:dyDescent="0.2">
      <c r="A384" s="17">
        <v>173</v>
      </c>
      <c r="B384" s="17">
        <v>0</v>
      </c>
      <c r="C384" s="1">
        <v>0</v>
      </c>
      <c r="D384" s="1">
        <f t="shared" si="22"/>
        <v>0</v>
      </c>
      <c r="E384" s="1">
        <f t="shared" si="23"/>
        <v>0</v>
      </c>
      <c r="F384" s="1">
        <f t="shared" si="24"/>
        <v>0</v>
      </c>
      <c r="G384" s="1" t="e">
        <f t="shared" si="25"/>
        <v>#DIV/0!</v>
      </c>
      <c r="H384" s="1">
        <v>0</v>
      </c>
      <c r="I384" s="1" t="e">
        <f t="shared" si="26"/>
        <v>#DIV/0!</v>
      </c>
      <c r="J384" s="1" t="e">
        <f t="shared" si="27"/>
        <v>#DIV/0!</v>
      </c>
      <c r="BA384" s="59"/>
      <c r="BB384" s="59"/>
      <c r="BC384" s="59"/>
      <c r="BD384" s="59"/>
      <c r="BE384" s="59"/>
      <c r="BF384" s="59"/>
      <c r="BG384" s="59"/>
      <c r="BH384" s="72"/>
      <c r="BI384" s="59"/>
      <c r="BJ384" s="59"/>
      <c r="BK384" s="59"/>
      <c r="BL384" s="59">
        <f t="shared" si="28"/>
        <v>1</v>
      </c>
      <c r="BM384" s="59">
        <f t="shared" si="29"/>
        <v>0</v>
      </c>
      <c r="BN384" s="59" t="e">
        <f t="shared" si="30"/>
        <v>#N/A</v>
      </c>
      <c r="BO384" s="59"/>
      <c r="BP384" s="59"/>
      <c r="BQ384" s="59"/>
      <c r="BR384" s="59"/>
      <c r="BS384" s="59"/>
      <c r="BT384" s="59"/>
      <c r="BU384" s="59"/>
      <c r="BV384" s="59"/>
      <c r="BW384" s="59"/>
      <c r="BX384" s="59"/>
      <c r="BY384" s="59"/>
      <c r="BZ384" s="59"/>
      <c r="CA384" s="59"/>
      <c r="CB384" s="59"/>
      <c r="CC384" s="59"/>
      <c r="CD384" s="59"/>
      <c r="CE384" s="59"/>
      <c r="CF384" s="59"/>
      <c r="CG384" s="59"/>
      <c r="CH384" s="59"/>
      <c r="CI384" s="59"/>
      <c r="CJ384" s="59"/>
      <c r="CK384" s="59"/>
      <c r="CL384" s="59"/>
      <c r="CM384" s="59"/>
      <c r="CN384" s="59"/>
      <c r="CO384" s="59"/>
      <c r="CP384" s="59"/>
      <c r="CQ384" s="59"/>
      <c r="CR384" s="59"/>
      <c r="CS384" s="59"/>
      <c r="CT384" s="59"/>
      <c r="CU384" s="59"/>
      <c r="CV384" s="59"/>
      <c r="CW384" s="59"/>
      <c r="CX384" s="59"/>
      <c r="CY384" s="59"/>
      <c r="CZ384" s="59"/>
      <c r="DA384" s="59"/>
      <c r="DB384" s="59"/>
      <c r="DC384" s="59"/>
      <c r="DD384" s="59"/>
      <c r="DE384" s="59"/>
      <c r="DF384" s="59"/>
      <c r="DG384" s="59"/>
      <c r="DH384" s="59"/>
      <c r="DI384" s="59"/>
      <c r="DJ384" s="59"/>
      <c r="DK384" s="59"/>
      <c r="DL384" s="59"/>
      <c r="DM384" s="59"/>
      <c r="DN384" s="59"/>
      <c r="DO384" s="59"/>
      <c r="DP384" s="59"/>
      <c r="DQ384" s="59"/>
      <c r="DR384" s="59"/>
      <c r="DS384" s="59"/>
      <c r="DT384" s="59"/>
      <c r="DU384" s="59"/>
      <c r="DV384" s="59"/>
      <c r="DW384" s="59"/>
      <c r="DX384" s="59"/>
      <c r="DY384" s="59"/>
      <c r="DZ384" s="59"/>
      <c r="EA384" s="59"/>
      <c r="EB384" s="59"/>
      <c r="EC384" s="59"/>
      <c r="ED384" s="59"/>
      <c r="EE384" s="59"/>
      <c r="EF384" s="59"/>
      <c r="EG384" s="59"/>
      <c r="EH384" s="59"/>
      <c r="EI384" s="59"/>
      <c r="EJ384" s="59"/>
      <c r="EK384" s="59"/>
      <c r="EL384" s="59"/>
      <c r="EM384" s="59"/>
      <c r="EN384" s="59"/>
      <c r="EO384" s="59"/>
      <c r="EP384" s="59"/>
      <c r="EQ384" s="59"/>
      <c r="ER384" s="59"/>
      <c r="ES384" s="59"/>
      <c r="ET384" s="59"/>
      <c r="EU384" s="59"/>
      <c r="EV384" s="59"/>
      <c r="EW384" s="59"/>
      <c r="EX384" s="59"/>
    </row>
    <row r="385" spans="1:154" outlineLevel="1" x14ac:dyDescent="0.2">
      <c r="A385" s="17">
        <v>174</v>
      </c>
      <c r="B385" s="17">
        <v>0</v>
      </c>
      <c r="C385" s="1">
        <v>3.0781529055812854E-122</v>
      </c>
      <c r="D385" s="1">
        <f t="shared" si="22"/>
        <v>-3.0781529055812854E-122</v>
      </c>
      <c r="E385" s="1">
        <f t="shared" si="23"/>
        <v>0</v>
      </c>
      <c r="F385" s="1">
        <f t="shared" si="24"/>
        <v>0</v>
      </c>
      <c r="G385" s="1">
        <f t="shared" si="25"/>
        <v>-1.7544665586956296E-61</v>
      </c>
      <c r="H385" s="1">
        <v>9.7571898407381979E-95</v>
      </c>
      <c r="I385" s="1">
        <f t="shared" si="26"/>
        <v>3.0034122258576482E-216</v>
      </c>
      <c r="J385" s="1">
        <f t="shared" si="27"/>
        <v>-1.7544665586956296E-61</v>
      </c>
      <c r="BA385" s="59"/>
      <c r="BB385" s="59"/>
      <c r="BC385" s="59"/>
      <c r="BD385" s="59"/>
      <c r="BE385" s="59"/>
      <c r="BF385" s="59"/>
      <c r="BG385" s="59"/>
      <c r="BH385" s="72"/>
      <c r="BI385" s="59"/>
      <c r="BJ385" s="59"/>
      <c r="BK385" s="59"/>
      <c r="BL385" s="59">
        <f t="shared" si="28"/>
        <v>1</v>
      </c>
      <c r="BM385" s="59">
        <f t="shared" si="29"/>
        <v>3.0781529055812854E-122</v>
      </c>
      <c r="BN385" s="59" t="e">
        <f t="shared" si="30"/>
        <v>#N/A</v>
      </c>
      <c r="BO385" s="59"/>
      <c r="BP385" s="59"/>
      <c r="BQ385" s="59"/>
      <c r="BR385" s="59"/>
      <c r="BS385" s="59"/>
      <c r="BT385" s="59"/>
      <c r="BU385" s="59"/>
      <c r="BV385" s="59"/>
      <c r="BW385" s="59"/>
      <c r="BX385" s="59"/>
      <c r="BY385" s="59"/>
      <c r="BZ385" s="59"/>
      <c r="CA385" s="59"/>
      <c r="CB385" s="59"/>
      <c r="CC385" s="59"/>
      <c r="CD385" s="59"/>
      <c r="CE385" s="59"/>
      <c r="CF385" s="59"/>
      <c r="CG385" s="59"/>
      <c r="CH385" s="59"/>
      <c r="CI385" s="59"/>
      <c r="CJ385" s="59"/>
      <c r="CK385" s="59"/>
      <c r="CL385" s="59"/>
      <c r="CM385" s="59"/>
      <c r="CN385" s="59"/>
      <c r="CO385" s="59"/>
      <c r="CP385" s="59"/>
      <c r="CQ385" s="59"/>
      <c r="CR385" s="59"/>
      <c r="CS385" s="59"/>
      <c r="CT385" s="59"/>
      <c r="CU385" s="59"/>
      <c r="CV385" s="59"/>
      <c r="CW385" s="59"/>
      <c r="CX385" s="59"/>
      <c r="CY385" s="59"/>
      <c r="CZ385" s="59"/>
      <c r="DA385" s="59"/>
      <c r="DB385" s="59"/>
      <c r="DC385" s="59"/>
      <c r="DD385" s="59"/>
      <c r="DE385" s="59"/>
      <c r="DF385" s="59"/>
      <c r="DG385" s="59"/>
      <c r="DH385" s="59"/>
      <c r="DI385" s="59"/>
      <c r="DJ385" s="59"/>
      <c r="DK385" s="59"/>
      <c r="DL385" s="59"/>
      <c r="DM385" s="59"/>
      <c r="DN385" s="59"/>
      <c r="DO385" s="59"/>
      <c r="DP385" s="59"/>
      <c r="DQ385" s="59"/>
      <c r="DR385" s="59"/>
      <c r="DS385" s="59"/>
      <c r="DT385" s="59"/>
      <c r="DU385" s="59"/>
      <c r="DV385" s="59"/>
      <c r="DW385" s="59"/>
      <c r="DX385" s="59"/>
      <c r="DY385" s="59"/>
      <c r="DZ385" s="59"/>
      <c r="EA385" s="59"/>
      <c r="EB385" s="59"/>
      <c r="EC385" s="59"/>
      <c r="ED385" s="59"/>
      <c r="EE385" s="59"/>
      <c r="EF385" s="59"/>
      <c r="EG385" s="59"/>
      <c r="EH385" s="59"/>
      <c r="EI385" s="59"/>
      <c r="EJ385" s="59"/>
      <c r="EK385" s="59"/>
      <c r="EL385" s="59"/>
      <c r="EM385" s="59"/>
      <c r="EN385" s="59"/>
      <c r="EO385" s="59"/>
      <c r="EP385" s="59"/>
      <c r="EQ385" s="59"/>
      <c r="ER385" s="59"/>
      <c r="ES385" s="59"/>
      <c r="ET385" s="59"/>
      <c r="EU385" s="59"/>
      <c r="EV385" s="59"/>
      <c r="EW385" s="59"/>
      <c r="EX385" s="59"/>
    </row>
    <row r="386" spans="1:154" outlineLevel="1" x14ac:dyDescent="0.2">
      <c r="A386" s="17">
        <v>175</v>
      </c>
      <c r="B386" s="17">
        <v>0</v>
      </c>
      <c r="C386" s="1">
        <v>0</v>
      </c>
      <c r="D386" s="1">
        <f t="shared" si="22"/>
        <v>0</v>
      </c>
      <c r="E386" s="1">
        <f t="shared" si="23"/>
        <v>0</v>
      </c>
      <c r="F386" s="1">
        <f t="shared" si="24"/>
        <v>0</v>
      </c>
      <c r="G386" s="1" t="e">
        <f t="shared" si="25"/>
        <v>#DIV/0!</v>
      </c>
      <c r="H386" s="1">
        <v>5.5873622410824701E-288</v>
      </c>
      <c r="I386" s="1" t="e">
        <f t="shared" si="26"/>
        <v>#DIV/0!</v>
      </c>
      <c r="J386" s="1" t="e">
        <f t="shared" si="27"/>
        <v>#DIV/0!</v>
      </c>
      <c r="BA386" s="59"/>
      <c r="BB386" s="59"/>
      <c r="BC386" s="59"/>
      <c r="BD386" s="59"/>
      <c r="BE386" s="59"/>
      <c r="BF386" s="59"/>
      <c r="BG386" s="59"/>
      <c r="BH386" s="72"/>
      <c r="BI386" s="59"/>
      <c r="BJ386" s="59"/>
      <c r="BK386" s="59"/>
      <c r="BL386" s="59">
        <f t="shared" si="28"/>
        <v>1</v>
      </c>
      <c r="BM386" s="59">
        <f t="shared" si="29"/>
        <v>0</v>
      </c>
      <c r="BN386" s="59" t="e">
        <f t="shared" si="30"/>
        <v>#N/A</v>
      </c>
      <c r="BO386" s="59"/>
      <c r="BP386" s="59"/>
      <c r="BQ386" s="59"/>
      <c r="BR386" s="59"/>
      <c r="BS386" s="59"/>
      <c r="BT386" s="59"/>
      <c r="BU386" s="59"/>
      <c r="BV386" s="59"/>
      <c r="BW386" s="59"/>
      <c r="BX386" s="59"/>
      <c r="BY386" s="59"/>
      <c r="BZ386" s="59"/>
      <c r="CA386" s="59"/>
      <c r="CB386" s="59"/>
      <c r="CC386" s="59"/>
      <c r="CD386" s="59"/>
      <c r="CE386" s="59"/>
      <c r="CF386" s="59"/>
      <c r="CG386" s="59"/>
      <c r="CH386" s="59"/>
      <c r="CI386" s="59"/>
      <c r="CJ386" s="59"/>
      <c r="CK386" s="59"/>
      <c r="CL386" s="59"/>
      <c r="CM386" s="59"/>
      <c r="CN386" s="59"/>
      <c r="CO386" s="59"/>
      <c r="CP386" s="59"/>
      <c r="CQ386" s="59"/>
      <c r="CR386" s="59"/>
      <c r="CS386" s="59"/>
      <c r="CT386" s="59"/>
      <c r="CU386" s="59"/>
      <c r="CV386" s="59"/>
      <c r="CW386" s="59"/>
      <c r="CX386" s="59"/>
      <c r="CY386" s="59"/>
      <c r="CZ386" s="59"/>
      <c r="DA386" s="59"/>
      <c r="DB386" s="59"/>
      <c r="DC386" s="59"/>
      <c r="DD386" s="59"/>
      <c r="DE386" s="59"/>
      <c r="DF386" s="59"/>
      <c r="DG386" s="59"/>
      <c r="DH386" s="59"/>
      <c r="DI386" s="59"/>
      <c r="DJ386" s="59"/>
      <c r="DK386" s="59"/>
      <c r="DL386" s="59"/>
      <c r="DM386" s="59"/>
      <c r="DN386" s="59"/>
      <c r="DO386" s="59"/>
      <c r="DP386" s="59"/>
      <c r="DQ386" s="59"/>
      <c r="DR386" s="59"/>
      <c r="DS386" s="59"/>
      <c r="DT386" s="59"/>
      <c r="DU386" s="59"/>
      <c r="DV386" s="59"/>
      <c r="DW386" s="59"/>
      <c r="DX386" s="59"/>
      <c r="DY386" s="59"/>
      <c r="DZ386" s="59"/>
      <c r="EA386" s="59"/>
      <c r="EB386" s="59"/>
      <c r="EC386" s="59"/>
      <c r="ED386" s="59"/>
      <c r="EE386" s="59"/>
      <c r="EF386" s="59"/>
      <c r="EG386" s="59"/>
      <c r="EH386" s="59"/>
      <c r="EI386" s="59"/>
      <c r="EJ386" s="59"/>
      <c r="EK386" s="59"/>
      <c r="EL386" s="59"/>
      <c r="EM386" s="59"/>
      <c r="EN386" s="59"/>
      <c r="EO386" s="59"/>
      <c r="EP386" s="59"/>
      <c r="EQ386" s="59"/>
      <c r="ER386" s="59"/>
      <c r="ES386" s="59"/>
      <c r="ET386" s="59"/>
      <c r="EU386" s="59"/>
      <c r="EV386" s="59"/>
      <c r="EW386" s="59"/>
      <c r="EX386" s="59"/>
    </row>
    <row r="387" spans="1:154" outlineLevel="1" x14ac:dyDescent="0.2">
      <c r="A387" s="17">
        <v>176</v>
      </c>
      <c r="B387" s="17">
        <v>0</v>
      </c>
      <c r="C387" s="1">
        <v>0</v>
      </c>
      <c r="D387" s="1">
        <f t="shared" si="22"/>
        <v>0</v>
      </c>
      <c r="E387" s="1">
        <f t="shared" si="23"/>
        <v>0</v>
      </c>
      <c r="F387" s="1">
        <f t="shared" si="24"/>
        <v>0</v>
      </c>
      <c r="G387" s="1" t="e">
        <f t="shared" si="25"/>
        <v>#DIV/0!</v>
      </c>
      <c r="H387" s="1">
        <v>0</v>
      </c>
      <c r="I387" s="1" t="e">
        <f t="shared" si="26"/>
        <v>#DIV/0!</v>
      </c>
      <c r="J387" s="1" t="e">
        <f t="shared" si="27"/>
        <v>#DIV/0!</v>
      </c>
      <c r="BA387" s="59"/>
      <c r="BB387" s="59"/>
      <c r="BC387" s="59"/>
      <c r="BD387" s="59"/>
      <c r="BE387" s="59"/>
      <c r="BF387" s="59"/>
      <c r="BG387" s="59"/>
      <c r="BH387" s="72"/>
      <c r="BI387" s="59"/>
      <c r="BJ387" s="59"/>
      <c r="BK387" s="59"/>
      <c r="BL387" s="59">
        <f t="shared" si="28"/>
        <v>1</v>
      </c>
      <c r="BM387" s="59">
        <f t="shared" si="29"/>
        <v>0</v>
      </c>
      <c r="BN387" s="59" t="e">
        <f t="shared" si="30"/>
        <v>#N/A</v>
      </c>
      <c r="BO387" s="59"/>
      <c r="BP387" s="59"/>
      <c r="BQ387" s="59"/>
      <c r="BR387" s="59"/>
      <c r="BS387" s="59"/>
      <c r="BT387" s="59"/>
      <c r="BU387" s="59"/>
      <c r="BV387" s="59"/>
      <c r="BW387" s="59"/>
      <c r="BX387" s="59"/>
      <c r="BY387" s="59"/>
      <c r="BZ387" s="59"/>
      <c r="CA387" s="59"/>
      <c r="CB387" s="59"/>
      <c r="CC387" s="59"/>
      <c r="CD387" s="59"/>
      <c r="CE387" s="59"/>
      <c r="CF387" s="59"/>
      <c r="CG387" s="59"/>
      <c r="CH387" s="59"/>
      <c r="CI387" s="59"/>
      <c r="CJ387" s="59"/>
      <c r="CK387" s="59"/>
      <c r="CL387" s="59"/>
      <c r="CM387" s="59"/>
      <c r="CN387" s="59"/>
      <c r="CO387" s="59"/>
      <c r="CP387" s="59"/>
      <c r="CQ387" s="59"/>
      <c r="CR387" s="59"/>
      <c r="CS387" s="59"/>
      <c r="CT387" s="59"/>
      <c r="CU387" s="59"/>
      <c r="CV387" s="59"/>
      <c r="CW387" s="59"/>
      <c r="CX387" s="59"/>
      <c r="CY387" s="59"/>
      <c r="CZ387" s="59"/>
      <c r="DA387" s="59"/>
      <c r="DB387" s="59"/>
      <c r="DC387" s="59"/>
      <c r="DD387" s="59"/>
      <c r="DE387" s="59"/>
      <c r="DF387" s="59"/>
      <c r="DG387" s="59"/>
      <c r="DH387" s="59"/>
      <c r="DI387" s="59"/>
      <c r="DJ387" s="59"/>
      <c r="DK387" s="59"/>
      <c r="DL387" s="59"/>
      <c r="DM387" s="59"/>
      <c r="DN387" s="59"/>
      <c r="DO387" s="59"/>
      <c r="DP387" s="59"/>
      <c r="DQ387" s="59"/>
      <c r="DR387" s="59"/>
      <c r="DS387" s="59"/>
      <c r="DT387" s="59"/>
      <c r="DU387" s="59"/>
      <c r="DV387" s="59"/>
      <c r="DW387" s="59"/>
      <c r="DX387" s="59"/>
      <c r="DY387" s="59"/>
      <c r="DZ387" s="59"/>
      <c r="EA387" s="59"/>
      <c r="EB387" s="59"/>
      <c r="EC387" s="59"/>
      <c r="ED387" s="59"/>
      <c r="EE387" s="59"/>
      <c r="EF387" s="59"/>
      <c r="EG387" s="59"/>
      <c r="EH387" s="59"/>
      <c r="EI387" s="59"/>
      <c r="EJ387" s="59"/>
      <c r="EK387" s="59"/>
      <c r="EL387" s="59"/>
      <c r="EM387" s="59"/>
      <c r="EN387" s="59"/>
      <c r="EO387" s="59"/>
      <c r="EP387" s="59"/>
      <c r="EQ387" s="59"/>
      <c r="ER387" s="59"/>
      <c r="ES387" s="59"/>
      <c r="ET387" s="59"/>
      <c r="EU387" s="59"/>
      <c r="EV387" s="59"/>
      <c r="EW387" s="59"/>
      <c r="EX387" s="59"/>
    </row>
    <row r="388" spans="1:154" outlineLevel="1" x14ac:dyDescent="0.2">
      <c r="A388" s="17">
        <v>177</v>
      </c>
      <c r="B388" s="17">
        <v>0</v>
      </c>
      <c r="C388" s="1">
        <v>0</v>
      </c>
      <c r="D388" s="1">
        <f t="shared" si="22"/>
        <v>0</v>
      </c>
      <c r="E388" s="1">
        <f t="shared" si="23"/>
        <v>0</v>
      </c>
      <c r="F388" s="1">
        <f t="shared" si="24"/>
        <v>0</v>
      </c>
      <c r="G388" s="1" t="e">
        <f t="shared" si="25"/>
        <v>#DIV/0!</v>
      </c>
      <c r="H388" s="1">
        <v>0</v>
      </c>
      <c r="I388" s="1" t="e">
        <f t="shared" si="26"/>
        <v>#DIV/0!</v>
      </c>
      <c r="J388" s="1" t="e">
        <f t="shared" si="27"/>
        <v>#DIV/0!</v>
      </c>
      <c r="BA388" s="59"/>
      <c r="BB388" s="59"/>
      <c r="BC388" s="59"/>
      <c r="BD388" s="59"/>
      <c r="BE388" s="59"/>
      <c r="BF388" s="59"/>
      <c r="BG388" s="59"/>
      <c r="BH388" s="72"/>
      <c r="BI388" s="59"/>
      <c r="BJ388" s="59"/>
      <c r="BK388" s="59"/>
      <c r="BL388" s="59">
        <f t="shared" si="28"/>
        <v>1</v>
      </c>
      <c r="BM388" s="59">
        <f t="shared" si="29"/>
        <v>0</v>
      </c>
      <c r="BN388" s="59" t="e">
        <f t="shared" si="30"/>
        <v>#N/A</v>
      </c>
      <c r="BO388" s="59"/>
      <c r="BP388" s="59"/>
      <c r="BQ388" s="59"/>
      <c r="BR388" s="59"/>
      <c r="BS388" s="59"/>
      <c r="BT388" s="59"/>
      <c r="BU388" s="59"/>
      <c r="BV388" s="59"/>
      <c r="BW388" s="59"/>
      <c r="BX388" s="59"/>
      <c r="BY388" s="59"/>
      <c r="BZ388" s="59"/>
      <c r="CA388" s="59"/>
      <c r="CB388" s="59"/>
      <c r="CC388" s="59"/>
      <c r="CD388" s="59"/>
      <c r="CE388" s="59"/>
      <c r="CF388" s="59"/>
      <c r="CG388" s="59"/>
      <c r="CH388" s="59"/>
      <c r="CI388" s="59"/>
      <c r="CJ388" s="59"/>
      <c r="CK388" s="59"/>
      <c r="CL388" s="59"/>
      <c r="CM388" s="59"/>
      <c r="CN388" s="59"/>
      <c r="CO388" s="59"/>
      <c r="CP388" s="59"/>
      <c r="CQ388" s="59"/>
      <c r="CR388" s="59"/>
      <c r="CS388" s="59"/>
      <c r="CT388" s="59"/>
      <c r="CU388" s="59"/>
      <c r="CV388" s="59"/>
      <c r="CW388" s="59"/>
      <c r="CX388" s="59"/>
      <c r="CY388" s="59"/>
      <c r="CZ388" s="59"/>
      <c r="DA388" s="59"/>
      <c r="DB388" s="59"/>
      <c r="DC388" s="59"/>
      <c r="DD388" s="59"/>
      <c r="DE388" s="59"/>
      <c r="DF388" s="59"/>
      <c r="DG388" s="59"/>
      <c r="DH388" s="59"/>
      <c r="DI388" s="59"/>
      <c r="DJ388" s="59"/>
      <c r="DK388" s="59"/>
      <c r="DL388" s="59"/>
      <c r="DM388" s="59"/>
      <c r="DN388" s="59"/>
      <c r="DO388" s="59"/>
      <c r="DP388" s="59"/>
      <c r="DQ388" s="59"/>
      <c r="DR388" s="59"/>
      <c r="DS388" s="59"/>
      <c r="DT388" s="59"/>
      <c r="DU388" s="59"/>
      <c r="DV388" s="59"/>
      <c r="DW388" s="59"/>
      <c r="DX388" s="59"/>
      <c r="DY388" s="59"/>
      <c r="DZ388" s="59"/>
      <c r="EA388" s="59"/>
      <c r="EB388" s="59"/>
      <c r="EC388" s="59"/>
      <c r="ED388" s="59"/>
      <c r="EE388" s="59"/>
      <c r="EF388" s="59"/>
      <c r="EG388" s="59"/>
      <c r="EH388" s="59"/>
      <c r="EI388" s="59"/>
      <c r="EJ388" s="59"/>
      <c r="EK388" s="59"/>
      <c r="EL388" s="59"/>
      <c r="EM388" s="59"/>
      <c r="EN388" s="59"/>
      <c r="EO388" s="59"/>
      <c r="EP388" s="59"/>
      <c r="EQ388" s="59"/>
      <c r="ER388" s="59"/>
      <c r="ES388" s="59"/>
      <c r="ET388" s="59"/>
      <c r="EU388" s="59"/>
      <c r="EV388" s="59"/>
      <c r="EW388" s="59"/>
      <c r="EX388" s="59"/>
    </row>
    <row r="389" spans="1:154" outlineLevel="1" x14ac:dyDescent="0.2">
      <c r="A389" s="17">
        <v>178</v>
      </c>
      <c r="B389" s="17">
        <v>0</v>
      </c>
      <c r="C389" s="1">
        <v>1.0896421774476266E-179</v>
      </c>
      <c r="D389" s="1">
        <f t="shared" si="22"/>
        <v>-1.0896421774476266E-179</v>
      </c>
      <c r="E389" s="1">
        <f t="shared" si="23"/>
        <v>0</v>
      </c>
      <c r="F389" s="1">
        <f t="shared" si="24"/>
        <v>0</v>
      </c>
      <c r="G389" s="1">
        <f t="shared" si="25"/>
        <v>-3.300972852732398E-90</v>
      </c>
      <c r="H389" s="1">
        <v>3.9339600184202661E-146</v>
      </c>
      <c r="I389" s="1">
        <f t="shared" si="26"/>
        <v>0</v>
      </c>
      <c r="J389" s="1">
        <f t="shared" si="27"/>
        <v>-3.300972852732398E-90</v>
      </c>
      <c r="BA389" s="59"/>
      <c r="BB389" s="59"/>
      <c r="BC389" s="59"/>
      <c r="BD389" s="59"/>
      <c r="BE389" s="59"/>
      <c r="BF389" s="59"/>
      <c r="BG389" s="59"/>
      <c r="BH389" s="72"/>
      <c r="BI389" s="59"/>
      <c r="BJ389" s="59"/>
      <c r="BK389" s="59"/>
      <c r="BL389" s="59">
        <f t="shared" si="28"/>
        <v>1</v>
      </c>
      <c r="BM389" s="59">
        <f t="shared" si="29"/>
        <v>1.0896421774476266E-179</v>
      </c>
      <c r="BN389" s="59" t="e">
        <f t="shared" si="30"/>
        <v>#N/A</v>
      </c>
      <c r="BO389" s="59"/>
      <c r="BP389" s="59"/>
      <c r="BQ389" s="59"/>
      <c r="BR389" s="59"/>
      <c r="BS389" s="59"/>
      <c r="BT389" s="59"/>
      <c r="BU389" s="59"/>
      <c r="BV389" s="59"/>
      <c r="BW389" s="59"/>
      <c r="BX389" s="59"/>
      <c r="BY389" s="59"/>
      <c r="BZ389" s="59"/>
      <c r="CA389" s="59"/>
      <c r="CB389" s="59"/>
      <c r="CC389" s="59"/>
      <c r="CD389" s="59"/>
      <c r="CE389" s="59"/>
      <c r="CF389" s="59"/>
      <c r="CG389" s="59"/>
      <c r="CH389" s="59"/>
      <c r="CI389" s="59"/>
      <c r="CJ389" s="59"/>
      <c r="CK389" s="59"/>
      <c r="CL389" s="59"/>
      <c r="CM389" s="59"/>
      <c r="CN389" s="59"/>
      <c r="CO389" s="59"/>
      <c r="CP389" s="59"/>
      <c r="CQ389" s="59"/>
      <c r="CR389" s="59"/>
      <c r="CS389" s="59"/>
      <c r="CT389" s="59"/>
      <c r="CU389" s="59"/>
      <c r="CV389" s="59"/>
      <c r="CW389" s="59"/>
      <c r="CX389" s="59"/>
      <c r="CY389" s="59"/>
      <c r="CZ389" s="59"/>
      <c r="DA389" s="59"/>
      <c r="DB389" s="59"/>
      <c r="DC389" s="59"/>
      <c r="DD389" s="59"/>
      <c r="DE389" s="59"/>
      <c r="DF389" s="59"/>
      <c r="DG389" s="59"/>
      <c r="DH389" s="59"/>
      <c r="DI389" s="59"/>
      <c r="DJ389" s="59"/>
      <c r="DK389" s="59"/>
      <c r="DL389" s="59"/>
      <c r="DM389" s="59"/>
      <c r="DN389" s="59"/>
      <c r="DO389" s="59"/>
      <c r="DP389" s="59"/>
      <c r="DQ389" s="59"/>
      <c r="DR389" s="59"/>
      <c r="DS389" s="59"/>
      <c r="DT389" s="59"/>
      <c r="DU389" s="59"/>
      <c r="DV389" s="59"/>
      <c r="DW389" s="59"/>
      <c r="DX389" s="59"/>
      <c r="DY389" s="59"/>
      <c r="DZ389" s="59"/>
      <c r="EA389" s="59"/>
      <c r="EB389" s="59"/>
      <c r="EC389" s="59"/>
      <c r="ED389" s="59"/>
      <c r="EE389" s="59"/>
      <c r="EF389" s="59"/>
      <c r="EG389" s="59"/>
      <c r="EH389" s="59"/>
      <c r="EI389" s="59"/>
      <c r="EJ389" s="59"/>
      <c r="EK389" s="59"/>
      <c r="EL389" s="59"/>
      <c r="EM389" s="59"/>
      <c r="EN389" s="59"/>
      <c r="EO389" s="59"/>
      <c r="EP389" s="59"/>
      <c r="EQ389" s="59"/>
      <c r="ER389" s="59"/>
      <c r="ES389" s="59"/>
      <c r="ET389" s="59"/>
      <c r="EU389" s="59"/>
      <c r="EV389" s="59"/>
      <c r="EW389" s="59"/>
      <c r="EX389" s="59"/>
    </row>
    <row r="390" spans="1:154" outlineLevel="1" x14ac:dyDescent="0.2">
      <c r="A390" s="17">
        <v>179</v>
      </c>
      <c r="B390" s="17">
        <v>0</v>
      </c>
      <c r="C390" s="1">
        <v>0</v>
      </c>
      <c r="D390" s="1">
        <f t="shared" si="22"/>
        <v>0</v>
      </c>
      <c r="E390" s="1">
        <f t="shared" si="23"/>
        <v>0</v>
      </c>
      <c r="F390" s="1">
        <f t="shared" si="24"/>
        <v>0</v>
      </c>
      <c r="G390" s="1" t="e">
        <f t="shared" si="25"/>
        <v>#DIV/0!</v>
      </c>
      <c r="H390" s="1">
        <v>0</v>
      </c>
      <c r="I390" s="1" t="e">
        <f t="shared" si="26"/>
        <v>#DIV/0!</v>
      </c>
      <c r="J390" s="1" t="e">
        <f t="shared" si="27"/>
        <v>#DIV/0!</v>
      </c>
      <c r="BA390" s="59"/>
      <c r="BB390" s="59"/>
      <c r="BC390" s="59"/>
      <c r="BD390" s="59"/>
      <c r="BE390" s="59"/>
      <c r="BF390" s="59"/>
      <c r="BG390" s="59"/>
      <c r="BH390" s="72"/>
      <c r="BI390" s="59"/>
      <c r="BJ390" s="59"/>
      <c r="BK390" s="59"/>
      <c r="BL390" s="59">
        <f t="shared" si="28"/>
        <v>1</v>
      </c>
      <c r="BM390" s="59">
        <f t="shared" si="29"/>
        <v>0</v>
      </c>
      <c r="BN390" s="59" t="e">
        <f t="shared" si="30"/>
        <v>#N/A</v>
      </c>
      <c r="BO390" s="59"/>
      <c r="BP390" s="59"/>
      <c r="BQ390" s="59"/>
      <c r="BR390" s="59"/>
      <c r="BS390" s="59"/>
      <c r="BT390" s="59"/>
      <c r="BU390" s="59"/>
      <c r="BV390" s="59"/>
      <c r="BW390" s="59"/>
      <c r="BX390" s="59"/>
      <c r="BY390" s="59"/>
      <c r="BZ390" s="59"/>
      <c r="CA390" s="59"/>
      <c r="CB390" s="59"/>
      <c r="CC390" s="59"/>
      <c r="CD390" s="59"/>
      <c r="CE390" s="59"/>
      <c r="CF390" s="59"/>
      <c r="CG390" s="59"/>
      <c r="CH390" s="59"/>
      <c r="CI390" s="59"/>
      <c r="CJ390" s="59"/>
      <c r="CK390" s="59"/>
      <c r="CL390" s="59"/>
      <c r="CM390" s="59"/>
      <c r="CN390" s="59"/>
      <c r="CO390" s="59"/>
      <c r="CP390" s="59"/>
      <c r="CQ390" s="59"/>
      <c r="CR390" s="59"/>
      <c r="CS390" s="59"/>
      <c r="CT390" s="59"/>
      <c r="CU390" s="59"/>
      <c r="CV390" s="59"/>
      <c r="CW390" s="59"/>
      <c r="CX390" s="59"/>
      <c r="CY390" s="59"/>
      <c r="CZ390" s="59"/>
      <c r="DA390" s="59"/>
      <c r="DB390" s="59"/>
      <c r="DC390" s="59"/>
      <c r="DD390" s="59"/>
      <c r="DE390" s="59"/>
      <c r="DF390" s="59"/>
      <c r="DG390" s="59"/>
      <c r="DH390" s="59"/>
      <c r="DI390" s="59"/>
      <c r="DJ390" s="59"/>
      <c r="DK390" s="59"/>
      <c r="DL390" s="59"/>
      <c r="DM390" s="59"/>
      <c r="DN390" s="59"/>
      <c r="DO390" s="59"/>
      <c r="DP390" s="59"/>
      <c r="DQ390" s="59"/>
      <c r="DR390" s="59"/>
      <c r="DS390" s="59"/>
      <c r="DT390" s="59"/>
      <c r="DU390" s="59"/>
      <c r="DV390" s="59"/>
      <c r="DW390" s="59"/>
      <c r="DX390" s="59"/>
      <c r="DY390" s="59"/>
      <c r="DZ390" s="59"/>
      <c r="EA390" s="59"/>
      <c r="EB390" s="59"/>
      <c r="EC390" s="59"/>
      <c r="ED390" s="59"/>
      <c r="EE390" s="59"/>
      <c r="EF390" s="59"/>
      <c r="EG390" s="59"/>
      <c r="EH390" s="59"/>
      <c r="EI390" s="59"/>
      <c r="EJ390" s="59"/>
      <c r="EK390" s="59"/>
      <c r="EL390" s="59"/>
      <c r="EM390" s="59"/>
      <c r="EN390" s="59"/>
      <c r="EO390" s="59"/>
      <c r="EP390" s="59"/>
      <c r="EQ390" s="59"/>
      <c r="ER390" s="59"/>
      <c r="ES390" s="59"/>
      <c r="ET390" s="59"/>
      <c r="EU390" s="59"/>
      <c r="EV390" s="59"/>
      <c r="EW390" s="59"/>
      <c r="EX390" s="59"/>
    </row>
    <row r="391" spans="1:154" outlineLevel="1" x14ac:dyDescent="0.2">
      <c r="A391" s="17">
        <v>180</v>
      </c>
      <c r="B391" s="17">
        <v>0</v>
      </c>
      <c r="C391" s="1">
        <v>1.2616893451504389E-280</v>
      </c>
      <c r="D391" s="1">
        <f t="shared" si="22"/>
        <v>-1.2616893451504389E-280</v>
      </c>
      <c r="E391" s="1">
        <f t="shared" si="23"/>
        <v>0</v>
      </c>
      <c r="F391" s="1">
        <f t="shared" si="24"/>
        <v>0</v>
      </c>
      <c r="G391" s="1">
        <f t="shared" si="25"/>
        <v>-1.1232494581126842E-140</v>
      </c>
      <c r="H391" s="1">
        <v>4.0102046457959756E-229</v>
      </c>
      <c r="I391" s="1">
        <f t="shared" si="26"/>
        <v>0</v>
      </c>
      <c r="J391" s="1">
        <f t="shared" si="27"/>
        <v>-1.1232494581126842E-140</v>
      </c>
      <c r="BA391" s="59"/>
      <c r="BB391" s="59"/>
      <c r="BC391" s="59"/>
      <c r="BD391" s="59"/>
      <c r="BE391" s="59"/>
      <c r="BF391" s="59"/>
      <c r="BG391" s="59"/>
      <c r="BH391" s="72"/>
      <c r="BI391" s="59"/>
      <c r="BJ391" s="59"/>
      <c r="BK391" s="59"/>
      <c r="BL391" s="59">
        <f t="shared" si="28"/>
        <v>1</v>
      </c>
      <c r="BM391" s="59">
        <f t="shared" si="29"/>
        <v>1.2616893451504389E-280</v>
      </c>
      <c r="BN391" s="59" t="e">
        <f t="shared" si="30"/>
        <v>#N/A</v>
      </c>
      <c r="BO391" s="59"/>
      <c r="BP391" s="59"/>
      <c r="BQ391" s="59"/>
      <c r="BR391" s="59"/>
      <c r="BS391" s="59"/>
      <c r="BT391" s="59"/>
      <c r="BU391" s="59"/>
      <c r="BV391" s="59"/>
      <c r="BW391" s="59"/>
      <c r="BX391" s="59"/>
      <c r="BY391" s="59"/>
      <c r="BZ391" s="59"/>
      <c r="CA391" s="59"/>
      <c r="CB391" s="59"/>
      <c r="CC391" s="59"/>
      <c r="CD391" s="59"/>
      <c r="CE391" s="59"/>
      <c r="CF391" s="59"/>
      <c r="CG391" s="59"/>
      <c r="CH391" s="59"/>
      <c r="CI391" s="59"/>
      <c r="CJ391" s="59"/>
      <c r="CK391" s="59"/>
      <c r="CL391" s="59"/>
      <c r="CM391" s="59"/>
      <c r="CN391" s="59"/>
      <c r="CO391" s="59"/>
      <c r="CP391" s="59"/>
      <c r="CQ391" s="59"/>
      <c r="CR391" s="59"/>
      <c r="CS391" s="59"/>
      <c r="CT391" s="59"/>
      <c r="CU391" s="59"/>
      <c r="CV391" s="59"/>
      <c r="CW391" s="59"/>
      <c r="CX391" s="59"/>
      <c r="CY391" s="59"/>
      <c r="CZ391" s="59"/>
      <c r="DA391" s="59"/>
      <c r="DB391" s="59"/>
      <c r="DC391" s="59"/>
      <c r="DD391" s="59"/>
      <c r="DE391" s="59"/>
      <c r="DF391" s="59"/>
      <c r="DG391" s="59"/>
      <c r="DH391" s="59"/>
      <c r="DI391" s="59"/>
      <c r="DJ391" s="59"/>
      <c r="DK391" s="59"/>
      <c r="DL391" s="59"/>
      <c r="DM391" s="59"/>
      <c r="DN391" s="59"/>
      <c r="DO391" s="59"/>
      <c r="DP391" s="59"/>
      <c r="DQ391" s="59"/>
      <c r="DR391" s="59"/>
      <c r="DS391" s="59"/>
      <c r="DT391" s="59"/>
      <c r="DU391" s="59"/>
      <c r="DV391" s="59"/>
      <c r="DW391" s="59"/>
      <c r="DX391" s="59"/>
      <c r="DY391" s="59"/>
      <c r="DZ391" s="59"/>
      <c r="EA391" s="59"/>
      <c r="EB391" s="59"/>
      <c r="EC391" s="59"/>
      <c r="ED391" s="59"/>
      <c r="EE391" s="59"/>
      <c r="EF391" s="59"/>
      <c r="EG391" s="59"/>
      <c r="EH391" s="59"/>
      <c r="EI391" s="59"/>
      <c r="EJ391" s="59"/>
      <c r="EK391" s="59"/>
      <c r="EL391" s="59"/>
      <c r="EM391" s="59"/>
      <c r="EN391" s="59"/>
      <c r="EO391" s="59"/>
      <c r="EP391" s="59"/>
      <c r="EQ391" s="59"/>
      <c r="ER391" s="59"/>
      <c r="ES391" s="59"/>
      <c r="ET391" s="59"/>
      <c r="EU391" s="59"/>
      <c r="EV391" s="59"/>
      <c r="EW391" s="59"/>
      <c r="EX391" s="59"/>
    </row>
    <row r="392" spans="1:154" outlineLevel="1" x14ac:dyDescent="0.2">
      <c r="A392" s="17">
        <v>181</v>
      </c>
      <c r="B392" s="17">
        <v>0</v>
      </c>
      <c r="C392" s="1">
        <v>0</v>
      </c>
      <c r="D392" s="1">
        <f t="shared" si="22"/>
        <v>0</v>
      </c>
      <c r="E392" s="1">
        <f t="shared" si="23"/>
        <v>0</v>
      </c>
      <c r="F392" s="1">
        <f t="shared" si="24"/>
        <v>0</v>
      </c>
      <c r="G392" s="1" t="e">
        <f t="shared" si="25"/>
        <v>#DIV/0!</v>
      </c>
      <c r="H392" s="1">
        <v>2.9239532257288135E-281</v>
      </c>
      <c r="I392" s="1" t="e">
        <f t="shared" si="26"/>
        <v>#DIV/0!</v>
      </c>
      <c r="J392" s="1" t="e">
        <f t="shared" si="27"/>
        <v>#DIV/0!</v>
      </c>
      <c r="BA392" s="59"/>
      <c r="BB392" s="59"/>
      <c r="BC392" s="59"/>
      <c r="BD392" s="59"/>
      <c r="BE392" s="59"/>
      <c r="BF392" s="59"/>
      <c r="BG392" s="59"/>
      <c r="BH392" s="72"/>
      <c r="BI392" s="59"/>
      <c r="BJ392" s="59"/>
      <c r="BK392" s="59"/>
      <c r="BL392" s="59">
        <f t="shared" si="28"/>
        <v>1</v>
      </c>
      <c r="BM392" s="59">
        <f t="shared" si="29"/>
        <v>0</v>
      </c>
      <c r="BN392" s="59" t="e">
        <f t="shared" si="30"/>
        <v>#N/A</v>
      </c>
      <c r="BO392" s="59"/>
      <c r="BP392" s="59"/>
      <c r="BQ392" s="59"/>
      <c r="BR392" s="59"/>
      <c r="BS392" s="59"/>
      <c r="BT392" s="59"/>
      <c r="BU392" s="59"/>
      <c r="BV392" s="59"/>
      <c r="BW392" s="59"/>
      <c r="BX392" s="59"/>
      <c r="BY392" s="59"/>
      <c r="BZ392" s="59"/>
      <c r="CA392" s="59"/>
      <c r="CB392" s="59"/>
      <c r="CC392" s="59"/>
      <c r="CD392" s="59"/>
      <c r="CE392" s="59"/>
      <c r="CF392" s="59"/>
      <c r="CG392" s="59"/>
      <c r="CH392" s="59"/>
      <c r="CI392" s="59"/>
      <c r="CJ392" s="59"/>
      <c r="CK392" s="59"/>
      <c r="CL392" s="59"/>
      <c r="CM392" s="59"/>
      <c r="CN392" s="59"/>
      <c r="CO392" s="59"/>
      <c r="CP392" s="59"/>
      <c r="CQ392" s="59"/>
      <c r="CR392" s="59"/>
      <c r="CS392" s="59"/>
      <c r="CT392" s="59"/>
      <c r="CU392" s="59"/>
      <c r="CV392" s="59"/>
      <c r="CW392" s="59"/>
      <c r="CX392" s="59"/>
      <c r="CY392" s="59"/>
      <c r="CZ392" s="59"/>
      <c r="DA392" s="59"/>
      <c r="DB392" s="59"/>
      <c r="DC392" s="59"/>
      <c r="DD392" s="59"/>
      <c r="DE392" s="59"/>
      <c r="DF392" s="59"/>
      <c r="DG392" s="59"/>
      <c r="DH392" s="59"/>
      <c r="DI392" s="59"/>
      <c r="DJ392" s="59"/>
      <c r="DK392" s="59"/>
      <c r="DL392" s="59"/>
      <c r="DM392" s="59"/>
      <c r="DN392" s="59"/>
      <c r="DO392" s="59"/>
      <c r="DP392" s="59"/>
      <c r="DQ392" s="59"/>
      <c r="DR392" s="59"/>
      <c r="DS392" s="59"/>
      <c r="DT392" s="59"/>
      <c r="DU392" s="59"/>
      <c r="DV392" s="59"/>
      <c r="DW392" s="59"/>
      <c r="DX392" s="59"/>
      <c r="DY392" s="59"/>
      <c r="DZ392" s="59"/>
      <c r="EA392" s="59"/>
      <c r="EB392" s="59"/>
      <c r="EC392" s="59"/>
      <c r="ED392" s="59"/>
      <c r="EE392" s="59"/>
      <c r="EF392" s="59"/>
      <c r="EG392" s="59"/>
      <c r="EH392" s="59"/>
      <c r="EI392" s="59"/>
      <c r="EJ392" s="59"/>
      <c r="EK392" s="59"/>
      <c r="EL392" s="59"/>
      <c r="EM392" s="59"/>
      <c r="EN392" s="59"/>
      <c r="EO392" s="59"/>
      <c r="EP392" s="59"/>
      <c r="EQ392" s="59"/>
      <c r="ER392" s="59"/>
      <c r="ES392" s="59"/>
      <c r="ET392" s="59"/>
      <c r="EU392" s="59"/>
      <c r="EV392" s="59"/>
      <c r="EW392" s="59"/>
      <c r="EX392" s="59"/>
    </row>
    <row r="393" spans="1:154" outlineLevel="1" x14ac:dyDescent="0.2">
      <c r="A393" s="17">
        <v>182</v>
      </c>
      <c r="B393" s="17">
        <v>0</v>
      </c>
      <c r="C393" s="1">
        <v>0</v>
      </c>
      <c r="D393" s="1">
        <f t="shared" si="22"/>
        <v>0</v>
      </c>
      <c r="E393" s="1">
        <f t="shared" si="23"/>
        <v>0</v>
      </c>
      <c r="F393" s="1">
        <f t="shared" si="24"/>
        <v>0</v>
      </c>
      <c r="G393" s="1" t="e">
        <f t="shared" si="25"/>
        <v>#DIV/0!</v>
      </c>
      <c r="H393" s="1">
        <v>0</v>
      </c>
      <c r="I393" s="1" t="e">
        <f t="shared" si="26"/>
        <v>#DIV/0!</v>
      </c>
      <c r="J393" s="1" t="e">
        <f t="shared" si="27"/>
        <v>#DIV/0!</v>
      </c>
      <c r="BA393" s="59"/>
      <c r="BB393" s="59"/>
      <c r="BC393" s="59"/>
      <c r="BD393" s="59"/>
      <c r="BE393" s="59"/>
      <c r="BF393" s="59"/>
      <c r="BG393" s="59"/>
      <c r="BH393" s="72"/>
      <c r="BI393" s="59"/>
      <c r="BJ393" s="59"/>
      <c r="BK393" s="59"/>
      <c r="BL393" s="59">
        <f t="shared" si="28"/>
        <v>1</v>
      </c>
      <c r="BM393" s="59">
        <f t="shared" si="29"/>
        <v>0</v>
      </c>
      <c r="BN393" s="59" t="e">
        <f t="shared" si="30"/>
        <v>#N/A</v>
      </c>
      <c r="BO393" s="59"/>
      <c r="BP393" s="59"/>
      <c r="BQ393" s="59"/>
      <c r="BR393" s="59"/>
      <c r="BS393" s="59"/>
      <c r="BT393" s="59"/>
      <c r="BU393" s="59"/>
      <c r="BV393" s="59"/>
      <c r="BW393" s="59"/>
      <c r="BX393" s="59"/>
      <c r="BY393" s="59"/>
      <c r="BZ393" s="59"/>
      <c r="CA393" s="59"/>
      <c r="CB393" s="59"/>
      <c r="CC393" s="59"/>
      <c r="CD393" s="59"/>
      <c r="CE393" s="59"/>
      <c r="CF393" s="59"/>
      <c r="CG393" s="59"/>
      <c r="CH393" s="59"/>
      <c r="CI393" s="59"/>
      <c r="CJ393" s="59"/>
      <c r="CK393" s="59"/>
      <c r="CL393" s="59"/>
      <c r="CM393" s="59"/>
      <c r="CN393" s="59"/>
      <c r="CO393" s="59"/>
      <c r="CP393" s="59"/>
      <c r="CQ393" s="59"/>
      <c r="CR393" s="59"/>
      <c r="CS393" s="59"/>
      <c r="CT393" s="59"/>
      <c r="CU393" s="59"/>
      <c r="CV393" s="59"/>
      <c r="CW393" s="59"/>
      <c r="CX393" s="59"/>
      <c r="CY393" s="59"/>
      <c r="CZ393" s="59"/>
      <c r="DA393" s="59"/>
      <c r="DB393" s="59"/>
      <c r="DC393" s="59"/>
      <c r="DD393" s="59"/>
      <c r="DE393" s="59"/>
      <c r="DF393" s="59"/>
      <c r="DG393" s="59"/>
      <c r="DH393" s="59"/>
      <c r="DI393" s="59"/>
      <c r="DJ393" s="59"/>
      <c r="DK393" s="59"/>
      <c r="DL393" s="59"/>
      <c r="DM393" s="59"/>
      <c r="DN393" s="59"/>
      <c r="DO393" s="59"/>
      <c r="DP393" s="59"/>
      <c r="DQ393" s="59"/>
      <c r="DR393" s="59"/>
      <c r="DS393" s="59"/>
      <c r="DT393" s="59"/>
      <c r="DU393" s="59"/>
      <c r="DV393" s="59"/>
      <c r="DW393" s="59"/>
      <c r="DX393" s="59"/>
      <c r="DY393" s="59"/>
      <c r="DZ393" s="59"/>
      <c r="EA393" s="59"/>
      <c r="EB393" s="59"/>
      <c r="EC393" s="59"/>
      <c r="ED393" s="59"/>
      <c r="EE393" s="59"/>
      <c r="EF393" s="59"/>
      <c r="EG393" s="59"/>
      <c r="EH393" s="59"/>
      <c r="EI393" s="59"/>
      <c r="EJ393" s="59"/>
      <c r="EK393" s="59"/>
      <c r="EL393" s="59"/>
      <c r="EM393" s="59"/>
      <c r="EN393" s="59"/>
      <c r="EO393" s="59"/>
      <c r="EP393" s="59"/>
      <c r="EQ393" s="59"/>
      <c r="ER393" s="59"/>
      <c r="ES393" s="59"/>
      <c r="ET393" s="59"/>
      <c r="EU393" s="59"/>
      <c r="EV393" s="59"/>
      <c r="EW393" s="59"/>
      <c r="EX393" s="59"/>
    </row>
    <row r="394" spans="1:154" outlineLevel="1" x14ac:dyDescent="0.2">
      <c r="A394" s="17">
        <v>183</v>
      </c>
      <c r="B394" s="17">
        <v>0</v>
      </c>
      <c r="C394" s="1">
        <v>0</v>
      </c>
      <c r="D394" s="1">
        <f t="shared" si="22"/>
        <v>0</v>
      </c>
      <c r="E394" s="1">
        <f t="shared" si="23"/>
        <v>0</v>
      </c>
      <c r="F394" s="1">
        <f t="shared" si="24"/>
        <v>0</v>
      </c>
      <c r="G394" s="1" t="e">
        <f t="shared" si="25"/>
        <v>#DIV/0!</v>
      </c>
      <c r="H394" s="1">
        <v>1.1112676196177583E-284</v>
      </c>
      <c r="I394" s="1" t="e">
        <f t="shared" si="26"/>
        <v>#DIV/0!</v>
      </c>
      <c r="J394" s="1" t="e">
        <f t="shared" si="27"/>
        <v>#DIV/0!</v>
      </c>
      <c r="BA394" s="59"/>
      <c r="BB394" s="59"/>
      <c r="BC394" s="59"/>
      <c r="BD394" s="59"/>
      <c r="BE394" s="59"/>
      <c r="BF394" s="59"/>
      <c r="BG394" s="59"/>
      <c r="BH394" s="72"/>
      <c r="BI394" s="59"/>
      <c r="BJ394" s="59"/>
      <c r="BK394" s="59"/>
      <c r="BL394" s="59">
        <f t="shared" si="28"/>
        <v>1</v>
      </c>
      <c r="BM394" s="59">
        <f t="shared" si="29"/>
        <v>0</v>
      </c>
      <c r="BN394" s="59" t="e">
        <f t="shared" si="30"/>
        <v>#N/A</v>
      </c>
      <c r="BO394" s="59"/>
      <c r="BP394" s="59"/>
      <c r="BQ394" s="59"/>
      <c r="BR394" s="59"/>
      <c r="BS394" s="59"/>
      <c r="BT394" s="59"/>
      <c r="BU394" s="59"/>
      <c r="BV394" s="59"/>
      <c r="BW394" s="59"/>
      <c r="BX394" s="59"/>
      <c r="BY394" s="59"/>
      <c r="BZ394" s="59"/>
      <c r="CA394" s="59"/>
      <c r="CB394" s="59"/>
      <c r="CC394" s="59"/>
      <c r="CD394" s="59"/>
      <c r="CE394" s="59"/>
      <c r="CF394" s="59"/>
      <c r="CG394" s="59"/>
      <c r="CH394" s="59"/>
      <c r="CI394" s="59"/>
      <c r="CJ394" s="59"/>
      <c r="CK394" s="59"/>
      <c r="CL394" s="59"/>
      <c r="CM394" s="59"/>
      <c r="CN394" s="59"/>
      <c r="CO394" s="59"/>
      <c r="CP394" s="59"/>
      <c r="CQ394" s="59"/>
      <c r="CR394" s="59"/>
      <c r="CS394" s="59"/>
      <c r="CT394" s="59"/>
      <c r="CU394" s="59"/>
      <c r="CV394" s="59"/>
      <c r="CW394" s="59"/>
      <c r="CX394" s="59"/>
      <c r="CY394" s="59"/>
      <c r="CZ394" s="59"/>
      <c r="DA394" s="59"/>
      <c r="DB394" s="59"/>
      <c r="DC394" s="59"/>
      <c r="DD394" s="59"/>
      <c r="DE394" s="59"/>
      <c r="DF394" s="59"/>
      <c r="DG394" s="59"/>
      <c r="DH394" s="59"/>
      <c r="DI394" s="59"/>
      <c r="DJ394" s="59"/>
      <c r="DK394" s="59"/>
      <c r="DL394" s="59"/>
      <c r="DM394" s="59"/>
      <c r="DN394" s="59"/>
      <c r="DO394" s="59"/>
      <c r="DP394" s="59"/>
      <c r="DQ394" s="59"/>
      <c r="DR394" s="59"/>
      <c r="DS394" s="59"/>
      <c r="DT394" s="59"/>
      <c r="DU394" s="59"/>
      <c r="DV394" s="59"/>
      <c r="DW394" s="59"/>
      <c r="DX394" s="59"/>
      <c r="DY394" s="59"/>
      <c r="DZ394" s="59"/>
      <c r="EA394" s="59"/>
      <c r="EB394" s="59"/>
      <c r="EC394" s="59"/>
      <c r="ED394" s="59"/>
      <c r="EE394" s="59"/>
      <c r="EF394" s="59"/>
      <c r="EG394" s="59"/>
      <c r="EH394" s="59"/>
      <c r="EI394" s="59"/>
      <c r="EJ394" s="59"/>
      <c r="EK394" s="59"/>
      <c r="EL394" s="59"/>
      <c r="EM394" s="59"/>
      <c r="EN394" s="59"/>
      <c r="EO394" s="59"/>
      <c r="EP394" s="59"/>
      <c r="EQ394" s="59"/>
      <c r="ER394" s="59"/>
      <c r="ES394" s="59"/>
      <c r="ET394" s="59"/>
      <c r="EU394" s="59"/>
      <c r="EV394" s="59"/>
      <c r="EW394" s="59"/>
      <c r="EX394" s="59"/>
    </row>
    <row r="395" spans="1:154" outlineLevel="1" x14ac:dyDescent="0.2">
      <c r="A395" s="17">
        <v>184</v>
      </c>
      <c r="B395" s="17">
        <v>0</v>
      </c>
      <c r="C395" s="1">
        <v>1.8377666327421585E-216</v>
      </c>
      <c r="D395" s="1">
        <f t="shared" si="22"/>
        <v>-1.8377666327421585E-216</v>
      </c>
      <c r="E395" s="1">
        <f t="shared" si="23"/>
        <v>0</v>
      </c>
      <c r="F395" s="1">
        <f t="shared" si="24"/>
        <v>0</v>
      </c>
      <c r="G395" s="1">
        <f t="shared" si="25"/>
        <v>-1.3556425165736572E-108</v>
      </c>
      <c r="H395" s="1">
        <v>1.0221728232298246E-176</v>
      </c>
      <c r="I395" s="1">
        <f t="shared" si="26"/>
        <v>0</v>
      </c>
      <c r="J395" s="1">
        <f t="shared" si="27"/>
        <v>-1.3556425165736572E-108</v>
      </c>
      <c r="BA395" s="59"/>
      <c r="BB395" s="59"/>
      <c r="BC395" s="59"/>
      <c r="BD395" s="59"/>
      <c r="BE395" s="59"/>
      <c r="BF395" s="59"/>
      <c r="BG395" s="59"/>
      <c r="BH395" s="72"/>
      <c r="BI395" s="59"/>
      <c r="BJ395" s="59"/>
      <c r="BK395" s="59"/>
      <c r="BL395" s="59">
        <f t="shared" si="28"/>
        <v>1</v>
      </c>
      <c r="BM395" s="59">
        <f t="shared" si="29"/>
        <v>1.8377666327421585E-216</v>
      </c>
      <c r="BN395" s="59" t="e">
        <f t="shared" si="30"/>
        <v>#N/A</v>
      </c>
      <c r="BO395" s="59"/>
      <c r="BP395" s="59"/>
      <c r="BQ395" s="59"/>
      <c r="BR395" s="59"/>
      <c r="BS395" s="59"/>
      <c r="BT395" s="59"/>
      <c r="BU395" s="59"/>
      <c r="BV395" s="59"/>
      <c r="BW395" s="59"/>
      <c r="BX395" s="59"/>
      <c r="BY395" s="59"/>
      <c r="BZ395" s="59"/>
      <c r="CA395" s="59"/>
      <c r="CB395" s="59"/>
      <c r="CC395" s="59"/>
      <c r="CD395" s="59"/>
      <c r="CE395" s="59"/>
      <c r="CF395" s="59"/>
      <c r="CG395" s="59"/>
      <c r="CH395" s="59"/>
      <c r="CI395" s="59"/>
      <c r="CJ395" s="59"/>
      <c r="CK395" s="59"/>
      <c r="CL395" s="59"/>
      <c r="CM395" s="59"/>
      <c r="CN395" s="59"/>
      <c r="CO395" s="59"/>
      <c r="CP395" s="59"/>
      <c r="CQ395" s="59"/>
      <c r="CR395" s="59"/>
      <c r="CS395" s="59"/>
      <c r="CT395" s="59"/>
      <c r="CU395" s="59"/>
      <c r="CV395" s="59"/>
      <c r="CW395" s="59"/>
      <c r="CX395" s="59"/>
      <c r="CY395" s="59"/>
      <c r="CZ395" s="59"/>
      <c r="DA395" s="59"/>
      <c r="DB395" s="59"/>
      <c r="DC395" s="59"/>
      <c r="DD395" s="59"/>
      <c r="DE395" s="59"/>
      <c r="DF395" s="59"/>
      <c r="DG395" s="59"/>
      <c r="DH395" s="59"/>
      <c r="DI395" s="59"/>
      <c r="DJ395" s="59"/>
      <c r="DK395" s="59"/>
      <c r="DL395" s="59"/>
      <c r="DM395" s="59"/>
      <c r="DN395" s="59"/>
      <c r="DO395" s="59"/>
      <c r="DP395" s="59"/>
      <c r="DQ395" s="59"/>
      <c r="DR395" s="59"/>
      <c r="DS395" s="59"/>
      <c r="DT395" s="59"/>
      <c r="DU395" s="59"/>
      <c r="DV395" s="59"/>
      <c r="DW395" s="59"/>
      <c r="DX395" s="59"/>
      <c r="DY395" s="59"/>
      <c r="DZ395" s="59"/>
      <c r="EA395" s="59"/>
      <c r="EB395" s="59"/>
      <c r="EC395" s="59"/>
      <c r="ED395" s="59"/>
      <c r="EE395" s="59"/>
      <c r="EF395" s="59"/>
      <c r="EG395" s="59"/>
      <c r="EH395" s="59"/>
      <c r="EI395" s="59"/>
      <c r="EJ395" s="59"/>
      <c r="EK395" s="59"/>
      <c r="EL395" s="59"/>
      <c r="EM395" s="59"/>
      <c r="EN395" s="59"/>
      <c r="EO395" s="59"/>
      <c r="EP395" s="59"/>
      <c r="EQ395" s="59"/>
      <c r="ER395" s="59"/>
      <c r="ES395" s="59"/>
      <c r="ET395" s="59"/>
      <c r="EU395" s="59"/>
      <c r="EV395" s="59"/>
      <c r="EW395" s="59"/>
      <c r="EX395" s="59"/>
    </row>
    <row r="396" spans="1:154" outlineLevel="1" x14ac:dyDescent="0.2">
      <c r="A396" s="17">
        <v>185</v>
      </c>
      <c r="B396" s="17">
        <v>0</v>
      </c>
      <c r="C396" s="1">
        <v>0</v>
      </c>
      <c r="D396" s="1">
        <f t="shared" si="22"/>
        <v>0</v>
      </c>
      <c r="E396" s="1">
        <f t="shared" si="23"/>
        <v>0</v>
      </c>
      <c r="F396" s="1">
        <f t="shared" si="24"/>
        <v>0</v>
      </c>
      <c r="G396" s="1" t="e">
        <f t="shared" si="25"/>
        <v>#DIV/0!</v>
      </c>
      <c r="H396" s="1">
        <v>0</v>
      </c>
      <c r="I396" s="1" t="e">
        <f t="shared" si="26"/>
        <v>#DIV/0!</v>
      </c>
      <c r="J396" s="1" t="e">
        <f t="shared" si="27"/>
        <v>#DIV/0!</v>
      </c>
      <c r="BA396" s="59"/>
      <c r="BB396" s="59"/>
      <c r="BC396" s="59"/>
      <c r="BD396" s="59"/>
      <c r="BE396" s="59"/>
      <c r="BF396" s="59"/>
      <c r="BG396" s="59"/>
      <c r="BH396" s="72"/>
      <c r="BI396" s="59"/>
      <c r="BJ396" s="59"/>
      <c r="BK396" s="59"/>
      <c r="BL396" s="59">
        <f t="shared" si="28"/>
        <v>1</v>
      </c>
      <c r="BM396" s="59">
        <f t="shared" si="29"/>
        <v>0</v>
      </c>
      <c r="BN396" s="59" t="e">
        <f t="shared" si="30"/>
        <v>#N/A</v>
      </c>
      <c r="BO396" s="59"/>
      <c r="BP396" s="59"/>
      <c r="BQ396" s="59"/>
      <c r="BR396" s="59"/>
      <c r="BS396" s="59"/>
      <c r="BT396" s="59"/>
      <c r="BU396" s="59"/>
      <c r="BV396" s="59"/>
      <c r="BW396" s="59"/>
      <c r="BX396" s="59"/>
      <c r="BY396" s="59"/>
      <c r="BZ396" s="59"/>
      <c r="CA396" s="59"/>
      <c r="CB396" s="59"/>
      <c r="CC396" s="59"/>
      <c r="CD396" s="59"/>
      <c r="CE396" s="59"/>
      <c r="CF396" s="59"/>
      <c r="CG396" s="59"/>
      <c r="CH396" s="59"/>
      <c r="CI396" s="59"/>
      <c r="CJ396" s="59"/>
      <c r="CK396" s="59"/>
      <c r="CL396" s="59"/>
      <c r="CM396" s="59"/>
      <c r="CN396" s="59"/>
      <c r="CO396" s="59"/>
      <c r="CP396" s="59"/>
      <c r="CQ396" s="59"/>
      <c r="CR396" s="59"/>
      <c r="CS396" s="59"/>
      <c r="CT396" s="59"/>
      <c r="CU396" s="59"/>
      <c r="CV396" s="59"/>
      <c r="CW396" s="59"/>
      <c r="CX396" s="59"/>
      <c r="CY396" s="59"/>
      <c r="CZ396" s="59"/>
      <c r="DA396" s="59"/>
      <c r="DB396" s="59"/>
      <c r="DC396" s="59"/>
      <c r="DD396" s="59"/>
      <c r="DE396" s="59"/>
      <c r="DF396" s="59"/>
      <c r="DG396" s="59"/>
      <c r="DH396" s="59"/>
      <c r="DI396" s="59"/>
      <c r="DJ396" s="59"/>
      <c r="DK396" s="59"/>
      <c r="DL396" s="59"/>
      <c r="DM396" s="59"/>
      <c r="DN396" s="59"/>
      <c r="DO396" s="59"/>
      <c r="DP396" s="59"/>
      <c r="DQ396" s="59"/>
      <c r="DR396" s="59"/>
      <c r="DS396" s="59"/>
      <c r="DT396" s="59"/>
      <c r="DU396" s="59"/>
      <c r="DV396" s="59"/>
      <c r="DW396" s="59"/>
      <c r="DX396" s="59"/>
      <c r="DY396" s="59"/>
      <c r="DZ396" s="59"/>
      <c r="EA396" s="59"/>
      <c r="EB396" s="59"/>
      <c r="EC396" s="59"/>
      <c r="ED396" s="59"/>
      <c r="EE396" s="59"/>
      <c r="EF396" s="59"/>
      <c r="EG396" s="59"/>
      <c r="EH396" s="59"/>
      <c r="EI396" s="59"/>
      <c r="EJ396" s="59"/>
      <c r="EK396" s="59"/>
      <c r="EL396" s="59"/>
      <c r="EM396" s="59"/>
      <c r="EN396" s="59"/>
      <c r="EO396" s="59"/>
      <c r="EP396" s="59"/>
      <c r="EQ396" s="59"/>
      <c r="ER396" s="59"/>
      <c r="ES396" s="59"/>
      <c r="ET396" s="59"/>
      <c r="EU396" s="59"/>
      <c r="EV396" s="59"/>
      <c r="EW396" s="59"/>
      <c r="EX396" s="59"/>
    </row>
    <row r="397" spans="1:154" outlineLevel="1" x14ac:dyDescent="0.2">
      <c r="A397" s="17">
        <v>186</v>
      </c>
      <c r="B397" s="17">
        <v>0</v>
      </c>
      <c r="C397" s="1">
        <v>3.0841559116013352E-270</v>
      </c>
      <c r="D397" s="1">
        <f t="shared" si="22"/>
        <v>-3.0841559116013352E-270</v>
      </c>
      <c r="E397" s="1">
        <f t="shared" si="23"/>
        <v>0</v>
      </c>
      <c r="F397" s="1">
        <f t="shared" si="24"/>
        <v>0</v>
      </c>
      <c r="G397" s="1">
        <f t="shared" si="25"/>
        <v>-1.7561765035443721E-135</v>
      </c>
      <c r="H397" s="1">
        <v>7.1932181875792385E-222</v>
      </c>
      <c r="I397" s="1">
        <f t="shared" si="26"/>
        <v>0</v>
      </c>
      <c r="J397" s="1">
        <f t="shared" si="27"/>
        <v>-1.7561765035443721E-135</v>
      </c>
      <c r="BA397" s="59"/>
      <c r="BB397" s="59"/>
      <c r="BC397" s="59"/>
      <c r="BD397" s="59"/>
      <c r="BE397" s="59"/>
      <c r="BF397" s="59"/>
      <c r="BG397" s="59"/>
      <c r="BH397" s="72"/>
      <c r="BI397" s="59"/>
      <c r="BJ397" s="59"/>
      <c r="BK397" s="59"/>
      <c r="BL397" s="59">
        <f t="shared" si="28"/>
        <v>1</v>
      </c>
      <c r="BM397" s="59">
        <f t="shared" si="29"/>
        <v>3.0841559116013352E-270</v>
      </c>
      <c r="BN397" s="59" t="e">
        <f t="shared" si="30"/>
        <v>#N/A</v>
      </c>
      <c r="BO397" s="59"/>
      <c r="BP397" s="59"/>
      <c r="BQ397" s="59"/>
      <c r="BR397" s="59"/>
      <c r="BS397" s="59"/>
      <c r="BT397" s="59"/>
      <c r="BU397" s="59"/>
      <c r="BV397" s="59"/>
      <c r="BW397" s="59"/>
      <c r="BX397" s="59"/>
      <c r="BY397" s="59"/>
      <c r="BZ397" s="59"/>
      <c r="CA397" s="59"/>
      <c r="CB397" s="59"/>
      <c r="CC397" s="59"/>
      <c r="CD397" s="59"/>
      <c r="CE397" s="59"/>
      <c r="CF397" s="59"/>
      <c r="CG397" s="59"/>
      <c r="CH397" s="59"/>
      <c r="CI397" s="59"/>
      <c r="CJ397" s="59"/>
      <c r="CK397" s="59"/>
      <c r="CL397" s="59"/>
      <c r="CM397" s="59"/>
      <c r="CN397" s="59"/>
      <c r="CO397" s="59"/>
      <c r="CP397" s="59"/>
      <c r="CQ397" s="59"/>
      <c r="CR397" s="59"/>
      <c r="CS397" s="59"/>
      <c r="CT397" s="59"/>
      <c r="CU397" s="59"/>
      <c r="CV397" s="59"/>
      <c r="CW397" s="59"/>
      <c r="CX397" s="59"/>
      <c r="CY397" s="59"/>
      <c r="CZ397" s="59"/>
      <c r="DA397" s="59"/>
      <c r="DB397" s="59"/>
      <c r="DC397" s="59"/>
      <c r="DD397" s="59"/>
      <c r="DE397" s="59"/>
      <c r="DF397" s="59"/>
      <c r="DG397" s="59"/>
      <c r="DH397" s="59"/>
      <c r="DI397" s="59"/>
      <c r="DJ397" s="59"/>
      <c r="DK397" s="59"/>
      <c r="DL397" s="59"/>
      <c r="DM397" s="59"/>
      <c r="DN397" s="59"/>
      <c r="DO397" s="59"/>
      <c r="DP397" s="59"/>
      <c r="DQ397" s="59"/>
      <c r="DR397" s="59"/>
      <c r="DS397" s="59"/>
      <c r="DT397" s="59"/>
      <c r="DU397" s="59"/>
      <c r="DV397" s="59"/>
      <c r="DW397" s="59"/>
      <c r="DX397" s="59"/>
      <c r="DY397" s="59"/>
      <c r="DZ397" s="59"/>
      <c r="EA397" s="59"/>
      <c r="EB397" s="59"/>
      <c r="EC397" s="59"/>
      <c r="ED397" s="59"/>
      <c r="EE397" s="59"/>
      <c r="EF397" s="59"/>
      <c r="EG397" s="59"/>
      <c r="EH397" s="59"/>
      <c r="EI397" s="59"/>
      <c r="EJ397" s="59"/>
      <c r="EK397" s="59"/>
      <c r="EL397" s="59"/>
      <c r="EM397" s="59"/>
      <c r="EN397" s="59"/>
      <c r="EO397" s="59"/>
      <c r="EP397" s="59"/>
      <c r="EQ397" s="59"/>
      <c r="ER397" s="59"/>
      <c r="ES397" s="59"/>
      <c r="ET397" s="59"/>
      <c r="EU397" s="59"/>
      <c r="EV397" s="59"/>
      <c r="EW397" s="59"/>
      <c r="EX397" s="59"/>
    </row>
    <row r="398" spans="1:154" outlineLevel="1" x14ac:dyDescent="0.2">
      <c r="A398" s="17">
        <v>187</v>
      </c>
      <c r="B398" s="17">
        <v>0</v>
      </c>
      <c r="C398" s="1">
        <v>1.2975843942069527E-134</v>
      </c>
      <c r="D398" s="1">
        <f t="shared" si="22"/>
        <v>-1.2975843942069527E-134</v>
      </c>
      <c r="E398" s="1">
        <f t="shared" si="23"/>
        <v>0</v>
      </c>
      <c r="F398" s="1">
        <f t="shared" si="24"/>
        <v>0</v>
      </c>
      <c r="G398" s="1">
        <f t="shared" si="25"/>
        <v>-1.1391156193323628E-67</v>
      </c>
      <c r="H398" s="1">
        <v>1.1225796842977814E-106</v>
      </c>
      <c r="I398" s="1">
        <f t="shared" si="26"/>
        <v>1.4566418795985686E-240</v>
      </c>
      <c r="J398" s="1">
        <f t="shared" si="27"/>
        <v>-1.1391156193323628E-67</v>
      </c>
      <c r="BA398" s="59"/>
      <c r="BB398" s="59"/>
      <c r="BC398" s="59"/>
      <c r="BD398" s="59"/>
      <c r="BE398" s="59"/>
      <c r="BF398" s="59"/>
      <c r="BG398" s="59"/>
      <c r="BH398" s="72"/>
      <c r="BI398" s="59"/>
      <c r="BJ398" s="59"/>
      <c r="BK398" s="59"/>
      <c r="BL398" s="59">
        <f t="shared" si="28"/>
        <v>1</v>
      </c>
      <c r="BM398" s="59">
        <f t="shared" si="29"/>
        <v>1.2975843942069527E-134</v>
      </c>
      <c r="BN398" s="59" t="e">
        <f t="shared" si="30"/>
        <v>#N/A</v>
      </c>
      <c r="BO398" s="59"/>
      <c r="BP398" s="59"/>
      <c r="BQ398" s="59"/>
      <c r="BR398" s="59"/>
      <c r="BS398" s="59"/>
      <c r="BT398" s="59"/>
      <c r="BU398" s="59"/>
      <c r="BV398" s="59"/>
      <c r="BW398" s="59"/>
      <c r="BX398" s="59"/>
      <c r="BY398" s="59"/>
      <c r="BZ398" s="59"/>
      <c r="CA398" s="59"/>
      <c r="CB398" s="59"/>
      <c r="CC398" s="59"/>
      <c r="CD398" s="59"/>
      <c r="CE398" s="59"/>
      <c r="CF398" s="59"/>
      <c r="CG398" s="59"/>
      <c r="CH398" s="59"/>
      <c r="CI398" s="59"/>
      <c r="CJ398" s="59"/>
      <c r="CK398" s="59"/>
      <c r="CL398" s="59"/>
      <c r="CM398" s="59"/>
      <c r="CN398" s="59"/>
      <c r="CO398" s="59"/>
      <c r="CP398" s="59"/>
      <c r="CQ398" s="59"/>
      <c r="CR398" s="59"/>
      <c r="CS398" s="59"/>
      <c r="CT398" s="59"/>
      <c r="CU398" s="59"/>
      <c r="CV398" s="59"/>
      <c r="CW398" s="59"/>
      <c r="CX398" s="59"/>
      <c r="CY398" s="59"/>
      <c r="CZ398" s="59"/>
      <c r="DA398" s="59"/>
      <c r="DB398" s="59"/>
      <c r="DC398" s="59"/>
      <c r="DD398" s="59"/>
      <c r="DE398" s="59"/>
      <c r="DF398" s="59"/>
      <c r="DG398" s="59"/>
      <c r="DH398" s="59"/>
      <c r="DI398" s="59"/>
      <c r="DJ398" s="59"/>
      <c r="DK398" s="59"/>
      <c r="DL398" s="59"/>
      <c r="DM398" s="59"/>
      <c r="DN398" s="59"/>
      <c r="DO398" s="59"/>
      <c r="DP398" s="59"/>
      <c r="DQ398" s="59"/>
      <c r="DR398" s="59"/>
      <c r="DS398" s="59"/>
      <c r="DT398" s="59"/>
      <c r="DU398" s="59"/>
      <c r="DV398" s="59"/>
      <c r="DW398" s="59"/>
      <c r="DX398" s="59"/>
      <c r="DY398" s="59"/>
      <c r="DZ398" s="59"/>
      <c r="EA398" s="59"/>
      <c r="EB398" s="59"/>
      <c r="EC398" s="59"/>
      <c r="ED398" s="59"/>
      <c r="EE398" s="59"/>
      <c r="EF398" s="59"/>
      <c r="EG398" s="59"/>
      <c r="EH398" s="59"/>
      <c r="EI398" s="59"/>
      <c r="EJ398" s="59"/>
      <c r="EK398" s="59"/>
      <c r="EL398" s="59"/>
      <c r="EM398" s="59"/>
      <c r="EN398" s="59"/>
      <c r="EO398" s="59"/>
      <c r="EP398" s="59"/>
      <c r="EQ398" s="59"/>
      <c r="ER398" s="59"/>
      <c r="ES398" s="59"/>
      <c r="ET398" s="59"/>
      <c r="EU398" s="59"/>
      <c r="EV398" s="59"/>
      <c r="EW398" s="59"/>
      <c r="EX398" s="59"/>
    </row>
    <row r="399" spans="1:154" outlineLevel="1" x14ac:dyDescent="0.2">
      <c r="A399" s="17">
        <v>188</v>
      </c>
      <c r="B399" s="17">
        <v>0</v>
      </c>
      <c r="C399" s="1">
        <v>0</v>
      </c>
      <c r="D399" s="1">
        <f t="shared" si="22"/>
        <v>0</v>
      </c>
      <c r="E399" s="1">
        <f t="shared" si="23"/>
        <v>0</v>
      </c>
      <c r="F399" s="1">
        <f t="shared" si="24"/>
        <v>0</v>
      </c>
      <c r="G399" s="1" t="e">
        <f t="shared" si="25"/>
        <v>#DIV/0!</v>
      </c>
      <c r="H399" s="1">
        <v>0</v>
      </c>
      <c r="I399" s="1" t="e">
        <f t="shared" si="26"/>
        <v>#DIV/0!</v>
      </c>
      <c r="J399" s="1" t="e">
        <f t="shared" si="27"/>
        <v>#DIV/0!</v>
      </c>
      <c r="BA399" s="59"/>
      <c r="BB399" s="59"/>
      <c r="BC399" s="59"/>
      <c r="BD399" s="59"/>
      <c r="BE399" s="59"/>
      <c r="BF399" s="59"/>
      <c r="BG399" s="59"/>
      <c r="BH399" s="72"/>
      <c r="BI399" s="59"/>
      <c r="BJ399" s="59"/>
      <c r="BK399" s="59"/>
      <c r="BL399" s="59">
        <f t="shared" si="28"/>
        <v>1</v>
      </c>
      <c r="BM399" s="59">
        <f t="shared" si="29"/>
        <v>0</v>
      </c>
      <c r="BN399" s="59" t="e">
        <f t="shared" si="30"/>
        <v>#N/A</v>
      </c>
      <c r="BO399" s="59"/>
      <c r="BP399" s="59"/>
      <c r="BQ399" s="59"/>
      <c r="BR399" s="59"/>
      <c r="BS399" s="59"/>
      <c r="BT399" s="59"/>
      <c r="BU399" s="59"/>
      <c r="BV399" s="59"/>
      <c r="BW399" s="59"/>
      <c r="BX399" s="59"/>
      <c r="BY399" s="59"/>
      <c r="BZ399" s="59"/>
      <c r="CA399" s="59"/>
      <c r="CB399" s="59"/>
      <c r="CC399" s="59"/>
      <c r="CD399" s="59"/>
      <c r="CE399" s="59"/>
      <c r="CF399" s="59"/>
      <c r="CG399" s="59"/>
      <c r="CH399" s="59"/>
      <c r="CI399" s="59"/>
      <c r="CJ399" s="59"/>
      <c r="CK399" s="59"/>
      <c r="CL399" s="59"/>
      <c r="CM399" s="59"/>
      <c r="CN399" s="59"/>
      <c r="CO399" s="59"/>
      <c r="CP399" s="59"/>
      <c r="CQ399" s="59"/>
      <c r="CR399" s="59"/>
      <c r="CS399" s="59"/>
      <c r="CT399" s="59"/>
      <c r="CU399" s="59"/>
      <c r="CV399" s="59"/>
      <c r="CW399" s="59"/>
      <c r="CX399" s="59"/>
      <c r="CY399" s="59"/>
      <c r="CZ399" s="59"/>
      <c r="DA399" s="59"/>
      <c r="DB399" s="59"/>
      <c r="DC399" s="59"/>
      <c r="DD399" s="59"/>
      <c r="DE399" s="59"/>
      <c r="DF399" s="59"/>
      <c r="DG399" s="59"/>
      <c r="DH399" s="59"/>
      <c r="DI399" s="59"/>
      <c r="DJ399" s="59"/>
      <c r="DK399" s="59"/>
      <c r="DL399" s="59"/>
      <c r="DM399" s="59"/>
      <c r="DN399" s="59"/>
      <c r="DO399" s="59"/>
      <c r="DP399" s="59"/>
      <c r="DQ399" s="59"/>
      <c r="DR399" s="59"/>
      <c r="DS399" s="59"/>
      <c r="DT399" s="59"/>
      <c r="DU399" s="59"/>
      <c r="DV399" s="59"/>
      <c r="DW399" s="59"/>
      <c r="DX399" s="59"/>
      <c r="DY399" s="59"/>
      <c r="DZ399" s="59"/>
      <c r="EA399" s="59"/>
      <c r="EB399" s="59"/>
      <c r="EC399" s="59"/>
      <c r="ED399" s="59"/>
      <c r="EE399" s="59"/>
      <c r="EF399" s="59"/>
      <c r="EG399" s="59"/>
      <c r="EH399" s="59"/>
      <c r="EI399" s="59"/>
      <c r="EJ399" s="59"/>
      <c r="EK399" s="59"/>
      <c r="EL399" s="59"/>
      <c r="EM399" s="59"/>
      <c r="EN399" s="59"/>
      <c r="EO399" s="59"/>
      <c r="EP399" s="59"/>
      <c r="EQ399" s="59"/>
      <c r="ER399" s="59"/>
      <c r="ES399" s="59"/>
      <c r="ET399" s="59"/>
      <c r="EU399" s="59"/>
      <c r="EV399" s="59"/>
      <c r="EW399" s="59"/>
      <c r="EX399" s="59"/>
    </row>
    <row r="400" spans="1:154" outlineLevel="1" x14ac:dyDescent="0.2">
      <c r="A400" s="17">
        <v>189</v>
      </c>
      <c r="B400" s="17">
        <v>0</v>
      </c>
      <c r="C400" s="1">
        <v>0</v>
      </c>
      <c r="D400" s="1">
        <f t="shared" si="22"/>
        <v>0</v>
      </c>
      <c r="E400" s="1">
        <f t="shared" si="23"/>
        <v>0</v>
      </c>
      <c r="F400" s="1">
        <f t="shared" si="24"/>
        <v>0</v>
      </c>
      <c r="G400" s="1" t="e">
        <f t="shared" si="25"/>
        <v>#DIV/0!</v>
      </c>
      <c r="H400" s="1">
        <v>0</v>
      </c>
      <c r="I400" s="1" t="e">
        <f t="shared" si="26"/>
        <v>#DIV/0!</v>
      </c>
      <c r="J400" s="1" t="e">
        <f t="shared" si="27"/>
        <v>#DIV/0!</v>
      </c>
      <c r="BA400" s="59"/>
      <c r="BB400" s="59"/>
      <c r="BC400" s="59"/>
      <c r="BD400" s="59"/>
      <c r="BE400" s="59"/>
      <c r="BF400" s="59"/>
      <c r="BG400" s="59"/>
      <c r="BH400" s="72"/>
      <c r="BI400" s="59"/>
      <c r="BJ400" s="59"/>
      <c r="BK400" s="59"/>
      <c r="BL400" s="59">
        <f t="shared" si="28"/>
        <v>1</v>
      </c>
      <c r="BM400" s="59">
        <f t="shared" si="29"/>
        <v>0</v>
      </c>
      <c r="BN400" s="59" t="e">
        <f t="shared" si="30"/>
        <v>#N/A</v>
      </c>
      <c r="BO400" s="59"/>
      <c r="BP400" s="59"/>
      <c r="BQ400" s="59"/>
      <c r="BR400" s="59"/>
      <c r="BS400" s="59"/>
      <c r="BT400" s="59"/>
      <c r="BU400" s="59"/>
      <c r="BV400" s="59"/>
      <c r="BW400" s="59"/>
      <c r="BX400" s="59"/>
      <c r="BY400" s="59"/>
      <c r="BZ400" s="59"/>
      <c r="CA400" s="59"/>
      <c r="CB400" s="59"/>
      <c r="CC400" s="59"/>
      <c r="CD400" s="59"/>
      <c r="CE400" s="59"/>
      <c r="CF400" s="59"/>
      <c r="CG400" s="59"/>
      <c r="CH400" s="59"/>
      <c r="CI400" s="59"/>
      <c r="CJ400" s="59"/>
      <c r="CK400" s="59"/>
      <c r="CL400" s="59"/>
      <c r="CM400" s="59"/>
      <c r="CN400" s="59"/>
      <c r="CO400" s="59"/>
      <c r="CP400" s="59"/>
      <c r="CQ400" s="59"/>
      <c r="CR400" s="59"/>
      <c r="CS400" s="59"/>
      <c r="CT400" s="59"/>
      <c r="CU400" s="59"/>
      <c r="CV400" s="59"/>
      <c r="CW400" s="59"/>
      <c r="CX400" s="59"/>
      <c r="CY400" s="59"/>
      <c r="CZ400" s="59"/>
      <c r="DA400" s="59"/>
      <c r="DB400" s="59"/>
      <c r="DC400" s="59"/>
      <c r="DD400" s="59"/>
      <c r="DE400" s="59"/>
      <c r="DF400" s="59"/>
      <c r="DG400" s="59"/>
      <c r="DH400" s="59"/>
      <c r="DI400" s="59"/>
      <c r="DJ400" s="59"/>
      <c r="DK400" s="59"/>
      <c r="DL400" s="59"/>
      <c r="DM400" s="59"/>
      <c r="DN400" s="59"/>
      <c r="DO400" s="59"/>
      <c r="DP400" s="59"/>
      <c r="DQ400" s="59"/>
      <c r="DR400" s="59"/>
      <c r="DS400" s="59"/>
      <c r="DT400" s="59"/>
      <c r="DU400" s="59"/>
      <c r="DV400" s="59"/>
      <c r="DW400" s="59"/>
      <c r="DX400" s="59"/>
      <c r="DY400" s="59"/>
      <c r="DZ400" s="59"/>
      <c r="EA400" s="59"/>
      <c r="EB400" s="59"/>
      <c r="EC400" s="59"/>
      <c r="ED400" s="59"/>
      <c r="EE400" s="59"/>
      <c r="EF400" s="59"/>
      <c r="EG400" s="59"/>
      <c r="EH400" s="59"/>
      <c r="EI400" s="59"/>
      <c r="EJ400" s="59"/>
      <c r="EK400" s="59"/>
      <c r="EL400" s="59"/>
      <c r="EM400" s="59"/>
      <c r="EN400" s="59"/>
      <c r="EO400" s="59"/>
      <c r="EP400" s="59"/>
      <c r="EQ400" s="59"/>
      <c r="ER400" s="59"/>
      <c r="ES400" s="59"/>
      <c r="ET400" s="59"/>
      <c r="EU400" s="59"/>
      <c r="EV400" s="59"/>
      <c r="EW400" s="59"/>
      <c r="EX400" s="59"/>
    </row>
    <row r="401" spans="1:154" outlineLevel="1" x14ac:dyDescent="0.2">
      <c r="A401" s="17">
        <v>190</v>
      </c>
      <c r="B401" s="17">
        <v>0</v>
      </c>
      <c r="C401" s="1">
        <v>2.2327648921129756E-247</v>
      </c>
      <c r="D401" s="1">
        <f t="shared" si="22"/>
        <v>-2.2327648921129756E-247</v>
      </c>
      <c r="E401" s="1">
        <f t="shared" si="23"/>
        <v>0</v>
      </c>
      <c r="F401" s="1">
        <f t="shared" si="24"/>
        <v>0</v>
      </c>
      <c r="G401" s="1">
        <f t="shared" si="25"/>
        <v>-4.7252141666944314E-124</v>
      </c>
      <c r="H401" s="1">
        <v>1.4225930134313559E-202</v>
      </c>
      <c r="I401" s="1">
        <f t="shared" si="26"/>
        <v>0</v>
      </c>
      <c r="J401" s="1">
        <f t="shared" si="27"/>
        <v>-4.7252141666944314E-124</v>
      </c>
      <c r="BA401" s="59"/>
      <c r="BB401" s="59"/>
      <c r="BC401" s="59"/>
      <c r="BD401" s="59"/>
      <c r="BE401" s="59"/>
      <c r="BF401" s="59"/>
      <c r="BG401" s="59"/>
      <c r="BH401" s="72"/>
      <c r="BI401" s="59"/>
      <c r="BJ401" s="59"/>
      <c r="BK401" s="59"/>
      <c r="BL401" s="59">
        <f t="shared" si="28"/>
        <v>1</v>
      </c>
      <c r="BM401" s="59">
        <f t="shared" si="29"/>
        <v>2.2327648921129756E-247</v>
      </c>
      <c r="BN401" s="59" t="e">
        <f t="shared" si="30"/>
        <v>#N/A</v>
      </c>
      <c r="BO401" s="59"/>
      <c r="BP401" s="59"/>
      <c r="BQ401" s="59"/>
      <c r="BR401" s="59"/>
      <c r="BS401" s="59"/>
      <c r="BT401" s="59"/>
      <c r="BU401" s="59"/>
      <c r="BV401" s="59"/>
      <c r="BW401" s="59"/>
      <c r="BX401" s="59"/>
      <c r="BY401" s="59"/>
      <c r="BZ401" s="59"/>
      <c r="CA401" s="59"/>
      <c r="CB401" s="59"/>
      <c r="CC401" s="59"/>
      <c r="CD401" s="59"/>
      <c r="CE401" s="59"/>
      <c r="CF401" s="59"/>
      <c r="CG401" s="59"/>
      <c r="CH401" s="59"/>
      <c r="CI401" s="59"/>
      <c r="CJ401" s="59"/>
      <c r="CK401" s="59"/>
      <c r="CL401" s="59"/>
      <c r="CM401" s="59"/>
      <c r="CN401" s="59"/>
      <c r="CO401" s="59"/>
      <c r="CP401" s="59"/>
      <c r="CQ401" s="59"/>
      <c r="CR401" s="59"/>
      <c r="CS401" s="59"/>
      <c r="CT401" s="59"/>
      <c r="CU401" s="59"/>
      <c r="CV401" s="59"/>
      <c r="CW401" s="59"/>
      <c r="CX401" s="59"/>
      <c r="CY401" s="59"/>
      <c r="CZ401" s="59"/>
      <c r="DA401" s="59"/>
      <c r="DB401" s="59"/>
      <c r="DC401" s="59"/>
      <c r="DD401" s="59"/>
      <c r="DE401" s="59"/>
      <c r="DF401" s="59"/>
      <c r="DG401" s="59"/>
      <c r="DH401" s="59"/>
      <c r="DI401" s="59"/>
      <c r="DJ401" s="59"/>
      <c r="DK401" s="59"/>
      <c r="DL401" s="59"/>
      <c r="DM401" s="59"/>
      <c r="DN401" s="59"/>
      <c r="DO401" s="59"/>
      <c r="DP401" s="59"/>
      <c r="DQ401" s="59"/>
      <c r="DR401" s="59"/>
      <c r="DS401" s="59"/>
      <c r="DT401" s="59"/>
      <c r="DU401" s="59"/>
      <c r="DV401" s="59"/>
      <c r="DW401" s="59"/>
      <c r="DX401" s="59"/>
      <c r="DY401" s="59"/>
      <c r="DZ401" s="59"/>
      <c r="EA401" s="59"/>
      <c r="EB401" s="59"/>
      <c r="EC401" s="59"/>
      <c r="ED401" s="59"/>
      <c r="EE401" s="59"/>
      <c r="EF401" s="59"/>
      <c r="EG401" s="59"/>
      <c r="EH401" s="59"/>
      <c r="EI401" s="59"/>
      <c r="EJ401" s="59"/>
      <c r="EK401" s="59"/>
      <c r="EL401" s="59"/>
      <c r="EM401" s="59"/>
      <c r="EN401" s="59"/>
      <c r="EO401" s="59"/>
      <c r="EP401" s="59"/>
      <c r="EQ401" s="59"/>
      <c r="ER401" s="59"/>
      <c r="ES401" s="59"/>
      <c r="ET401" s="59"/>
      <c r="EU401" s="59"/>
      <c r="EV401" s="59"/>
      <c r="EW401" s="59"/>
      <c r="EX401" s="59"/>
    </row>
    <row r="402" spans="1:154" outlineLevel="1" x14ac:dyDescent="0.2">
      <c r="A402" s="17">
        <v>191</v>
      </c>
      <c r="B402" s="17">
        <v>0</v>
      </c>
      <c r="C402" s="1">
        <v>1.845752934043856E-182</v>
      </c>
      <c r="D402" s="1">
        <f t="shared" si="22"/>
        <v>-1.845752934043856E-182</v>
      </c>
      <c r="E402" s="1">
        <f t="shared" si="23"/>
        <v>0</v>
      </c>
      <c r="F402" s="1">
        <f t="shared" si="24"/>
        <v>0</v>
      </c>
      <c r="G402" s="1">
        <f t="shared" si="25"/>
        <v>-1.3585849013012972E-91</v>
      </c>
      <c r="H402" s="1">
        <v>9.6650412773929536E-149</v>
      </c>
      <c r="I402" s="1">
        <f t="shared" si="26"/>
        <v>0</v>
      </c>
      <c r="J402" s="1">
        <f t="shared" si="27"/>
        <v>-1.3585849013012972E-91</v>
      </c>
      <c r="BA402" s="59"/>
      <c r="BB402" s="59"/>
      <c r="BC402" s="59"/>
      <c r="BD402" s="59"/>
      <c r="BE402" s="59"/>
      <c r="BF402" s="59"/>
      <c r="BG402" s="59"/>
      <c r="BH402" s="72"/>
      <c r="BI402" s="59"/>
      <c r="BJ402" s="59"/>
      <c r="BK402" s="59"/>
      <c r="BL402" s="59">
        <f t="shared" si="28"/>
        <v>1</v>
      </c>
      <c r="BM402" s="59">
        <f t="shared" si="29"/>
        <v>1.845752934043856E-182</v>
      </c>
      <c r="BN402" s="59" t="e">
        <f t="shared" si="30"/>
        <v>#N/A</v>
      </c>
      <c r="BO402" s="59"/>
      <c r="BP402" s="59"/>
      <c r="BQ402" s="59"/>
      <c r="BR402" s="59"/>
      <c r="BS402" s="59"/>
      <c r="BT402" s="59"/>
      <c r="BU402" s="59"/>
      <c r="BV402" s="59"/>
      <c r="BW402" s="59"/>
      <c r="BX402" s="59"/>
      <c r="BY402" s="59"/>
      <c r="BZ402" s="59"/>
      <c r="CA402" s="59"/>
      <c r="CB402" s="59"/>
      <c r="CC402" s="59"/>
      <c r="CD402" s="59"/>
      <c r="CE402" s="59"/>
      <c r="CF402" s="59"/>
      <c r="CG402" s="59"/>
      <c r="CH402" s="59"/>
      <c r="CI402" s="59"/>
      <c r="CJ402" s="59"/>
      <c r="CK402" s="59"/>
      <c r="CL402" s="59"/>
      <c r="CM402" s="59"/>
      <c r="CN402" s="59"/>
      <c r="CO402" s="59"/>
      <c r="CP402" s="59"/>
      <c r="CQ402" s="59"/>
      <c r="CR402" s="59"/>
      <c r="CS402" s="59"/>
      <c r="CT402" s="59"/>
      <c r="CU402" s="59"/>
      <c r="CV402" s="59"/>
      <c r="CW402" s="59"/>
      <c r="CX402" s="59"/>
      <c r="CY402" s="59"/>
      <c r="CZ402" s="59"/>
      <c r="DA402" s="59"/>
      <c r="DB402" s="59"/>
      <c r="DC402" s="59"/>
      <c r="DD402" s="59"/>
      <c r="DE402" s="59"/>
      <c r="DF402" s="59"/>
      <c r="DG402" s="59"/>
      <c r="DH402" s="59"/>
      <c r="DI402" s="59"/>
      <c r="DJ402" s="59"/>
      <c r="DK402" s="59"/>
      <c r="DL402" s="59"/>
      <c r="DM402" s="59"/>
      <c r="DN402" s="59"/>
      <c r="DO402" s="59"/>
      <c r="DP402" s="59"/>
      <c r="DQ402" s="59"/>
      <c r="DR402" s="59"/>
      <c r="DS402" s="59"/>
      <c r="DT402" s="59"/>
      <c r="DU402" s="59"/>
      <c r="DV402" s="59"/>
      <c r="DW402" s="59"/>
      <c r="DX402" s="59"/>
      <c r="DY402" s="59"/>
      <c r="DZ402" s="59"/>
      <c r="EA402" s="59"/>
      <c r="EB402" s="59"/>
      <c r="EC402" s="59"/>
      <c r="ED402" s="59"/>
      <c r="EE402" s="59"/>
      <c r="EF402" s="59"/>
      <c r="EG402" s="59"/>
      <c r="EH402" s="59"/>
      <c r="EI402" s="59"/>
      <c r="EJ402" s="59"/>
      <c r="EK402" s="59"/>
      <c r="EL402" s="59"/>
      <c r="EM402" s="59"/>
      <c r="EN402" s="59"/>
      <c r="EO402" s="59"/>
      <c r="EP402" s="59"/>
      <c r="EQ402" s="59"/>
      <c r="ER402" s="59"/>
      <c r="ES402" s="59"/>
      <c r="ET402" s="59"/>
      <c r="EU402" s="59"/>
      <c r="EV402" s="59"/>
      <c r="EW402" s="59"/>
      <c r="EX402" s="59"/>
    </row>
    <row r="403" spans="1:154" outlineLevel="1" x14ac:dyDescent="0.2">
      <c r="A403" s="17">
        <v>192</v>
      </c>
      <c r="B403" s="17">
        <v>0</v>
      </c>
      <c r="C403" s="1">
        <v>3.2733802648053911E-207</v>
      </c>
      <c r="D403" s="1">
        <f t="shared" si="22"/>
        <v>-3.2733802648053911E-207</v>
      </c>
      <c r="E403" s="1">
        <f t="shared" si="23"/>
        <v>0</v>
      </c>
      <c r="F403" s="1">
        <f t="shared" si="24"/>
        <v>0</v>
      </c>
      <c r="G403" s="1">
        <f t="shared" si="25"/>
        <v>-5.7213462268992183E-104</v>
      </c>
      <c r="H403" s="1">
        <v>5.1780533245166985E-169</v>
      </c>
      <c r="I403" s="1">
        <f t="shared" si="26"/>
        <v>0</v>
      </c>
      <c r="J403" s="1">
        <f t="shared" si="27"/>
        <v>-5.7213462268992183E-104</v>
      </c>
      <c r="BA403" s="59"/>
      <c r="BB403" s="59"/>
      <c r="BC403" s="59"/>
      <c r="BD403" s="59"/>
      <c r="BE403" s="59"/>
      <c r="BF403" s="59"/>
      <c r="BG403" s="59"/>
      <c r="BH403" s="72"/>
      <c r="BI403" s="59"/>
      <c r="BJ403" s="59"/>
      <c r="BK403" s="59"/>
      <c r="BL403" s="59">
        <f t="shared" si="28"/>
        <v>1</v>
      </c>
      <c r="BM403" s="59">
        <f t="shared" si="29"/>
        <v>3.2733802648053911E-207</v>
      </c>
      <c r="BN403" s="59" t="e">
        <f t="shared" si="30"/>
        <v>#N/A</v>
      </c>
      <c r="BO403" s="59"/>
      <c r="BP403" s="59"/>
      <c r="BQ403" s="59"/>
      <c r="BR403" s="59"/>
      <c r="BS403" s="59"/>
      <c r="BT403" s="59"/>
      <c r="BU403" s="59"/>
      <c r="BV403" s="59"/>
      <c r="BW403" s="59"/>
      <c r="BX403" s="59"/>
      <c r="BY403" s="59"/>
      <c r="BZ403" s="59"/>
      <c r="CA403" s="59"/>
      <c r="CB403" s="59"/>
      <c r="CC403" s="59"/>
      <c r="CD403" s="59"/>
      <c r="CE403" s="59"/>
      <c r="CF403" s="59"/>
      <c r="CG403" s="59"/>
      <c r="CH403" s="59"/>
      <c r="CI403" s="59"/>
      <c r="CJ403" s="59"/>
      <c r="CK403" s="59"/>
      <c r="CL403" s="59"/>
      <c r="CM403" s="59"/>
      <c r="CN403" s="59"/>
      <c r="CO403" s="59"/>
      <c r="CP403" s="59"/>
      <c r="CQ403" s="59"/>
      <c r="CR403" s="59"/>
      <c r="CS403" s="59"/>
      <c r="CT403" s="59"/>
      <c r="CU403" s="59"/>
      <c r="CV403" s="59"/>
      <c r="CW403" s="59"/>
      <c r="CX403" s="59"/>
      <c r="CY403" s="59"/>
      <c r="CZ403" s="59"/>
      <c r="DA403" s="59"/>
      <c r="DB403" s="59"/>
      <c r="DC403" s="59"/>
      <c r="DD403" s="59"/>
      <c r="DE403" s="59"/>
      <c r="DF403" s="59"/>
      <c r="DG403" s="59"/>
      <c r="DH403" s="59"/>
      <c r="DI403" s="59"/>
      <c r="DJ403" s="59"/>
      <c r="DK403" s="59"/>
      <c r="DL403" s="59"/>
      <c r="DM403" s="59"/>
      <c r="DN403" s="59"/>
      <c r="DO403" s="59"/>
      <c r="DP403" s="59"/>
      <c r="DQ403" s="59"/>
      <c r="DR403" s="59"/>
      <c r="DS403" s="59"/>
      <c r="DT403" s="59"/>
      <c r="DU403" s="59"/>
      <c r="DV403" s="59"/>
      <c r="DW403" s="59"/>
      <c r="DX403" s="59"/>
      <c r="DY403" s="59"/>
      <c r="DZ403" s="59"/>
      <c r="EA403" s="59"/>
      <c r="EB403" s="59"/>
      <c r="EC403" s="59"/>
      <c r="ED403" s="59"/>
      <c r="EE403" s="59"/>
      <c r="EF403" s="59"/>
      <c r="EG403" s="59"/>
      <c r="EH403" s="59"/>
      <c r="EI403" s="59"/>
      <c r="EJ403" s="59"/>
      <c r="EK403" s="59"/>
      <c r="EL403" s="59"/>
      <c r="EM403" s="59"/>
      <c r="EN403" s="59"/>
      <c r="EO403" s="59"/>
      <c r="EP403" s="59"/>
      <c r="EQ403" s="59"/>
      <c r="ER403" s="59"/>
      <c r="ES403" s="59"/>
      <c r="ET403" s="59"/>
      <c r="EU403" s="59"/>
      <c r="EV403" s="59"/>
      <c r="EW403" s="59"/>
      <c r="EX403" s="59"/>
    </row>
    <row r="404" spans="1:154" outlineLevel="1" x14ac:dyDescent="0.2">
      <c r="A404" s="17">
        <v>193</v>
      </c>
      <c r="B404" s="17">
        <v>0</v>
      </c>
      <c r="C404" s="1">
        <v>1.477389526375815E-174</v>
      </c>
      <c r="D404" s="1">
        <f t="shared" si="22"/>
        <v>-1.477389526375815E-174</v>
      </c>
      <c r="E404" s="1">
        <f t="shared" si="23"/>
        <v>0</v>
      </c>
      <c r="F404" s="1">
        <f t="shared" si="24"/>
        <v>0</v>
      </c>
      <c r="G404" s="1">
        <f t="shared" si="25"/>
        <v>-1.2154791344880481E-87</v>
      </c>
      <c r="H404" s="1">
        <v>2.8701885057356338E-142</v>
      </c>
      <c r="I404" s="1">
        <f t="shared" si="26"/>
        <v>0</v>
      </c>
      <c r="J404" s="1">
        <f t="shared" si="27"/>
        <v>-1.2154791344880481E-87</v>
      </c>
      <c r="BA404" s="59"/>
      <c r="BB404" s="59"/>
      <c r="BC404" s="59"/>
      <c r="BD404" s="59"/>
      <c r="BE404" s="59"/>
      <c r="BF404" s="59"/>
      <c r="BG404" s="59"/>
      <c r="BH404" s="72"/>
      <c r="BI404" s="59"/>
      <c r="BJ404" s="59"/>
      <c r="BK404" s="59"/>
      <c r="BL404" s="59">
        <f t="shared" si="28"/>
        <v>1</v>
      </c>
      <c r="BM404" s="59">
        <f t="shared" si="29"/>
        <v>1.477389526375815E-174</v>
      </c>
      <c r="BN404" s="59" t="e">
        <f t="shared" si="30"/>
        <v>#N/A</v>
      </c>
      <c r="BO404" s="59"/>
      <c r="BP404" s="59"/>
      <c r="BQ404" s="59"/>
      <c r="BR404" s="59"/>
      <c r="BS404" s="59"/>
      <c r="BT404" s="59"/>
      <c r="BU404" s="59"/>
      <c r="BV404" s="59"/>
      <c r="BW404" s="59"/>
      <c r="BX404" s="59"/>
      <c r="BY404" s="59"/>
      <c r="BZ404" s="59"/>
      <c r="CA404" s="59"/>
      <c r="CB404" s="59"/>
      <c r="CC404" s="59"/>
      <c r="CD404" s="59"/>
      <c r="CE404" s="59"/>
      <c r="CF404" s="59"/>
      <c r="CG404" s="59"/>
      <c r="CH404" s="59"/>
      <c r="CI404" s="59"/>
      <c r="CJ404" s="59"/>
      <c r="CK404" s="59"/>
      <c r="CL404" s="59"/>
      <c r="CM404" s="59"/>
      <c r="CN404" s="59"/>
      <c r="CO404" s="59"/>
      <c r="CP404" s="59"/>
      <c r="CQ404" s="59"/>
      <c r="CR404" s="59"/>
      <c r="CS404" s="59"/>
      <c r="CT404" s="59"/>
      <c r="CU404" s="59"/>
      <c r="CV404" s="59"/>
      <c r="CW404" s="59"/>
      <c r="CX404" s="59"/>
      <c r="CY404" s="59"/>
      <c r="CZ404" s="59"/>
      <c r="DA404" s="59"/>
      <c r="DB404" s="59"/>
      <c r="DC404" s="59"/>
      <c r="DD404" s="59"/>
      <c r="DE404" s="59"/>
      <c r="DF404" s="59"/>
      <c r="DG404" s="59"/>
      <c r="DH404" s="59"/>
      <c r="DI404" s="59"/>
      <c r="DJ404" s="59"/>
      <c r="DK404" s="59"/>
      <c r="DL404" s="59"/>
      <c r="DM404" s="59"/>
      <c r="DN404" s="59"/>
      <c r="DO404" s="59"/>
      <c r="DP404" s="59"/>
      <c r="DQ404" s="59"/>
      <c r="DR404" s="59"/>
      <c r="DS404" s="59"/>
      <c r="DT404" s="59"/>
      <c r="DU404" s="59"/>
      <c r="DV404" s="59"/>
      <c r="DW404" s="59"/>
      <c r="DX404" s="59"/>
      <c r="DY404" s="59"/>
      <c r="DZ404" s="59"/>
      <c r="EA404" s="59"/>
      <c r="EB404" s="59"/>
      <c r="EC404" s="59"/>
      <c r="ED404" s="59"/>
      <c r="EE404" s="59"/>
      <c r="EF404" s="59"/>
      <c r="EG404" s="59"/>
      <c r="EH404" s="59"/>
      <c r="EI404" s="59"/>
      <c r="EJ404" s="59"/>
      <c r="EK404" s="59"/>
      <c r="EL404" s="59"/>
      <c r="EM404" s="59"/>
      <c r="EN404" s="59"/>
      <c r="EO404" s="59"/>
      <c r="EP404" s="59"/>
      <c r="EQ404" s="59"/>
      <c r="ER404" s="59"/>
      <c r="ES404" s="59"/>
      <c r="ET404" s="59"/>
      <c r="EU404" s="59"/>
      <c r="EV404" s="59"/>
      <c r="EW404" s="59"/>
      <c r="EX404" s="59"/>
    </row>
    <row r="405" spans="1:154" outlineLevel="1" x14ac:dyDescent="0.2">
      <c r="A405" s="17">
        <v>194</v>
      </c>
      <c r="B405" s="17">
        <v>0</v>
      </c>
      <c r="C405" s="1">
        <v>0</v>
      </c>
      <c r="D405" s="1">
        <f t="shared" ref="D405:D457" si="31">B405 - C405</f>
        <v>0</v>
      </c>
      <c r="E405" s="1">
        <f t="shared" ref="E405:E457" si="32">2*IF(B405=1,LN(1/C405),LN(1/(1-C405)))</f>
        <v>0</v>
      </c>
      <c r="F405" s="1">
        <f t="shared" ref="F405:F457" si="33">SQRT(E405)*SIGN(D405)</f>
        <v>0</v>
      </c>
      <c r="G405" s="1" t="e">
        <f t="shared" ref="G405:G457" si="34">D405/(SQRT(C405*(1-C405)))</f>
        <v>#DIV/0!</v>
      </c>
      <c r="H405" s="1">
        <v>6.3282797903274595E-260</v>
      </c>
      <c r="I405" s="1" t="e">
        <f t="shared" ref="I405:I457" si="35">G405^2*H405/(1-H405)</f>
        <v>#DIV/0!</v>
      </c>
      <c r="J405" s="1" t="e">
        <f t="shared" ref="J405:J457" si="36">G405/SQRT(1-H405)</f>
        <v>#DIV/0!</v>
      </c>
      <c r="BA405" s="59"/>
      <c r="BB405" s="59"/>
      <c r="BC405" s="59"/>
      <c r="BD405" s="59"/>
      <c r="BE405" s="59"/>
      <c r="BF405" s="59"/>
      <c r="BG405" s="59"/>
      <c r="BH405" s="72"/>
      <c r="BI405" s="59"/>
      <c r="BJ405" s="59"/>
      <c r="BK405" s="59"/>
      <c r="BL405" s="59">
        <f t="shared" ref="BL405:BL457" si="37">1-B405</f>
        <v>1</v>
      </c>
      <c r="BM405" s="59">
        <f t="shared" ref="BM405:BM457" si="38">IF(B405=0,C405,NA())</f>
        <v>0</v>
      </c>
      <c r="BN405" s="59" t="e">
        <f t="shared" ref="BN405:BN457" si="39">IF(B405=1,C405,NA())</f>
        <v>#N/A</v>
      </c>
      <c r="BO405" s="59"/>
      <c r="BP405" s="59"/>
      <c r="BQ405" s="59"/>
      <c r="BR405" s="59"/>
      <c r="BS405" s="59"/>
      <c r="BT405" s="59"/>
      <c r="BU405" s="59"/>
      <c r="BV405" s="59"/>
      <c r="BW405" s="59"/>
      <c r="BX405" s="59"/>
      <c r="BY405" s="59"/>
      <c r="BZ405" s="59"/>
      <c r="CA405" s="59"/>
      <c r="CB405" s="59"/>
      <c r="CC405" s="59"/>
      <c r="CD405" s="59"/>
      <c r="CE405" s="59"/>
      <c r="CF405" s="59"/>
      <c r="CG405" s="59"/>
      <c r="CH405" s="59"/>
      <c r="CI405" s="59"/>
      <c r="CJ405" s="59"/>
      <c r="CK405" s="59"/>
      <c r="CL405" s="59"/>
      <c r="CM405" s="59"/>
      <c r="CN405" s="59"/>
      <c r="CO405" s="59"/>
      <c r="CP405" s="59"/>
      <c r="CQ405" s="59"/>
      <c r="CR405" s="59"/>
      <c r="CS405" s="59"/>
      <c r="CT405" s="59"/>
      <c r="CU405" s="59"/>
      <c r="CV405" s="59"/>
      <c r="CW405" s="59"/>
      <c r="CX405" s="59"/>
      <c r="CY405" s="59"/>
      <c r="CZ405" s="59"/>
      <c r="DA405" s="59"/>
      <c r="DB405" s="59"/>
      <c r="DC405" s="59"/>
      <c r="DD405" s="59"/>
      <c r="DE405" s="59"/>
      <c r="DF405" s="59"/>
      <c r="DG405" s="59"/>
      <c r="DH405" s="59"/>
      <c r="DI405" s="59"/>
      <c r="DJ405" s="59"/>
      <c r="DK405" s="59"/>
      <c r="DL405" s="59"/>
      <c r="DM405" s="59"/>
      <c r="DN405" s="59"/>
      <c r="DO405" s="59"/>
      <c r="DP405" s="59"/>
      <c r="DQ405" s="59"/>
      <c r="DR405" s="59"/>
      <c r="DS405" s="59"/>
      <c r="DT405" s="59"/>
      <c r="DU405" s="59"/>
      <c r="DV405" s="59"/>
      <c r="DW405" s="59"/>
      <c r="DX405" s="59"/>
      <c r="DY405" s="59"/>
      <c r="DZ405" s="59"/>
      <c r="EA405" s="59"/>
      <c r="EB405" s="59"/>
      <c r="EC405" s="59"/>
      <c r="ED405" s="59"/>
      <c r="EE405" s="59"/>
      <c r="EF405" s="59"/>
      <c r="EG405" s="59"/>
      <c r="EH405" s="59"/>
      <c r="EI405" s="59"/>
      <c r="EJ405" s="59"/>
      <c r="EK405" s="59"/>
      <c r="EL405" s="59"/>
      <c r="EM405" s="59"/>
      <c r="EN405" s="59"/>
      <c r="EO405" s="59"/>
      <c r="EP405" s="59"/>
      <c r="EQ405" s="59"/>
      <c r="ER405" s="59"/>
      <c r="ES405" s="59"/>
      <c r="ET405" s="59"/>
      <c r="EU405" s="59"/>
      <c r="EV405" s="59"/>
      <c r="EW405" s="59"/>
      <c r="EX405" s="59"/>
    </row>
    <row r="406" spans="1:154" outlineLevel="1" x14ac:dyDescent="0.2">
      <c r="A406" s="17">
        <v>195</v>
      </c>
      <c r="B406" s="17">
        <v>0</v>
      </c>
      <c r="C406" s="1">
        <v>3.4722793797256461E-185</v>
      </c>
      <c r="D406" s="1">
        <f t="shared" si="31"/>
        <v>-3.4722793797256461E-185</v>
      </c>
      <c r="E406" s="1">
        <f t="shared" si="32"/>
        <v>0</v>
      </c>
      <c r="F406" s="1">
        <f t="shared" si="33"/>
        <v>0</v>
      </c>
      <c r="G406" s="1">
        <f t="shared" si="34"/>
        <v>-5.8926050094382246E-93</v>
      </c>
      <c r="H406" s="1">
        <v>1.9998562764529564E-147</v>
      </c>
      <c r="I406" s="1">
        <f t="shared" si="35"/>
        <v>0</v>
      </c>
      <c r="J406" s="1">
        <f t="shared" si="36"/>
        <v>-5.8926050094382246E-93</v>
      </c>
      <c r="BA406" s="59"/>
      <c r="BB406" s="59"/>
      <c r="BC406" s="59"/>
      <c r="BD406" s="59"/>
      <c r="BE406" s="59"/>
      <c r="BF406" s="59"/>
      <c r="BG406" s="59"/>
      <c r="BH406" s="72"/>
      <c r="BI406" s="59"/>
      <c r="BJ406" s="59"/>
      <c r="BK406" s="59"/>
      <c r="BL406" s="59">
        <f t="shared" si="37"/>
        <v>1</v>
      </c>
      <c r="BM406" s="59">
        <f t="shared" si="38"/>
        <v>3.4722793797256461E-185</v>
      </c>
      <c r="BN406" s="59" t="e">
        <f t="shared" si="39"/>
        <v>#N/A</v>
      </c>
      <c r="BO406" s="59"/>
      <c r="BP406" s="59"/>
      <c r="BQ406" s="59"/>
      <c r="BR406" s="59"/>
      <c r="BS406" s="59"/>
      <c r="BT406" s="59"/>
      <c r="BU406" s="59"/>
      <c r="BV406" s="59"/>
      <c r="BW406" s="59"/>
      <c r="BX406" s="59"/>
      <c r="BY406" s="59"/>
      <c r="BZ406" s="59"/>
      <c r="CA406" s="59"/>
      <c r="CB406" s="59"/>
      <c r="CC406" s="59"/>
      <c r="CD406" s="59"/>
      <c r="CE406" s="59"/>
      <c r="CF406" s="59"/>
      <c r="CG406" s="59"/>
      <c r="CH406" s="59"/>
      <c r="CI406" s="59"/>
      <c r="CJ406" s="59"/>
      <c r="CK406" s="59"/>
      <c r="CL406" s="59"/>
      <c r="CM406" s="59"/>
      <c r="CN406" s="59"/>
      <c r="CO406" s="59"/>
      <c r="CP406" s="59"/>
      <c r="CQ406" s="59"/>
      <c r="CR406" s="59"/>
      <c r="CS406" s="59"/>
      <c r="CT406" s="59"/>
      <c r="CU406" s="59"/>
      <c r="CV406" s="59"/>
      <c r="CW406" s="59"/>
      <c r="CX406" s="59"/>
      <c r="CY406" s="59"/>
      <c r="CZ406" s="59"/>
      <c r="DA406" s="59"/>
      <c r="DB406" s="59"/>
      <c r="DC406" s="59"/>
      <c r="DD406" s="59"/>
      <c r="DE406" s="59"/>
      <c r="DF406" s="59"/>
      <c r="DG406" s="59"/>
      <c r="DH406" s="59"/>
      <c r="DI406" s="59"/>
      <c r="DJ406" s="59"/>
      <c r="DK406" s="59"/>
      <c r="DL406" s="59"/>
      <c r="DM406" s="59"/>
      <c r="DN406" s="59"/>
      <c r="DO406" s="59"/>
      <c r="DP406" s="59"/>
      <c r="DQ406" s="59"/>
      <c r="DR406" s="59"/>
      <c r="DS406" s="59"/>
      <c r="DT406" s="59"/>
      <c r="DU406" s="59"/>
      <c r="DV406" s="59"/>
      <c r="DW406" s="59"/>
      <c r="DX406" s="59"/>
      <c r="DY406" s="59"/>
      <c r="DZ406" s="59"/>
      <c r="EA406" s="59"/>
      <c r="EB406" s="59"/>
      <c r="EC406" s="59"/>
      <c r="ED406" s="59"/>
      <c r="EE406" s="59"/>
      <c r="EF406" s="59"/>
      <c r="EG406" s="59"/>
      <c r="EH406" s="59"/>
      <c r="EI406" s="59"/>
      <c r="EJ406" s="59"/>
      <c r="EK406" s="59"/>
      <c r="EL406" s="59"/>
      <c r="EM406" s="59"/>
      <c r="EN406" s="59"/>
      <c r="EO406" s="59"/>
      <c r="EP406" s="59"/>
      <c r="EQ406" s="59"/>
      <c r="ER406" s="59"/>
      <c r="ES406" s="59"/>
      <c r="ET406" s="59"/>
      <c r="EU406" s="59"/>
      <c r="EV406" s="59"/>
      <c r="EW406" s="59"/>
      <c r="EX406" s="59"/>
    </row>
    <row r="407" spans="1:154" outlineLevel="1" x14ac:dyDescent="0.2">
      <c r="A407" s="17">
        <v>196</v>
      </c>
      <c r="B407" s="17">
        <v>0</v>
      </c>
      <c r="C407" s="1">
        <v>1.5751037899211872E-155</v>
      </c>
      <c r="D407" s="1">
        <f t="shared" si="31"/>
        <v>-1.5751037899211872E-155</v>
      </c>
      <c r="E407" s="1">
        <f t="shared" si="32"/>
        <v>0</v>
      </c>
      <c r="F407" s="1">
        <f t="shared" si="33"/>
        <v>0</v>
      </c>
      <c r="G407" s="1">
        <f t="shared" si="34"/>
        <v>-3.9687577274522405E-78</v>
      </c>
      <c r="H407" s="1">
        <v>2.426361936542967E-126</v>
      </c>
      <c r="I407" s="1">
        <f t="shared" si="35"/>
        <v>3.8217718819693382E-281</v>
      </c>
      <c r="J407" s="1">
        <f t="shared" si="36"/>
        <v>-3.9687577274522405E-78</v>
      </c>
      <c r="BA407" s="59"/>
      <c r="BB407" s="59"/>
      <c r="BC407" s="59"/>
      <c r="BD407" s="59"/>
      <c r="BE407" s="59"/>
      <c r="BF407" s="59"/>
      <c r="BG407" s="59"/>
      <c r="BH407" s="72"/>
      <c r="BI407" s="59"/>
      <c r="BJ407" s="59"/>
      <c r="BK407" s="59"/>
      <c r="BL407" s="59">
        <f t="shared" si="37"/>
        <v>1</v>
      </c>
      <c r="BM407" s="59">
        <f t="shared" si="38"/>
        <v>1.5751037899211872E-155</v>
      </c>
      <c r="BN407" s="59" t="e">
        <f t="shared" si="39"/>
        <v>#N/A</v>
      </c>
      <c r="BO407" s="59"/>
      <c r="BP407" s="59"/>
      <c r="BQ407" s="59"/>
      <c r="BR407" s="59"/>
      <c r="BS407" s="59"/>
      <c r="BT407" s="59"/>
      <c r="BU407" s="59"/>
      <c r="BV407" s="59"/>
      <c r="BW407" s="59"/>
      <c r="BX407" s="59"/>
      <c r="BY407" s="59"/>
      <c r="BZ407" s="59"/>
      <c r="CA407" s="59"/>
      <c r="CB407" s="59"/>
      <c r="CC407" s="59"/>
      <c r="CD407" s="59"/>
      <c r="CE407" s="59"/>
      <c r="CF407" s="59"/>
      <c r="CG407" s="59"/>
      <c r="CH407" s="59"/>
      <c r="CI407" s="59"/>
      <c r="CJ407" s="59"/>
      <c r="CK407" s="59"/>
      <c r="CL407" s="59"/>
      <c r="CM407" s="59"/>
      <c r="CN407" s="59"/>
      <c r="CO407" s="59"/>
      <c r="CP407" s="59"/>
      <c r="CQ407" s="59"/>
      <c r="CR407" s="59"/>
      <c r="CS407" s="59"/>
      <c r="CT407" s="59"/>
      <c r="CU407" s="59"/>
      <c r="CV407" s="59"/>
      <c r="CW407" s="59"/>
      <c r="CX407" s="59"/>
      <c r="CY407" s="59"/>
      <c r="CZ407" s="59"/>
      <c r="DA407" s="59"/>
      <c r="DB407" s="59"/>
      <c r="DC407" s="59"/>
      <c r="DD407" s="59"/>
      <c r="DE407" s="59"/>
      <c r="DF407" s="59"/>
      <c r="DG407" s="59"/>
      <c r="DH407" s="59"/>
      <c r="DI407" s="59"/>
      <c r="DJ407" s="59"/>
      <c r="DK407" s="59"/>
      <c r="DL407" s="59"/>
      <c r="DM407" s="59"/>
      <c r="DN407" s="59"/>
      <c r="DO407" s="59"/>
      <c r="DP407" s="59"/>
      <c r="DQ407" s="59"/>
      <c r="DR407" s="59"/>
      <c r="DS407" s="59"/>
      <c r="DT407" s="59"/>
      <c r="DU407" s="59"/>
      <c r="DV407" s="59"/>
      <c r="DW407" s="59"/>
      <c r="DX407" s="59"/>
      <c r="DY407" s="59"/>
      <c r="DZ407" s="59"/>
      <c r="EA407" s="59"/>
      <c r="EB407" s="59"/>
      <c r="EC407" s="59"/>
      <c r="ED407" s="59"/>
      <c r="EE407" s="59"/>
      <c r="EF407" s="59"/>
      <c r="EG407" s="59"/>
      <c r="EH407" s="59"/>
      <c r="EI407" s="59"/>
      <c r="EJ407" s="59"/>
      <c r="EK407" s="59"/>
      <c r="EL407" s="59"/>
      <c r="EM407" s="59"/>
      <c r="EN407" s="59"/>
      <c r="EO407" s="59"/>
      <c r="EP407" s="59"/>
      <c r="EQ407" s="59"/>
      <c r="ER407" s="59"/>
      <c r="ES407" s="59"/>
      <c r="ET407" s="59"/>
      <c r="EU407" s="59"/>
      <c r="EV407" s="59"/>
      <c r="EW407" s="59"/>
      <c r="EX407" s="59"/>
    </row>
    <row r="408" spans="1:154" outlineLevel="1" x14ac:dyDescent="0.2">
      <c r="A408" s="17">
        <v>197</v>
      </c>
      <c r="B408" s="17">
        <v>0</v>
      </c>
      <c r="C408" s="1">
        <v>1.3148893407821752E-265</v>
      </c>
      <c r="D408" s="1">
        <f t="shared" si="31"/>
        <v>-1.3148893407821752E-265</v>
      </c>
      <c r="E408" s="1">
        <f t="shared" si="32"/>
        <v>0</v>
      </c>
      <c r="F408" s="1">
        <f t="shared" si="33"/>
        <v>0</v>
      </c>
      <c r="G408" s="1">
        <f t="shared" si="34"/>
        <v>-3.6261402906977762E-133</v>
      </c>
      <c r="H408" s="1">
        <v>1.6070041827269424E-216</v>
      </c>
      <c r="I408" s="1">
        <f t="shared" si="35"/>
        <v>0</v>
      </c>
      <c r="J408" s="1">
        <f t="shared" si="36"/>
        <v>-3.6261402906977762E-133</v>
      </c>
      <c r="BA408" s="59"/>
      <c r="BB408" s="59"/>
      <c r="BC408" s="59"/>
      <c r="BD408" s="59"/>
      <c r="BE408" s="59"/>
      <c r="BF408" s="59"/>
      <c r="BG408" s="59"/>
      <c r="BH408" s="72"/>
      <c r="BI408" s="59"/>
      <c r="BJ408" s="59"/>
      <c r="BK408" s="59"/>
      <c r="BL408" s="59">
        <f t="shared" si="37"/>
        <v>1</v>
      </c>
      <c r="BM408" s="59">
        <f t="shared" si="38"/>
        <v>1.3148893407821752E-265</v>
      </c>
      <c r="BN408" s="59" t="e">
        <f t="shared" si="39"/>
        <v>#N/A</v>
      </c>
      <c r="BO408" s="59"/>
      <c r="BP408" s="59"/>
      <c r="BQ408" s="59"/>
      <c r="BR408" s="59"/>
      <c r="BS408" s="59"/>
      <c r="BT408" s="59"/>
      <c r="BU408" s="59"/>
      <c r="BV408" s="59"/>
      <c r="BW408" s="59"/>
      <c r="BX408" s="59"/>
      <c r="BY408" s="59"/>
      <c r="BZ408" s="59"/>
      <c r="CA408" s="59"/>
      <c r="CB408" s="59"/>
      <c r="CC408" s="59"/>
      <c r="CD408" s="59"/>
      <c r="CE408" s="59"/>
      <c r="CF408" s="59"/>
      <c r="CG408" s="59"/>
      <c r="CH408" s="59"/>
      <c r="CI408" s="59"/>
      <c r="CJ408" s="59"/>
      <c r="CK408" s="59"/>
      <c r="CL408" s="59"/>
      <c r="CM408" s="59"/>
      <c r="CN408" s="59"/>
      <c r="CO408" s="59"/>
      <c r="CP408" s="59"/>
      <c r="CQ408" s="59"/>
      <c r="CR408" s="59"/>
      <c r="CS408" s="59"/>
      <c r="CT408" s="59"/>
      <c r="CU408" s="59"/>
      <c r="CV408" s="59"/>
      <c r="CW408" s="59"/>
      <c r="CX408" s="59"/>
      <c r="CY408" s="59"/>
      <c r="CZ408" s="59"/>
      <c r="DA408" s="59"/>
      <c r="DB408" s="59"/>
      <c r="DC408" s="59"/>
      <c r="DD408" s="59"/>
      <c r="DE408" s="59"/>
      <c r="DF408" s="59"/>
      <c r="DG408" s="59"/>
      <c r="DH408" s="59"/>
      <c r="DI408" s="59"/>
      <c r="DJ408" s="59"/>
      <c r="DK408" s="59"/>
      <c r="DL408" s="59"/>
      <c r="DM408" s="59"/>
      <c r="DN408" s="59"/>
      <c r="DO408" s="59"/>
      <c r="DP408" s="59"/>
      <c r="DQ408" s="59"/>
      <c r="DR408" s="59"/>
      <c r="DS408" s="59"/>
      <c r="DT408" s="59"/>
      <c r="DU408" s="59"/>
      <c r="DV408" s="59"/>
      <c r="DW408" s="59"/>
      <c r="DX408" s="59"/>
      <c r="DY408" s="59"/>
      <c r="DZ408" s="59"/>
      <c r="EA408" s="59"/>
      <c r="EB408" s="59"/>
      <c r="EC408" s="59"/>
      <c r="ED408" s="59"/>
      <c r="EE408" s="59"/>
      <c r="EF408" s="59"/>
      <c r="EG408" s="59"/>
      <c r="EH408" s="59"/>
      <c r="EI408" s="59"/>
      <c r="EJ408" s="59"/>
      <c r="EK408" s="59"/>
      <c r="EL408" s="59"/>
      <c r="EM408" s="59"/>
      <c r="EN408" s="59"/>
      <c r="EO408" s="59"/>
      <c r="EP408" s="59"/>
      <c r="EQ408" s="59"/>
      <c r="ER408" s="59"/>
      <c r="ES408" s="59"/>
      <c r="ET408" s="59"/>
      <c r="EU408" s="59"/>
      <c r="EV408" s="59"/>
      <c r="EW408" s="59"/>
      <c r="EX408" s="59"/>
    </row>
    <row r="409" spans="1:154" outlineLevel="1" x14ac:dyDescent="0.2">
      <c r="A409" s="17">
        <v>198</v>
      </c>
      <c r="B409" s="17">
        <v>0</v>
      </c>
      <c r="C409" s="1">
        <v>3.6075092039476164E-225</v>
      </c>
      <c r="D409" s="1">
        <f t="shared" si="31"/>
        <v>-3.6075092039476164E-225</v>
      </c>
      <c r="E409" s="1">
        <f t="shared" si="32"/>
        <v>0</v>
      </c>
      <c r="F409" s="1">
        <f t="shared" si="33"/>
        <v>0</v>
      </c>
      <c r="G409" s="1">
        <f t="shared" si="34"/>
        <v>-6.006254410152484E-113</v>
      </c>
      <c r="H409" s="1">
        <v>5.2989166480335422E-184</v>
      </c>
      <c r="I409" s="1">
        <f t="shared" si="35"/>
        <v>0</v>
      </c>
      <c r="J409" s="1">
        <f t="shared" si="36"/>
        <v>-6.006254410152484E-113</v>
      </c>
      <c r="BA409" s="59"/>
      <c r="BB409" s="59"/>
      <c r="BC409" s="59"/>
      <c r="BD409" s="59"/>
      <c r="BE409" s="59"/>
      <c r="BF409" s="59"/>
      <c r="BG409" s="59"/>
      <c r="BH409" s="72"/>
      <c r="BI409" s="59"/>
      <c r="BJ409" s="59"/>
      <c r="BK409" s="59"/>
      <c r="BL409" s="59">
        <f t="shared" si="37"/>
        <v>1</v>
      </c>
      <c r="BM409" s="59">
        <f t="shared" si="38"/>
        <v>3.6075092039476164E-225</v>
      </c>
      <c r="BN409" s="59" t="e">
        <f t="shared" si="39"/>
        <v>#N/A</v>
      </c>
      <c r="BO409" s="59"/>
      <c r="BP409" s="59"/>
      <c r="BQ409" s="59"/>
      <c r="BR409" s="59"/>
      <c r="BS409" s="59"/>
      <c r="BT409" s="59"/>
      <c r="BU409" s="59"/>
      <c r="BV409" s="59"/>
      <c r="BW409" s="59"/>
      <c r="BX409" s="59"/>
      <c r="BY409" s="59"/>
      <c r="BZ409" s="59"/>
      <c r="CA409" s="59"/>
      <c r="CB409" s="59"/>
      <c r="CC409" s="59"/>
      <c r="CD409" s="59"/>
      <c r="CE409" s="59"/>
      <c r="CF409" s="59"/>
      <c r="CG409" s="59"/>
      <c r="CH409" s="59"/>
      <c r="CI409" s="59"/>
      <c r="CJ409" s="59"/>
      <c r="CK409" s="59"/>
      <c r="CL409" s="59"/>
      <c r="CM409" s="59"/>
      <c r="CN409" s="59"/>
      <c r="CO409" s="59"/>
      <c r="CP409" s="59"/>
      <c r="CQ409" s="59"/>
      <c r="CR409" s="59"/>
      <c r="CS409" s="59"/>
      <c r="CT409" s="59"/>
      <c r="CU409" s="59"/>
      <c r="CV409" s="59"/>
      <c r="CW409" s="59"/>
      <c r="CX409" s="59"/>
      <c r="CY409" s="59"/>
      <c r="CZ409" s="59"/>
      <c r="DA409" s="59"/>
      <c r="DB409" s="59"/>
      <c r="DC409" s="59"/>
      <c r="DD409" s="59"/>
      <c r="DE409" s="59"/>
      <c r="DF409" s="59"/>
      <c r="DG409" s="59"/>
      <c r="DH409" s="59"/>
      <c r="DI409" s="59"/>
      <c r="DJ409" s="59"/>
      <c r="DK409" s="59"/>
      <c r="DL409" s="59"/>
      <c r="DM409" s="59"/>
      <c r="DN409" s="59"/>
      <c r="DO409" s="59"/>
      <c r="DP409" s="59"/>
      <c r="DQ409" s="59"/>
      <c r="DR409" s="59"/>
      <c r="DS409" s="59"/>
      <c r="DT409" s="59"/>
      <c r="DU409" s="59"/>
      <c r="DV409" s="59"/>
      <c r="DW409" s="59"/>
      <c r="DX409" s="59"/>
      <c r="DY409" s="59"/>
      <c r="DZ409" s="59"/>
      <c r="EA409" s="59"/>
      <c r="EB409" s="59"/>
      <c r="EC409" s="59"/>
      <c r="ED409" s="59"/>
      <c r="EE409" s="59"/>
      <c r="EF409" s="59"/>
      <c r="EG409" s="59"/>
      <c r="EH409" s="59"/>
      <c r="EI409" s="59"/>
      <c r="EJ409" s="59"/>
      <c r="EK409" s="59"/>
      <c r="EL409" s="59"/>
      <c r="EM409" s="59"/>
      <c r="EN409" s="59"/>
      <c r="EO409" s="59"/>
      <c r="EP409" s="59"/>
      <c r="EQ409" s="59"/>
      <c r="ER409" s="59"/>
      <c r="ES409" s="59"/>
      <c r="ET409" s="59"/>
      <c r="EU409" s="59"/>
      <c r="EV409" s="59"/>
      <c r="EW409" s="59"/>
      <c r="EX409" s="59"/>
    </row>
    <row r="410" spans="1:154" outlineLevel="1" x14ac:dyDescent="0.2">
      <c r="A410" s="17">
        <v>199</v>
      </c>
      <c r="B410" s="17">
        <v>0</v>
      </c>
      <c r="C410" s="1">
        <v>3.1378354134691775E-4</v>
      </c>
      <c r="D410" s="1">
        <f t="shared" si="31"/>
        <v>-3.1378354134691775E-4</v>
      </c>
      <c r="E410" s="1">
        <f t="shared" si="32"/>
        <v>6.2766556340650593E-4</v>
      </c>
      <c r="F410" s="1">
        <f t="shared" si="33"/>
        <v>-2.5053254547194183E-2</v>
      </c>
      <c r="G410" s="1">
        <f t="shared" si="34"/>
        <v>-1.7716716184513363E-2</v>
      </c>
      <c r="H410" s="1">
        <v>0.9999999998810889</v>
      </c>
      <c r="I410" s="1">
        <f t="shared" si="35"/>
        <v>2639636.0298964698</v>
      </c>
      <c r="J410" s="1">
        <f t="shared" si="36"/>
        <v>-1624.6956731063058</v>
      </c>
      <c r="BA410" s="59"/>
      <c r="BB410" s="59"/>
      <c r="BC410" s="59"/>
      <c r="BD410" s="59"/>
      <c r="BE410" s="59"/>
      <c r="BF410" s="59"/>
      <c r="BG410" s="59"/>
      <c r="BH410" s="72"/>
      <c r="BI410" s="59"/>
      <c r="BJ410" s="59"/>
      <c r="BK410" s="59"/>
      <c r="BL410" s="59">
        <f t="shared" si="37"/>
        <v>1</v>
      </c>
      <c r="BM410" s="59">
        <f t="shared" si="38"/>
        <v>3.1378354134691775E-4</v>
      </c>
      <c r="BN410" s="59" t="e">
        <f t="shared" si="39"/>
        <v>#N/A</v>
      </c>
      <c r="BO410" s="59"/>
      <c r="BP410" s="59"/>
      <c r="BQ410" s="59"/>
      <c r="BR410" s="59"/>
      <c r="BS410" s="59"/>
      <c r="BT410" s="59"/>
      <c r="BU410" s="59"/>
      <c r="BV410" s="59"/>
      <c r="BW410" s="59"/>
      <c r="BX410" s="59"/>
      <c r="BY410" s="59"/>
      <c r="BZ410" s="59"/>
      <c r="CA410" s="59"/>
      <c r="CB410" s="59"/>
      <c r="CC410" s="59"/>
      <c r="CD410" s="59"/>
      <c r="CE410" s="59"/>
      <c r="CF410" s="59"/>
      <c r="CG410" s="59"/>
      <c r="CH410" s="59"/>
      <c r="CI410" s="59"/>
      <c r="CJ410" s="59"/>
      <c r="CK410" s="59"/>
      <c r="CL410" s="59"/>
      <c r="CM410" s="59"/>
      <c r="CN410" s="59"/>
      <c r="CO410" s="59"/>
      <c r="CP410" s="59"/>
      <c r="CQ410" s="59"/>
      <c r="CR410" s="59"/>
      <c r="CS410" s="59"/>
      <c r="CT410" s="59"/>
      <c r="CU410" s="59"/>
      <c r="CV410" s="59"/>
      <c r="CW410" s="59"/>
      <c r="CX410" s="59"/>
      <c r="CY410" s="59"/>
      <c r="CZ410" s="59"/>
      <c r="DA410" s="59"/>
      <c r="DB410" s="59"/>
      <c r="DC410" s="59"/>
      <c r="DD410" s="59"/>
      <c r="DE410" s="59"/>
      <c r="DF410" s="59"/>
      <c r="DG410" s="59"/>
      <c r="DH410" s="59"/>
      <c r="DI410" s="59"/>
      <c r="DJ410" s="59"/>
      <c r="DK410" s="59"/>
      <c r="DL410" s="59"/>
      <c r="DM410" s="59"/>
      <c r="DN410" s="59"/>
      <c r="DO410" s="59"/>
      <c r="DP410" s="59"/>
      <c r="DQ410" s="59"/>
      <c r="DR410" s="59"/>
      <c r="DS410" s="59"/>
      <c r="DT410" s="59"/>
      <c r="DU410" s="59"/>
      <c r="DV410" s="59"/>
      <c r="DW410" s="59"/>
      <c r="DX410" s="59"/>
      <c r="DY410" s="59"/>
      <c r="DZ410" s="59"/>
      <c r="EA410" s="59"/>
      <c r="EB410" s="59"/>
      <c r="EC410" s="59"/>
      <c r="ED410" s="59"/>
      <c r="EE410" s="59"/>
      <c r="EF410" s="59"/>
      <c r="EG410" s="59"/>
      <c r="EH410" s="59"/>
      <c r="EI410" s="59"/>
      <c r="EJ410" s="59"/>
      <c r="EK410" s="59"/>
      <c r="EL410" s="59"/>
      <c r="EM410" s="59"/>
      <c r="EN410" s="59"/>
      <c r="EO410" s="59"/>
      <c r="EP410" s="59"/>
      <c r="EQ410" s="59"/>
      <c r="ER410" s="59"/>
      <c r="ES410" s="59"/>
      <c r="ET410" s="59"/>
      <c r="EU410" s="59"/>
      <c r="EV410" s="59"/>
      <c r="EW410" s="59"/>
      <c r="EX410" s="59"/>
    </row>
    <row r="411" spans="1:154" outlineLevel="1" x14ac:dyDescent="0.2">
      <c r="A411" s="17">
        <v>200</v>
      </c>
      <c r="B411" s="17">
        <v>0</v>
      </c>
      <c r="C411" s="1">
        <v>2.5078624967180403E-163</v>
      </c>
      <c r="D411" s="1">
        <f t="shared" si="31"/>
        <v>-2.5078624967180403E-163</v>
      </c>
      <c r="E411" s="1">
        <f t="shared" si="32"/>
        <v>0</v>
      </c>
      <c r="F411" s="1">
        <f t="shared" si="33"/>
        <v>0</v>
      </c>
      <c r="G411" s="1">
        <f t="shared" si="34"/>
        <v>-5.0078563245345212E-82</v>
      </c>
      <c r="H411" s="1">
        <v>1.8658622597607718E-132</v>
      </c>
      <c r="I411" s="1">
        <f t="shared" si="35"/>
        <v>4.6793259852956138E-295</v>
      </c>
      <c r="J411" s="1">
        <f t="shared" si="36"/>
        <v>-5.0078563245345212E-82</v>
      </c>
      <c r="BA411" s="59"/>
      <c r="BB411" s="59"/>
      <c r="BC411" s="59"/>
      <c r="BD411" s="59"/>
      <c r="BE411" s="59"/>
      <c r="BF411" s="59"/>
      <c r="BG411" s="59"/>
      <c r="BH411" s="72"/>
      <c r="BI411" s="59"/>
      <c r="BJ411" s="59"/>
      <c r="BK411" s="59"/>
      <c r="BL411" s="59">
        <f t="shared" si="37"/>
        <v>1</v>
      </c>
      <c r="BM411" s="59">
        <f t="shared" si="38"/>
        <v>2.5078624967180403E-163</v>
      </c>
      <c r="BN411" s="59" t="e">
        <f t="shared" si="39"/>
        <v>#N/A</v>
      </c>
      <c r="BO411" s="59"/>
      <c r="BP411" s="59"/>
      <c r="BQ411" s="59"/>
      <c r="BR411" s="59"/>
      <c r="BS411" s="59"/>
      <c r="BT411" s="59"/>
      <c r="BU411" s="59"/>
      <c r="BV411" s="59"/>
      <c r="BW411" s="59"/>
      <c r="BX411" s="59"/>
      <c r="BY411" s="59"/>
      <c r="BZ411" s="59"/>
      <c r="CA411" s="59"/>
      <c r="CB411" s="59"/>
      <c r="CC411" s="59"/>
      <c r="CD411" s="59"/>
      <c r="CE411" s="59"/>
      <c r="CF411" s="59"/>
      <c r="CG411" s="59"/>
      <c r="CH411" s="59"/>
      <c r="CI411" s="59"/>
      <c r="CJ411" s="59"/>
      <c r="CK411" s="59"/>
      <c r="CL411" s="59"/>
      <c r="CM411" s="59"/>
      <c r="CN411" s="59"/>
      <c r="CO411" s="59"/>
      <c r="CP411" s="59"/>
      <c r="CQ411" s="59"/>
      <c r="CR411" s="59"/>
      <c r="CS411" s="59"/>
      <c r="CT411" s="59"/>
      <c r="CU411" s="59"/>
      <c r="CV411" s="59"/>
      <c r="CW411" s="59"/>
      <c r="CX411" s="59"/>
      <c r="CY411" s="59"/>
      <c r="CZ411" s="59"/>
      <c r="DA411" s="59"/>
      <c r="DB411" s="59"/>
      <c r="DC411" s="59"/>
      <c r="DD411" s="59"/>
      <c r="DE411" s="59"/>
      <c r="DF411" s="59"/>
      <c r="DG411" s="59"/>
      <c r="DH411" s="59"/>
      <c r="DI411" s="59"/>
      <c r="DJ411" s="59"/>
      <c r="DK411" s="59"/>
      <c r="DL411" s="59"/>
      <c r="DM411" s="59"/>
      <c r="DN411" s="59"/>
      <c r="DO411" s="59"/>
      <c r="DP411" s="59"/>
      <c r="DQ411" s="59"/>
      <c r="DR411" s="59"/>
      <c r="DS411" s="59"/>
      <c r="DT411" s="59"/>
      <c r="DU411" s="59"/>
      <c r="DV411" s="59"/>
      <c r="DW411" s="59"/>
      <c r="DX411" s="59"/>
      <c r="DY411" s="59"/>
      <c r="DZ411" s="59"/>
      <c r="EA411" s="59"/>
      <c r="EB411" s="59"/>
      <c r="EC411" s="59"/>
      <c r="ED411" s="59"/>
      <c r="EE411" s="59"/>
      <c r="EF411" s="59"/>
      <c r="EG411" s="59"/>
      <c r="EH411" s="59"/>
      <c r="EI411" s="59"/>
      <c r="EJ411" s="59"/>
      <c r="EK411" s="59"/>
      <c r="EL411" s="59"/>
      <c r="EM411" s="59"/>
      <c r="EN411" s="59"/>
      <c r="EO411" s="59"/>
      <c r="EP411" s="59"/>
      <c r="EQ411" s="59"/>
      <c r="ER411" s="59"/>
      <c r="ES411" s="59"/>
      <c r="ET411" s="59"/>
      <c r="EU411" s="59"/>
      <c r="EV411" s="59"/>
      <c r="EW411" s="59"/>
      <c r="EX411" s="59"/>
    </row>
    <row r="412" spans="1:154" outlineLevel="1" x14ac:dyDescent="0.2">
      <c r="A412" s="17">
        <v>201</v>
      </c>
      <c r="B412" s="17">
        <v>0</v>
      </c>
      <c r="C412" s="1">
        <v>1.3149436309431613E-39</v>
      </c>
      <c r="D412" s="1">
        <f t="shared" si="31"/>
        <v>-1.3149436309431613E-39</v>
      </c>
      <c r="E412" s="1">
        <f t="shared" si="32"/>
        <v>0</v>
      </c>
      <c r="F412" s="1">
        <f t="shared" si="33"/>
        <v>0</v>
      </c>
      <c r="G412" s="1">
        <f t="shared" si="34"/>
        <v>-3.6262151493577447E-20</v>
      </c>
      <c r="H412" s="1">
        <v>7.5917784888531983E-30</v>
      </c>
      <c r="I412" s="1">
        <f t="shared" si="35"/>
        <v>9.9827607714488099E-69</v>
      </c>
      <c r="J412" s="1">
        <f t="shared" si="36"/>
        <v>-3.6262151493577447E-20</v>
      </c>
      <c r="BA412" s="59"/>
      <c r="BB412" s="59"/>
      <c r="BC412" s="59"/>
      <c r="BD412" s="59"/>
      <c r="BE412" s="59"/>
      <c r="BF412" s="59"/>
      <c r="BG412" s="59"/>
      <c r="BH412" s="72"/>
      <c r="BI412" s="59"/>
      <c r="BJ412" s="59"/>
      <c r="BK412" s="59"/>
      <c r="BL412" s="59">
        <f t="shared" si="37"/>
        <v>1</v>
      </c>
      <c r="BM412" s="59">
        <f t="shared" si="38"/>
        <v>1.3149436309431613E-39</v>
      </c>
      <c r="BN412" s="59" t="e">
        <f t="shared" si="39"/>
        <v>#N/A</v>
      </c>
      <c r="BO412" s="59"/>
      <c r="BP412" s="59"/>
      <c r="BQ412" s="59"/>
      <c r="BR412" s="59"/>
      <c r="BS412" s="59"/>
      <c r="BT412" s="59"/>
      <c r="BU412" s="59"/>
      <c r="BV412" s="59"/>
      <c r="BW412" s="59"/>
      <c r="BX412" s="59"/>
      <c r="BY412" s="59"/>
      <c r="BZ412" s="59"/>
      <c r="CA412" s="59"/>
      <c r="CB412" s="59"/>
      <c r="CC412" s="59"/>
      <c r="CD412" s="59"/>
      <c r="CE412" s="59"/>
      <c r="CF412" s="59"/>
      <c r="CG412" s="59"/>
      <c r="CH412" s="59"/>
      <c r="CI412" s="59"/>
      <c r="CJ412" s="59"/>
      <c r="CK412" s="59"/>
      <c r="CL412" s="59"/>
      <c r="CM412" s="59"/>
      <c r="CN412" s="59"/>
      <c r="CO412" s="59"/>
      <c r="CP412" s="59"/>
      <c r="CQ412" s="59"/>
      <c r="CR412" s="59"/>
      <c r="CS412" s="59"/>
      <c r="CT412" s="59"/>
      <c r="CU412" s="59"/>
      <c r="CV412" s="59"/>
      <c r="CW412" s="59"/>
      <c r="CX412" s="59"/>
      <c r="CY412" s="59"/>
      <c r="CZ412" s="59"/>
      <c r="DA412" s="59"/>
      <c r="DB412" s="59"/>
      <c r="DC412" s="59"/>
      <c r="DD412" s="59"/>
      <c r="DE412" s="59"/>
      <c r="DF412" s="59"/>
      <c r="DG412" s="59"/>
      <c r="DH412" s="59"/>
      <c r="DI412" s="59"/>
      <c r="DJ412" s="59"/>
      <c r="DK412" s="59"/>
      <c r="DL412" s="59"/>
      <c r="DM412" s="59"/>
      <c r="DN412" s="59"/>
      <c r="DO412" s="59"/>
      <c r="DP412" s="59"/>
      <c r="DQ412" s="59"/>
      <c r="DR412" s="59"/>
      <c r="DS412" s="59"/>
      <c r="DT412" s="59"/>
      <c r="DU412" s="59"/>
      <c r="DV412" s="59"/>
      <c r="DW412" s="59"/>
      <c r="DX412" s="59"/>
      <c r="DY412" s="59"/>
      <c r="DZ412" s="59"/>
      <c r="EA412" s="59"/>
      <c r="EB412" s="59"/>
      <c r="EC412" s="59"/>
      <c r="ED412" s="59"/>
      <c r="EE412" s="59"/>
      <c r="EF412" s="59"/>
      <c r="EG412" s="59"/>
      <c r="EH412" s="59"/>
      <c r="EI412" s="59"/>
      <c r="EJ412" s="59"/>
      <c r="EK412" s="59"/>
      <c r="EL412" s="59"/>
      <c r="EM412" s="59"/>
      <c r="EN412" s="59"/>
      <c r="EO412" s="59"/>
      <c r="EP412" s="59"/>
      <c r="EQ412" s="59"/>
      <c r="ER412" s="59"/>
      <c r="ES412" s="59"/>
      <c r="ET412" s="59"/>
      <c r="EU412" s="59"/>
      <c r="EV412" s="59"/>
      <c r="EW412" s="59"/>
      <c r="EX412" s="59"/>
    </row>
    <row r="413" spans="1:154" outlineLevel="1" x14ac:dyDescent="0.2">
      <c r="A413" s="17">
        <v>202</v>
      </c>
      <c r="B413" s="17">
        <v>0</v>
      </c>
      <c r="C413" s="1">
        <v>0</v>
      </c>
      <c r="D413" s="1">
        <f t="shared" si="31"/>
        <v>0</v>
      </c>
      <c r="E413" s="1">
        <f t="shared" si="32"/>
        <v>0</v>
      </c>
      <c r="F413" s="1">
        <f t="shared" si="33"/>
        <v>0</v>
      </c>
      <c r="G413" s="1" t="e">
        <f t="shared" si="34"/>
        <v>#DIV/0!</v>
      </c>
      <c r="H413" s="1">
        <v>0</v>
      </c>
      <c r="I413" s="1" t="e">
        <f t="shared" si="35"/>
        <v>#DIV/0!</v>
      </c>
      <c r="J413" s="1" t="e">
        <f t="shared" si="36"/>
        <v>#DIV/0!</v>
      </c>
      <c r="BA413" s="59"/>
      <c r="BB413" s="59"/>
      <c r="BC413" s="59"/>
      <c r="BD413" s="59"/>
      <c r="BE413" s="59"/>
      <c r="BF413" s="59"/>
      <c r="BG413" s="59"/>
      <c r="BH413" s="72"/>
      <c r="BI413" s="59"/>
      <c r="BJ413" s="59"/>
      <c r="BK413" s="59"/>
      <c r="BL413" s="59">
        <f t="shared" si="37"/>
        <v>1</v>
      </c>
      <c r="BM413" s="59">
        <f t="shared" si="38"/>
        <v>0</v>
      </c>
      <c r="BN413" s="59" t="e">
        <f t="shared" si="39"/>
        <v>#N/A</v>
      </c>
      <c r="BO413" s="59"/>
      <c r="BP413" s="59"/>
      <c r="BQ413" s="59"/>
      <c r="BR413" s="59"/>
      <c r="BS413" s="59"/>
      <c r="BT413" s="59"/>
      <c r="BU413" s="59"/>
      <c r="BV413" s="59"/>
      <c r="BW413" s="59"/>
      <c r="BX413" s="59"/>
      <c r="BY413" s="59"/>
      <c r="BZ413" s="59"/>
      <c r="CA413" s="59"/>
      <c r="CB413" s="59"/>
      <c r="CC413" s="59"/>
      <c r="CD413" s="59"/>
      <c r="CE413" s="59"/>
      <c r="CF413" s="59"/>
      <c r="CG413" s="59"/>
      <c r="CH413" s="59"/>
      <c r="CI413" s="59"/>
      <c r="CJ413" s="59"/>
      <c r="CK413" s="59"/>
      <c r="CL413" s="59"/>
      <c r="CM413" s="59"/>
      <c r="CN413" s="59"/>
      <c r="CO413" s="59"/>
      <c r="CP413" s="59"/>
      <c r="CQ413" s="59"/>
      <c r="CR413" s="59"/>
      <c r="CS413" s="59"/>
      <c r="CT413" s="59"/>
      <c r="CU413" s="59"/>
      <c r="CV413" s="59"/>
      <c r="CW413" s="59"/>
      <c r="CX413" s="59"/>
      <c r="CY413" s="59"/>
      <c r="CZ413" s="59"/>
      <c r="DA413" s="59"/>
      <c r="DB413" s="59"/>
      <c r="DC413" s="59"/>
      <c r="DD413" s="59"/>
      <c r="DE413" s="59"/>
      <c r="DF413" s="59"/>
      <c r="DG413" s="59"/>
      <c r="DH413" s="59"/>
      <c r="DI413" s="59"/>
      <c r="DJ413" s="59"/>
      <c r="DK413" s="59"/>
      <c r="DL413" s="59"/>
      <c r="DM413" s="59"/>
      <c r="DN413" s="59"/>
      <c r="DO413" s="59"/>
      <c r="DP413" s="59"/>
      <c r="DQ413" s="59"/>
      <c r="DR413" s="59"/>
      <c r="DS413" s="59"/>
      <c r="DT413" s="59"/>
      <c r="DU413" s="59"/>
      <c r="DV413" s="59"/>
      <c r="DW413" s="59"/>
      <c r="DX413" s="59"/>
      <c r="DY413" s="59"/>
      <c r="DZ413" s="59"/>
      <c r="EA413" s="59"/>
      <c r="EB413" s="59"/>
      <c r="EC413" s="59"/>
      <c r="ED413" s="59"/>
      <c r="EE413" s="59"/>
      <c r="EF413" s="59"/>
      <c r="EG413" s="59"/>
      <c r="EH413" s="59"/>
      <c r="EI413" s="59"/>
      <c r="EJ413" s="59"/>
      <c r="EK413" s="59"/>
      <c r="EL413" s="59"/>
      <c r="EM413" s="59"/>
      <c r="EN413" s="59"/>
      <c r="EO413" s="59"/>
      <c r="EP413" s="59"/>
      <c r="EQ413" s="59"/>
      <c r="ER413" s="59"/>
      <c r="ES413" s="59"/>
      <c r="ET413" s="59"/>
      <c r="EU413" s="59"/>
      <c r="EV413" s="59"/>
      <c r="EW413" s="59"/>
      <c r="EX413" s="59"/>
    </row>
    <row r="414" spans="1:154" outlineLevel="1" x14ac:dyDescent="0.2">
      <c r="A414" s="17">
        <v>203</v>
      </c>
      <c r="B414" s="17">
        <v>0</v>
      </c>
      <c r="C414" s="1">
        <v>0</v>
      </c>
      <c r="D414" s="1">
        <f t="shared" si="31"/>
        <v>0</v>
      </c>
      <c r="E414" s="1">
        <f t="shared" si="32"/>
        <v>0</v>
      </c>
      <c r="F414" s="1">
        <f t="shared" si="33"/>
        <v>0</v>
      </c>
      <c r="G414" s="1" t="e">
        <f t="shared" si="34"/>
        <v>#DIV/0!</v>
      </c>
      <c r="H414" s="1">
        <v>0</v>
      </c>
      <c r="I414" s="1" t="e">
        <f t="shared" si="35"/>
        <v>#DIV/0!</v>
      </c>
      <c r="J414" s="1" t="e">
        <f t="shared" si="36"/>
        <v>#DIV/0!</v>
      </c>
      <c r="BA414" s="59"/>
      <c r="BB414" s="59"/>
      <c r="BC414" s="59"/>
      <c r="BD414" s="59"/>
      <c r="BE414" s="59"/>
      <c r="BF414" s="59"/>
      <c r="BG414" s="59"/>
      <c r="BH414" s="72"/>
      <c r="BI414" s="59"/>
      <c r="BJ414" s="59"/>
      <c r="BK414" s="59"/>
      <c r="BL414" s="59">
        <f t="shared" si="37"/>
        <v>1</v>
      </c>
      <c r="BM414" s="59">
        <f t="shared" si="38"/>
        <v>0</v>
      </c>
      <c r="BN414" s="59" t="e">
        <f t="shared" si="39"/>
        <v>#N/A</v>
      </c>
      <c r="BO414" s="59"/>
      <c r="BP414" s="59"/>
      <c r="BQ414" s="59"/>
      <c r="BR414" s="59"/>
      <c r="BS414" s="59"/>
      <c r="BT414" s="59"/>
      <c r="BU414" s="59"/>
      <c r="BV414" s="59"/>
      <c r="BW414" s="59"/>
      <c r="BX414" s="59"/>
      <c r="BY414" s="59"/>
      <c r="BZ414" s="59"/>
      <c r="CA414" s="59"/>
      <c r="CB414" s="59"/>
      <c r="CC414" s="59"/>
      <c r="CD414" s="59"/>
      <c r="CE414" s="59"/>
      <c r="CF414" s="59"/>
      <c r="CG414" s="59"/>
      <c r="CH414" s="59"/>
      <c r="CI414" s="59"/>
      <c r="CJ414" s="59"/>
      <c r="CK414" s="59"/>
      <c r="CL414" s="59"/>
      <c r="CM414" s="59"/>
      <c r="CN414" s="59"/>
      <c r="CO414" s="59"/>
      <c r="CP414" s="59"/>
      <c r="CQ414" s="59"/>
      <c r="CR414" s="59"/>
      <c r="CS414" s="59"/>
      <c r="CT414" s="59"/>
      <c r="CU414" s="59"/>
      <c r="CV414" s="59"/>
      <c r="CW414" s="59"/>
      <c r="CX414" s="59"/>
      <c r="CY414" s="59"/>
      <c r="CZ414" s="59"/>
      <c r="DA414" s="59"/>
      <c r="DB414" s="59"/>
      <c r="DC414" s="59"/>
      <c r="DD414" s="59"/>
      <c r="DE414" s="59"/>
      <c r="DF414" s="59"/>
      <c r="DG414" s="59"/>
      <c r="DH414" s="59"/>
      <c r="DI414" s="59"/>
      <c r="DJ414" s="59"/>
      <c r="DK414" s="59"/>
      <c r="DL414" s="59"/>
      <c r="DM414" s="59"/>
      <c r="DN414" s="59"/>
      <c r="DO414" s="59"/>
      <c r="DP414" s="59"/>
      <c r="DQ414" s="59"/>
      <c r="DR414" s="59"/>
      <c r="DS414" s="59"/>
      <c r="DT414" s="59"/>
      <c r="DU414" s="59"/>
      <c r="DV414" s="59"/>
      <c r="DW414" s="59"/>
      <c r="DX414" s="59"/>
      <c r="DY414" s="59"/>
      <c r="DZ414" s="59"/>
      <c r="EA414" s="59"/>
      <c r="EB414" s="59"/>
      <c r="EC414" s="59"/>
      <c r="ED414" s="59"/>
      <c r="EE414" s="59"/>
      <c r="EF414" s="59"/>
      <c r="EG414" s="59"/>
      <c r="EH414" s="59"/>
      <c r="EI414" s="59"/>
      <c r="EJ414" s="59"/>
      <c r="EK414" s="59"/>
      <c r="EL414" s="59"/>
      <c r="EM414" s="59"/>
      <c r="EN414" s="59"/>
      <c r="EO414" s="59"/>
      <c r="EP414" s="59"/>
      <c r="EQ414" s="59"/>
      <c r="ER414" s="59"/>
      <c r="ES414" s="59"/>
      <c r="ET414" s="59"/>
      <c r="EU414" s="59"/>
      <c r="EV414" s="59"/>
      <c r="EW414" s="59"/>
      <c r="EX414" s="59"/>
    </row>
    <row r="415" spans="1:154" outlineLevel="1" x14ac:dyDescent="0.2">
      <c r="A415" s="17">
        <v>204</v>
      </c>
      <c r="B415" s="17">
        <v>0</v>
      </c>
      <c r="C415" s="1">
        <v>0</v>
      </c>
      <c r="D415" s="1">
        <f t="shared" si="31"/>
        <v>0</v>
      </c>
      <c r="E415" s="1">
        <f t="shared" si="32"/>
        <v>0</v>
      </c>
      <c r="F415" s="1">
        <f t="shared" si="33"/>
        <v>0</v>
      </c>
      <c r="G415" s="1" t="e">
        <f t="shared" si="34"/>
        <v>#DIV/0!</v>
      </c>
      <c r="H415" s="1">
        <v>5.450634564645151E-295</v>
      </c>
      <c r="I415" s="1" t="e">
        <f t="shared" si="35"/>
        <v>#DIV/0!</v>
      </c>
      <c r="J415" s="1" t="e">
        <f t="shared" si="36"/>
        <v>#DIV/0!</v>
      </c>
      <c r="BA415" s="59"/>
      <c r="BB415" s="59"/>
      <c r="BC415" s="59"/>
      <c r="BD415" s="59"/>
      <c r="BE415" s="59"/>
      <c r="BF415" s="59"/>
      <c r="BG415" s="59"/>
      <c r="BH415" s="72"/>
      <c r="BI415" s="59"/>
      <c r="BJ415" s="59"/>
      <c r="BK415" s="59"/>
      <c r="BL415" s="59">
        <f t="shared" si="37"/>
        <v>1</v>
      </c>
      <c r="BM415" s="59">
        <f t="shared" si="38"/>
        <v>0</v>
      </c>
      <c r="BN415" s="59" t="e">
        <f t="shared" si="39"/>
        <v>#N/A</v>
      </c>
      <c r="BO415" s="59"/>
      <c r="BP415" s="59"/>
      <c r="BQ415" s="59"/>
      <c r="BR415" s="59"/>
      <c r="BS415" s="59"/>
      <c r="BT415" s="59"/>
      <c r="BU415" s="59"/>
      <c r="BV415" s="59"/>
      <c r="BW415" s="59"/>
      <c r="BX415" s="59"/>
      <c r="BY415" s="59"/>
      <c r="BZ415" s="59"/>
      <c r="CA415" s="59"/>
      <c r="CB415" s="59"/>
      <c r="CC415" s="59"/>
      <c r="CD415" s="59"/>
      <c r="CE415" s="59"/>
      <c r="CF415" s="59"/>
      <c r="CG415" s="59"/>
      <c r="CH415" s="59"/>
      <c r="CI415" s="59"/>
      <c r="CJ415" s="59"/>
      <c r="CK415" s="59"/>
      <c r="CL415" s="59"/>
      <c r="CM415" s="59"/>
      <c r="CN415" s="59"/>
      <c r="CO415" s="59"/>
      <c r="CP415" s="59"/>
      <c r="CQ415" s="59"/>
      <c r="CR415" s="59"/>
      <c r="CS415" s="59"/>
      <c r="CT415" s="59"/>
      <c r="CU415" s="59"/>
      <c r="CV415" s="59"/>
      <c r="CW415" s="59"/>
      <c r="CX415" s="59"/>
      <c r="CY415" s="59"/>
      <c r="CZ415" s="59"/>
      <c r="DA415" s="59"/>
      <c r="DB415" s="59"/>
      <c r="DC415" s="59"/>
      <c r="DD415" s="59"/>
      <c r="DE415" s="59"/>
      <c r="DF415" s="59"/>
      <c r="DG415" s="59"/>
      <c r="DH415" s="59"/>
      <c r="DI415" s="59"/>
      <c r="DJ415" s="59"/>
      <c r="DK415" s="59"/>
      <c r="DL415" s="59"/>
      <c r="DM415" s="59"/>
      <c r="DN415" s="59"/>
      <c r="DO415" s="59"/>
      <c r="DP415" s="59"/>
      <c r="DQ415" s="59"/>
      <c r="DR415" s="59"/>
      <c r="DS415" s="59"/>
      <c r="DT415" s="59"/>
      <c r="DU415" s="59"/>
      <c r="DV415" s="59"/>
      <c r="DW415" s="59"/>
      <c r="DX415" s="59"/>
      <c r="DY415" s="59"/>
      <c r="DZ415" s="59"/>
      <c r="EA415" s="59"/>
      <c r="EB415" s="59"/>
      <c r="EC415" s="59"/>
      <c r="ED415" s="59"/>
      <c r="EE415" s="59"/>
      <c r="EF415" s="59"/>
      <c r="EG415" s="59"/>
      <c r="EH415" s="59"/>
      <c r="EI415" s="59"/>
      <c r="EJ415" s="59"/>
      <c r="EK415" s="59"/>
      <c r="EL415" s="59"/>
      <c r="EM415" s="59"/>
      <c r="EN415" s="59"/>
      <c r="EO415" s="59"/>
      <c r="EP415" s="59"/>
      <c r="EQ415" s="59"/>
      <c r="ER415" s="59"/>
      <c r="ES415" s="59"/>
      <c r="ET415" s="59"/>
      <c r="EU415" s="59"/>
      <c r="EV415" s="59"/>
      <c r="EW415" s="59"/>
      <c r="EX415" s="59"/>
    </row>
    <row r="416" spans="1:154" outlineLevel="1" x14ac:dyDescent="0.2">
      <c r="A416" s="17">
        <v>205</v>
      </c>
      <c r="B416" s="17">
        <v>0</v>
      </c>
      <c r="C416" s="1">
        <v>3.2115443002655304E-265</v>
      </c>
      <c r="D416" s="1">
        <f t="shared" si="31"/>
        <v>-3.2115443002655304E-265</v>
      </c>
      <c r="E416" s="1">
        <f t="shared" si="32"/>
        <v>0</v>
      </c>
      <c r="F416" s="1">
        <f t="shared" si="33"/>
        <v>0</v>
      </c>
      <c r="G416" s="1">
        <f t="shared" si="34"/>
        <v>-5.6670488795011562E-133</v>
      </c>
      <c r="H416" s="1">
        <v>1.1621219344013504E-217</v>
      </c>
      <c r="I416" s="1">
        <f t="shared" si="35"/>
        <v>0</v>
      </c>
      <c r="J416" s="1">
        <f t="shared" si="36"/>
        <v>-5.6670488795011562E-133</v>
      </c>
      <c r="BA416" s="59"/>
      <c r="BB416" s="59"/>
      <c r="BC416" s="59"/>
      <c r="BD416" s="59"/>
      <c r="BE416" s="59"/>
      <c r="BF416" s="59"/>
      <c r="BG416" s="59"/>
      <c r="BH416" s="72"/>
      <c r="BI416" s="59"/>
      <c r="BJ416" s="59"/>
      <c r="BK416" s="59"/>
      <c r="BL416" s="59">
        <f t="shared" si="37"/>
        <v>1</v>
      </c>
      <c r="BM416" s="59">
        <f t="shared" si="38"/>
        <v>3.2115443002655304E-265</v>
      </c>
      <c r="BN416" s="59" t="e">
        <f t="shared" si="39"/>
        <v>#N/A</v>
      </c>
      <c r="BO416" s="59"/>
      <c r="BP416" s="59"/>
      <c r="BQ416" s="59"/>
      <c r="BR416" s="59"/>
      <c r="BS416" s="59"/>
      <c r="BT416" s="59"/>
      <c r="BU416" s="59"/>
      <c r="BV416" s="59"/>
      <c r="BW416" s="59"/>
      <c r="BX416" s="59"/>
      <c r="BY416" s="59"/>
      <c r="BZ416" s="59"/>
      <c r="CA416" s="59"/>
      <c r="CB416" s="59"/>
      <c r="CC416" s="59"/>
      <c r="CD416" s="59"/>
      <c r="CE416" s="59"/>
      <c r="CF416" s="59"/>
      <c r="CG416" s="59"/>
      <c r="CH416" s="59"/>
      <c r="CI416" s="59"/>
      <c r="CJ416" s="59"/>
      <c r="CK416" s="59"/>
      <c r="CL416" s="59"/>
      <c r="CM416" s="59"/>
      <c r="CN416" s="59"/>
      <c r="CO416" s="59"/>
      <c r="CP416" s="59"/>
      <c r="CQ416" s="59"/>
      <c r="CR416" s="59"/>
      <c r="CS416" s="59"/>
      <c r="CT416" s="59"/>
      <c r="CU416" s="59"/>
      <c r="CV416" s="59"/>
      <c r="CW416" s="59"/>
      <c r="CX416" s="59"/>
      <c r="CY416" s="59"/>
      <c r="CZ416" s="59"/>
      <c r="DA416" s="59"/>
      <c r="DB416" s="59"/>
      <c r="DC416" s="59"/>
      <c r="DD416" s="59"/>
      <c r="DE416" s="59"/>
      <c r="DF416" s="59"/>
      <c r="DG416" s="59"/>
      <c r="DH416" s="59"/>
      <c r="DI416" s="59"/>
      <c r="DJ416" s="59"/>
      <c r="DK416" s="59"/>
      <c r="DL416" s="59"/>
      <c r="DM416" s="59"/>
      <c r="DN416" s="59"/>
      <c r="DO416" s="59"/>
      <c r="DP416" s="59"/>
      <c r="DQ416" s="59"/>
      <c r="DR416" s="59"/>
      <c r="DS416" s="59"/>
      <c r="DT416" s="59"/>
      <c r="DU416" s="59"/>
      <c r="DV416" s="59"/>
      <c r="DW416" s="59"/>
      <c r="DX416" s="59"/>
      <c r="DY416" s="59"/>
      <c r="DZ416" s="59"/>
      <c r="EA416" s="59"/>
      <c r="EB416" s="59"/>
      <c r="EC416" s="59"/>
      <c r="ED416" s="59"/>
      <c r="EE416" s="59"/>
      <c r="EF416" s="59"/>
      <c r="EG416" s="59"/>
      <c r="EH416" s="59"/>
      <c r="EI416" s="59"/>
      <c r="EJ416" s="59"/>
      <c r="EK416" s="59"/>
      <c r="EL416" s="59"/>
      <c r="EM416" s="59"/>
      <c r="EN416" s="59"/>
      <c r="EO416" s="59"/>
      <c r="EP416" s="59"/>
      <c r="EQ416" s="59"/>
      <c r="ER416" s="59"/>
      <c r="ES416" s="59"/>
      <c r="ET416" s="59"/>
      <c r="EU416" s="59"/>
      <c r="EV416" s="59"/>
      <c r="EW416" s="59"/>
      <c r="EX416" s="59"/>
    </row>
    <row r="417" spans="1:154" outlineLevel="1" x14ac:dyDescent="0.2">
      <c r="A417" s="17">
        <v>206</v>
      </c>
      <c r="B417" s="17">
        <v>1</v>
      </c>
      <c r="C417" s="1">
        <v>1</v>
      </c>
      <c r="D417" s="1">
        <f t="shared" si="31"/>
        <v>0</v>
      </c>
      <c r="E417" s="1">
        <f t="shared" si="32"/>
        <v>0</v>
      </c>
      <c r="F417" s="1">
        <f t="shared" si="33"/>
        <v>0</v>
      </c>
      <c r="G417" s="1" t="e">
        <f t="shared" si="34"/>
        <v>#DIV/0!</v>
      </c>
      <c r="H417" s="1">
        <v>0</v>
      </c>
      <c r="I417" s="1" t="e">
        <f t="shared" si="35"/>
        <v>#DIV/0!</v>
      </c>
      <c r="J417" s="1" t="e">
        <f t="shared" si="36"/>
        <v>#DIV/0!</v>
      </c>
      <c r="BA417" s="59"/>
      <c r="BB417" s="59"/>
      <c r="BC417" s="59"/>
      <c r="BD417" s="59"/>
      <c r="BE417" s="59"/>
      <c r="BF417" s="59"/>
      <c r="BG417" s="59"/>
      <c r="BH417" s="72"/>
      <c r="BI417" s="59"/>
      <c r="BJ417" s="59"/>
      <c r="BK417" s="59"/>
      <c r="BL417" s="59">
        <f t="shared" si="37"/>
        <v>0</v>
      </c>
      <c r="BM417" s="59" t="e">
        <f t="shared" si="38"/>
        <v>#N/A</v>
      </c>
      <c r="BN417" s="59">
        <f t="shared" si="39"/>
        <v>1</v>
      </c>
      <c r="BO417" s="59"/>
      <c r="BP417" s="59"/>
      <c r="BQ417" s="59"/>
      <c r="BR417" s="59"/>
      <c r="BS417" s="59"/>
      <c r="BT417" s="59"/>
      <c r="BU417" s="59"/>
      <c r="BV417" s="59"/>
      <c r="BW417" s="59"/>
      <c r="BX417" s="59"/>
      <c r="BY417" s="59"/>
      <c r="BZ417" s="59"/>
      <c r="CA417" s="59"/>
      <c r="CB417" s="59"/>
      <c r="CC417" s="59"/>
      <c r="CD417" s="59"/>
      <c r="CE417" s="59"/>
      <c r="CF417" s="59"/>
      <c r="CG417" s="59"/>
      <c r="CH417" s="59"/>
      <c r="CI417" s="59"/>
      <c r="CJ417" s="59"/>
      <c r="CK417" s="59"/>
      <c r="CL417" s="59"/>
      <c r="CM417" s="59"/>
      <c r="CN417" s="59"/>
      <c r="CO417" s="59"/>
      <c r="CP417" s="59"/>
      <c r="CQ417" s="59"/>
      <c r="CR417" s="59"/>
      <c r="CS417" s="59"/>
      <c r="CT417" s="59"/>
      <c r="CU417" s="59"/>
      <c r="CV417" s="59"/>
      <c r="CW417" s="59"/>
      <c r="CX417" s="59"/>
      <c r="CY417" s="59"/>
      <c r="CZ417" s="59"/>
      <c r="DA417" s="59"/>
      <c r="DB417" s="59"/>
      <c r="DC417" s="59"/>
      <c r="DD417" s="59"/>
      <c r="DE417" s="59"/>
      <c r="DF417" s="59"/>
      <c r="DG417" s="59"/>
      <c r="DH417" s="59"/>
      <c r="DI417" s="59"/>
      <c r="DJ417" s="59"/>
      <c r="DK417" s="59"/>
      <c r="DL417" s="59"/>
      <c r="DM417" s="59"/>
      <c r="DN417" s="59"/>
      <c r="DO417" s="59"/>
      <c r="DP417" s="59"/>
      <c r="DQ417" s="59"/>
      <c r="DR417" s="59"/>
      <c r="DS417" s="59"/>
      <c r="DT417" s="59"/>
      <c r="DU417" s="59"/>
      <c r="DV417" s="59"/>
      <c r="DW417" s="59"/>
      <c r="DX417" s="59"/>
      <c r="DY417" s="59"/>
      <c r="DZ417" s="59"/>
      <c r="EA417" s="59"/>
      <c r="EB417" s="59"/>
      <c r="EC417" s="59"/>
      <c r="ED417" s="59"/>
      <c r="EE417" s="59"/>
      <c r="EF417" s="59"/>
      <c r="EG417" s="59"/>
      <c r="EH417" s="59"/>
      <c r="EI417" s="59"/>
      <c r="EJ417" s="59"/>
      <c r="EK417" s="59"/>
      <c r="EL417" s="59"/>
      <c r="EM417" s="59"/>
      <c r="EN417" s="59"/>
      <c r="EO417" s="59"/>
      <c r="EP417" s="59"/>
      <c r="EQ417" s="59"/>
      <c r="ER417" s="59"/>
      <c r="ES417" s="59"/>
      <c r="ET417" s="59"/>
      <c r="EU417" s="59"/>
      <c r="EV417" s="59"/>
      <c r="EW417" s="59"/>
      <c r="EX417" s="59"/>
    </row>
    <row r="418" spans="1:154" outlineLevel="1" x14ac:dyDescent="0.2">
      <c r="A418" s="17">
        <v>207</v>
      </c>
      <c r="B418" s="17">
        <v>0</v>
      </c>
      <c r="C418" s="1">
        <v>2.7176451966814885E-210</v>
      </c>
      <c r="D418" s="1">
        <f t="shared" si="31"/>
        <v>-2.7176451966814885E-210</v>
      </c>
      <c r="E418" s="1">
        <f t="shared" si="32"/>
        <v>0</v>
      </c>
      <c r="F418" s="1">
        <f t="shared" si="33"/>
        <v>0</v>
      </c>
      <c r="G418" s="1">
        <f t="shared" si="34"/>
        <v>-1.6485281910484541E-105</v>
      </c>
      <c r="H418" s="1">
        <v>1.0596149971043576E-171</v>
      </c>
      <c r="I418" s="1">
        <f t="shared" si="35"/>
        <v>0</v>
      </c>
      <c r="J418" s="1">
        <f t="shared" si="36"/>
        <v>-1.6485281910484541E-105</v>
      </c>
      <c r="BA418" s="59"/>
      <c r="BB418" s="59"/>
      <c r="BC418" s="59"/>
      <c r="BD418" s="59"/>
      <c r="BE418" s="59"/>
      <c r="BF418" s="59"/>
      <c r="BG418" s="59"/>
      <c r="BH418" s="72"/>
      <c r="BI418" s="59"/>
      <c r="BJ418" s="59"/>
      <c r="BK418" s="59"/>
      <c r="BL418" s="59">
        <f t="shared" si="37"/>
        <v>1</v>
      </c>
      <c r="BM418" s="59">
        <f t="shared" si="38"/>
        <v>2.7176451966814885E-210</v>
      </c>
      <c r="BN418" s="59" t="e">
        <f t="shared" si="39"/>
        <v>#N/A</v>
      </c>
      <c r="BO418" s="59"/>
      <c r="BP418" s="59"/>
      <c r="BQ418" s="59"/>
      <c r="BR418" s="59"/>
      <c r="BS418" s="59"/>
      <c r="BT418" s="59"/>
      <c r="BU418" s="59"/>
      <c r="BV418" s="59"/>
      <c r="BW418" s="59"/>
      <c r="BX418" s="59"/>
      <c r="BY418" s="59"/>
      <c r="BZ418" s="59"/>
      <c r="CA418" s="59"/>
      <c r="CB418" s="59"/>
      <c r="CC418" s="59"/>
      <c r="CD418" s="59"/>
      <c r="CE418" s="59"/>
      <c r="CF418" s="59"/>
      <c r="CG418" s="59"/>
      <c r="CH418" s="59"/>
      <c r="CI418" s="59"/>
      <c r="CJ418" s="59"/>
      <c r="CK418" s="59"/>
      <c r="CL418" s="59"/>
      <c r="CM418" s="59"/>
      <c r="CN418" s="59"/>
      <c r="CO418" s="59"/>
      <c r="CP418" s="59"/>
      <c r="CQ418" s="59"/>
      <c r="CR418" s="59"/>
      <c r="CS418" s="59"/>
      <c r="CT418" s="59"/>
      <c r="CU418" s="59"/>
      <c r="CV418" s="59"/>
      <c r="CW418" s="59"/>
      <c r="CX418" s="59"/>
      <c r="CY418" s="59"/>
      <c r="CZ418" s="59"/>
      <c r="DA418" s="59"/>
      <c r="DB418" s="59"/>
      <c r="DC418" s="59"/>
      <c r="DD418" s="59"/>
      <c r="DE418" s="59"/>
      <c r="DF418" s="59"/>
      <c r="DG418" s="59"/>
      <c r="DH418" s="59"/>
      <c r="DI418" s="59"/>
      <c r="DJ418" s="59"/>
      <c r="DK418" s="59"/>
      <c r="DL418" s="59"/>
      <c r="DM418" s="59"/>
      <c r="DN418" s="59"/>
      <c r="DO418" s="59"/>
      <c r="DP418" s="59"/>
      <c r="DQ418" s="59"/>
      <c r="DR418" s="59"/>
      <c r="DS418" s="59"/>
      <c r="DT418" s="59"/>
      <c r="DU418" s="59"/>
      <c r="DV418" s="59"/>
      <c r="DW418" s="59"/>
      <c r="DX418" s="59"/>
      <c r="DY418" s="59"/>
      <c r="DZ418" s="59"/>
      <c r="EA418" s="59"/>
      <c r="EB418" s="59"/>
      <c r="EC418" s="59"/>
      <c r="ED418" s="59"/>
      <c r="EE418" s="59"/>
      <c r="EF418" s="59"/>
      <c r="EG418" s="59"/>
      <c r="EH418" s="59"/>
      <c r="EI418" s="59"/>
      <c r="EJ418" s="59"/>
      <c r="EK418" s="59"/>
      <c r="EL418" s="59"/>
      <c r="EM418" s="59"/>
      <c r="EN418" s="59"/>
      <c r="EO418" s="59"/>
      <c r="EP418" s="59"/>
      <c r="EQ418" s="59"/>
      <c r="ER418" s="59"/>
      <c r="ES418" s="59"/>
      <c r="ET418" s="59"/>
      <c r="EU418" s="59"/>
      <c r="EV418" s="59"/>
      <c r="EW418" s="59"/>
      <c r="EX418" s="59"/>
    </row>
    <row r="419" spans="1:154" outlineLevel="1" x14ac:dyDescent="0.2">
      <c r="A419" s="17">
        <v>208</v>
      </c>
      <c r="B419" s="17">
        <v>0</v>
      </c>
      <c r="C419" s="1">
        <v>7.3043260281061754E-114</v>
      </c>
      <c r="D419" s="1">
        <f t="shared" si="31"/>
        <v>-7.3043260281061754E-114</v>
      </c>
      <c r="E419" s="1">
        <f t="shared" si="32"/>
        <v>0</v>
      </c>
      <c r="F419" s="1">
        <f t="shared" si="33"/>
        <v>0</v>
      </c>
      <c r="G419" s="1">
        <f t="shared" si="34"/>
        <v>-2.7026516660691173E-57</v>
      </c>
      <c r="H419" s="1">
        <v>8.8706602489034426E-88</v>
      </c>
      <c r="I419" s="1">
        <f t="shared" si="35"/>
        <v>6.4794194542552222E-201</v>
      </c>
      <c r="J419" s="1">
        <f t="shared" si="36"/>
        <v>-2.7026516660691173E-57</v>
      </c>
      <c r="BA419" s="59"/>
      <c r="BB419" s="59"/>
      <c r="BC419" s="59"/>
      <c r="BD419" s="59"/>
      <c r="BE419" s="59"/>
      <c r="BF419" s="59"/>
      <c r="BG419" s="59"/>
      <c r="BH419" s="72"/>
      <c r="BI419" s="59"/>
      <c r="BJ419" s="59"/>
      <c r="BK419" s="59"/>
      <c r="BL419" s="59">
        <f t="shared" si="37"/>
        <v>1</v>
      </c>
      <c r="BM419" s="59">
        <f t="shared" si="38"/>
        <v>7.3043260281061754E-114</v>
      </c>
      <c r="BN419" s="59" t="e">
        <f t="shared" si="39"/>
        <v>#N/A</v>
      </c>
      <c r="BO419" s="59"/>
      <c r="BP419" s="59"/>
      <c r="BQ419" s="59"/>
      <c r="BR419" s="59"/>
      <c r="BS419" s="59"/>
      <c r="BT419" s="59"/>
      <c r="BU419" s="59"/>
      <c r="BV419" s="59"/>
      <c r="BW419" s="59"/>
      <c r="BX419" s="59"/>
      <c r="BY419" s="59"/>
      <c r="BZ419" s="59"/>
      <c r="CA419" s="59"/>
      <c r="CB419" s="59"/>
      <c r="CC419" s="59"/>
      <c r="CD419" s="59"/>
      <c r="CE419" s="59"/>
      <c r="CF419" s="59"/>
      <c r="CG419" s="59"/>
      <c r="CH419" s="59"/>
      <c r="CI419" s="59"/>
      <c r="CJ419" s="59"/>
      <c r="CK419" s="59"/>
      <c r="CL419" s="59"/>
      <c r="CM419" s="59"/>
      <c r="CN419" s="59"/>
      <c r="CO419" s="59"/>
      <c r="CP419" s="59"/>
      <c r="CQ419" s="59"/>
      <c r="CR419" s="59"/>
      <c r="CS419" s="59"/>
      <c r="CT419" s="59"/>
      <c r="CU419" s="59"/>
      <c r="CV419" s="59"/>
      <c r="CW419" s="59"/>
      <c r="CX419" s="59"/>
      <c r="CY419" s="59"/>
      <c r="CZ419" s="59"/>
      <c r="DA419" s="59"/>
      <c r="DB419" s="59"/>
      <c r="DC419" s="59"/>
      <c r="DD419" s="59"/>
      <c r="DE419" s="59"/>
      <c r="DF419" s="59"/>
      <c r="DG419" s="59"/>
      <c r="DH419" s="59"/>
      <c r="DI419" s="59"/>
      <c r="DJ419" s="59"/>
      <c r="DK419" s="59"/>
      <c r="DL419" s="59"/>
      <c r="DM419" s="59"/>
      <c r="DN419" s="59"/>
      <c r="DO419" s="59"/>
      <c r="DP419" s="59"/>
      <c r="DQ419" s="59"/>
      <c r="DR419" s="59"/>
      <c r="DS419" s="59"/>
      <c r="DT419" s="59"/>
      <c r="DU419" s="59"/>
      <c r="DV419" s="59"/>
      <c r="DW419" s="59"/>
      <c r="DX419" s="59"/>
      <c r="DY419" s="59"/>
      <c r="DZ419" s="59"/>
      <c r="EA419" s="59"/>
      <c r="EB419" s="59"/>
      <c r="EC419" s="59"/>
      <c r="ED419" s="59"/>
      <c r="EE419" s="59"/>
      <c r="EF419" s="59"/>
      <c r="EG419" s="59"/>
      <c r="EH419" s="59"/>
      <c r="EI419" s="59"/>
      <c r="EJ419" s="59"/>
      <c r="EK419" s="59"/>
      <c r="EL419" s="59"/>
      <c r="EM419" s="59"/>
      <c r="EN419" s="59"/>
      <c r="EO419" s="59"/>
      <c r="EP419" s="59"/>
      <c r="EQ419" s="59"/>
      <c r="ER419" s="59"/>
      <c r="ES419" s="59"/>
      <c r="ET419" s="59"/>
      <c r="EU419" s="59"/>
      <c r="EV419" s="59"/>
      <c r="EW419" s="59"/>
      <c r="EX419" s="59"/>
    </row>
    <row r="420" spans="1:154" outlineLevel="1" x14ac:dyDescent="0.2">
      <c r="A420" s="17">
        <v>209</v>
      </c>
      <c r="B420" s="17">
        <v>0</v>
      </c>
      <c r="C420" s="1">
        <v>1.627379284098813E-285</v>
      </c>
      <c r="D420" s="1">
        <f t="shared" si="31"/>
        <v>-1.627379284098813E-285</v>
      </c>
      <c r="E420" s="1">
        <f t="shared" si="32"/>
        <v>0</v>
      </c>
      <c r="F420" s="1">
        <f t="shared" si="33"/>
        <v>0</v>
      </c>
      <c r="G420" s="1">
        <f t="shared" si="34"/>
        <v>-4.0340789334107151E-143</v>
      </c>
      <c r="H420" s="1">
        <v>5.0608548991685744E-233</v>
      </c>
      <c r="I420" s="1">
        <f t="shared" si="35"/>
        <v>0</v>
      </c>
      <c r="J420" s="1">
        <f t="shared" si="36"/>
        <v>-4.0340789334107151E-143</v>
      </c>
      <c r="BA420" s="59"/>
      <c r="BB420" s="59"/>
      <c r="BC420" s="59"/>
      <c r="BD420" s="59"/>
      <c r="BE420" s="59"/>
      <c r="BF420" s="59"/>
      <c r="BG420" s="59"/>
      <c r="BH420" s="72"/>
      <c r="BI420" s="59"/>
      <c r="BJ420" s="59"/>
      <c r="BK420" s="59"/>
      <c r="BL420" s="59">
        <f t="shared" si="37"/>
        <v>1</v>
      </c>
      <c r="BM420" s="59">
        <f t="shared" si="38"/>
        <v>1.627379284098813E-285</v>
      </c>
      <c r="BN420" s="59" t="e">
        <f t="shared" si="39"/>
        <v>#N/A</v>
      </c>
      <c r="BO420" s="59"/>
      <c r="BP420" s="59"/>
      <c r="BQ420" s="59"/>
      <c r="BR420" s="59"/>
      <c r="BS420" s="59"/>
      <c r="BT420" s="59"/>
      <c r="BU420" s="59"/>
      <c r="BV420" s="59"/>
      <c r="BW420" s="59"/>
      <c r="BX420" s="59"/>
      <c r="BY420" s="59"/>
      <c r="BZ420" s="59"/>
      <c r="CA420" s="59"/>
      <c r="CB420" s="59"/>
      <c r="CC420" s="59"/>
      <c r="CD420" s="59"/>
      <c r="CE420" s="59"/>
      <c r="CF420" s="59"/>
      <c r="CG420" s="59"/>
      <c r="CH420" s="59"/>
      <c r="CI420" s="59"/>
      <c r="CJ420" s="59"/>
      <c r="CK420" s="59"/>
      <c r="CL420" s="59"/>
      <c r="CM420" s="59"/>
      <c r="CN420" s="59"/>
      <c r="CO420" s="59"/>
      <c r="CP420" s="59"/>
      <c r="CQ420" s="59"/>
      <c r="CR420" s="59"/>
      <c r="CS420" s="59"/>
      <c r="CT420" s="59"/>
      <c r="CU420" s="59"/>
      <c r="CV420" s="59"/>
      <c r="CW420" s="59"/>
      <c r="CX420" s="59"/>
      <c r="CY420" s="59"/>
      <c r="CZ420" s="59"/>
      <c r="DA420" s="59"/>
      <c r="DB420" s="59"/>
      <c r="DC420" s="59"/>
      <c r="DD420" s="59"/>
      <c r="DE420" s="59"/>
      <c r="DF420" s="59"/>
      <c r="DG420" s="59"/>
      <c r="DH420" s="59"/>
      <c r="DI420" s="59"/>
      <c r="DJ420" s="59"/>
      <c r="DK420" s="59"/>
      <c r="DL420" s="59"/>
      <c r="DM420" s="59"/>
      <c r="DN420" s="59"/>
      <c r="DO420" s="59"/>
      <c r="DP420" s="59"/>
      <c r="DQ420" s="59"/>
      <c r="DR420" s="59"/>
      <c r="DS420" s="59"/>
      <c r="DT420" s="59"/>
      <c r="DU420" s="59"/>
      <c r="DV420" s="59"/>
      <c r="DW420" s="59"/>
      <c r="DX420" s="59"/>
      <c r="DY420" s="59"/>
      <c r="DZ420" s="59"/>
      <c r="EA420" s="59"/>
      <c r="EB420" s="59"/>
      <c r="EC420" s="59"/>
      <c r="ED420" s="59"/>
      <c r="EE420" s="59"/>
      <c r="EF420" s="59"/>
      <c r="EG420" s="59"/>
      <c r="EH420" s="59"/>
      <c r="EI420" s="59"/>
      <c r="EJ420" s="59"/>
      <c r="EK420" s="59"/>
      <c r="EL420" s="59"/>
      <c r="EM420" s="59"/>
      <c r="EN420" s="59"/>
      <c r="EO420" s="59"/>
      <c r="EP420" s="59"/>
      <c r="EQ420" s="59"/>
      <c r="ER420" s="59"/>
      <c r="ES420" s="59"/>
      <c r="ET420" s="59"/>
      <c r="EU420" s="59"/>
      <c r="EV420" s="59"/>
      <c r="EW420" s="59"/>
      <c r="EX420" s="59"/>
    </row>
    <row r="421" spans="1:154" outlineLevel="1" x14ac:dyDescent="0.2">
      <c r="A421" s="17">
        <v>210</v>
      </c>
      <c r="B421" s="17">
        <v>0</v>
      </c>
      <c r="C421" s="1">
        <v>1.9136893261035446E-192</v>
      </c>
      <c r="D421" s="1">
        <f t="shared" si="31"/>
        <v>-1.9136893261035446E-192</v>
      </c>
      <c r="E421" s="1">
        <f t="shared" si="32"/>
        <v>0</v>
      </c>
      <c r="F421" s="1">
        <f t="shared" si="33"/>
        <v>0</v>
      </c>
      <c r="G421" s="1">
        <f t="shared" si="34"/>
        <v>-1.3833616035236575E-96</v>
      </c>
      <c r="H421" s="1">
        <v>1.3166391258383879E-156</v>
      </c>
      <c r="I421" s="1">
        <f t="shared" si="35"/>
        <v>0</v>
      </c>
      <c r="J421" s="1">
        <f t="shared" si="36"/>
        <v>-1.3833616035236575E-96</v>
      </c>
      <c r="BA421" s="59"/>
      <c r="BB421" s="59"/>
      <c r="BC421" s="59"/>
      <c r="BD421" s="59"/>
      <c r="BE421" s="59"/>
      <c r="BF421" s="59"/>
      <c r="BG421" s="59"/>
      <c r="BH421" s="72"/>
      <c r="BI421" s="59"/>
      <c r="BJ421" s="59"/>
      <c r="BK421" s="59"/>
      <c r="BL421" s="59">
        <f t="shared" si="37"/>
        <v>1</v>
      </c>
      <c r="BM421" s="59">
        <f t="shared" si="38"/>
        <v>1.9136893261035446E-192</v>
      </c>
      <c r="BN421" s="59" t="e">
        <f t="shared" si="39"/>
        <v>#N/A</v>
      </c>
      <c r="BO421" s="59"/>
      <c r="BP421" s="59"/>
      <c r="BQ421" s="59"/>
      <c r="BR421" s="59"/>
      <c r="BS421" s="59"/>
      <c r="BT421" s="59"/>
      <c r="BU421" s="59"/>
      <c r="BV421" s="59"/>
      <c r="BW421" s="59"/>
      <c r="BX421" s="59"/>
      <c r="BY421" s="59"/>
      <c r="BZ421" s="59"/>
      <c r="CA421" s="59"/>
      <c r="CB421" s="59"/>
      <c r="CC421" s="59"/>
      <c r="CD421" s="59"/>
      <c r="CE421" s="59"/>
      <c r="CF421" s="59"/>
      <c r="CG421" s="59"/>
      <c r="CH421" s="59"/>
      <c r="CI421" s="59"/>
      <c r="CJ421" s="59"/>
      <c r="CK421" s="59"/>
      <c r="CL421" s="59"/>
      <c r="CM421" s="59"/>
      <c r="CN421" s="59"/>
      <c r="CO421" s="59"/>
      <c r="CP421" s="59"/>
      <c r="CQ421" s="59"/>
      <c r="CR421" s="59"/>
      <c r="CS421" s="59"/>
      <c r="CT421" s="59"/>
      <c r="CU421" s="59"/>
      <c r="CV421" s="59"/>
      <c r="CW421" s="59"/>
      <c r="CX421" s="59"/>
      <c r="CY421" s="59"/>
      <c r="CZ421" s="59"/>
      <c r="DA421" s="59"/>
      <c r="DB421" s="59"/>
      <c r="DC421" s="59"/>
      <c r="DD421" s="59"/>
      <c r="DE421" s="59"/>
      <c r="DF421" s="59"/>
      <c r="DG421" s="59"/>
      <c r="DH421" s="59"/>
      <c r="DI421" s="59"/>
      <c r="DJ421" s="59"/>
      <c r="DK421" s="59"/>
      <c r="DL421" s="59"/>
      <c r="DM421" s="59"/>
      <c r="DN421" s="59"/>
      <c r="DO421" s="59"/>
      <c r="DP421" s="59"/>
      <c r="DQ421" s="59"/>
      <c r="DR421" s="59"/>
      <c r="DS421" s="59"/>
      <c r="DT421" s="59"/>
      <c r="DU421" s="59"/>
      <c r="DV421" s="59"/>
      <c r="DW421" s="59"/>
      <c r="DX421" s="59"/>
      <c r="DY421" s="59"/>
      <c r="DZ421" s="59"/>
      <c r="EA421" s="59"/>
      <c r="EB421" s="59"/>
      <c r="EC421" s="59"/>
      <c r="ED421" s="59"/>
      <c r="EE421" s="59"/>
      <c r="EF421" s="59"/>
      <c r="EG421" s="59"/>
      <c r="EH421" s="59"/>
      <c r="EI421" s="59"/>
      <c r="EJ421" s="59"/>
      <c r="EK421" s="59"/>
      <c r="EL421" s="59"/>
      <c r="EM421" s="59"/>
      <c r="EN421" s="59"/>
      <c r="EO421" s="59"/>
      <c r="EP421" s="59"/>
      <c r="EQ421" s="59"/>
      <c r="ER421" s="59"/>
      <c r="ES421" s="59"/>
      <c r="ET421" s="59"/>
      <c r="EU421" s="59"/>
      <c r="EV421" s="59"/>
      <c r="EW421" s="59"/>
      <c r="EX421" s="59"/>
    </row>
    <row r="422" spans="1:154" outlineLevel="1" x14ac:dyDescent="0.2">
      <c r="A422" s="17">
        <v>211</v>
      </c>
      <c r="B422" s="17">
        <v>0</v>
      </c>
      <c r="C422" s="1">
        <v>8.9224230050099195E-178</v>
      </c>
      <c r="D422" s="1">
        <f t="shared" si="31"/>
        <v>-8.9224230050099195E-178</v>
      </c>
      <c r="E422" s="1">
        <f t="shared" si="32"/>
        <v>0</v>
      </c>
      <c r="F422" s="1">
        <f t="shared" si="33"/>
        <v>0</v>
      </c>
      <c r="G422" s="1">
        <f t="shared" si="34"/>
        <v>-2.9870425181121742E-89</v>
      </c>
      <c r="H422" s="1">
        <v>5.5277843919647752E-143</v>
      </c>
      <c r="I422" s="1">
        <f t="shared" si="35"/>
        <v>0</v>
      </c>
      <c r="J422" s="1">
        <f t="shared" si="36"/>
        <v>-2.9870425181121742E-89</v>
      </c>
      <c r="BA422" s="59"/>
      <c r="BB422" s="59"/>
      <c r="BC422" s="59"/>
      <c r="BD422" s="59"/>
      <c r="BE422" s="59"/>
      <c r="BF422" s="59"/>
      <c r="BG422" s="59"/>
      <c r="BH422" s="72"/>
      <c r="BI422" s="59"/>
      <c r="BJ422" s="59"/>
      <c r="BK422" s="59"/>
      <c r="BL422" s="59">
        <f t="shared" si="37"/>
        <v>1</v>
      </c>
      <c r="BM422" s="59">
        <f t="shared" si="38"/>
        <v>8.9224230050099195E-178</v>
      </c>
      <c r="BN422" s="59" t="e">
        <f t="shared" si="39"/>
        <v>#N/A</v>
      </c>
      <c r="BO422" s="59"/>
      <c r="BP422" s="59"/>
      <c r="BQ422" s="59"/>
      <c r="BR422" s="59"/>
      <c r="BS422" s="59"/>
      <c r="BT422" s="59"/>
      <c r="BU422" s="59"/>
      <c r="BV422" s="59"/>
      <c r="BW422" s="59"/>
      <c r="BX422" s="59"/>
      <c r="BY422" s="59"/>
      <c r="BZ422" s="59"/>
      <c r="CA422" s="59"/>
      <c r="CB422" s="59"/>
      <c r="CC422" s="59"/>
      <c r="CD422" s="59"/>
      <c r="CE422" s="59"/>
      <c r="CF422" s="59"/>
      <c r="CG422" s="59"/>
      <c r="CH422" s="59"/>
      <c r="CI422" s="59"/>
      <c r="CJ422" s="59"/>
      <c r="CK422" s="59"/>
      <c r="CL422" s="59"/>
      <c r="CM422" s="59"/>
      <c r="CN422" s="59"/>
      <c r="CO422" s="59"/>
      <c r="CP422" s="59"/>
      <c r="CQ422" s="59"/>
      <c r="CR422" s="59"/>
      <c r="CS422" s="59"/>
      <c r="CT422" s="59"/>
      <c r="CU422" s="59"/>
      <c r="CV422" s="59"/>
      <c r="CW422" s="59"/>
      <c r="CX422" s="59"/>
      <c r="CY422" s="59"/>
      <c r="CZ422" s="59"/>
      <c r="DA422" s="59"/>
      <c r="DB422" s="59"/>
      <c r="DC422" s="59"/>
      <c r="DD422" s="59"/>
      <c r="DE422" s="59"/>
      <c r="DF422" s="59"/>
      <c r="DG422" s="59"/>
      <c r="DH422" s="59"/>
      <c r="DI422" s="59"/>
      <c r="DJ422" s="59"/>
      <c r="DK422" s="59"/>
      <c r="DL422" s="59"/>
      <c r="DM422" s="59"/>
      <c r="DN422" s="59"/>
      <c r="DO422" s="59"/>
      <c r="DP422" s="59"/>
      <c r="DQ422" s="59"/>
      <c r="DR422" s="59"/>
      <c r="DS422" s="59"/>
      <c r="DT422" s="59"/>
      <c r="DU422" s="59"/>
      <c r="DV422" s="59"/>
      <c r="DW422" s="59"/>
      <c r="DX422" s="59"/>
      <c r="DY422" s="59"/>
      <c r="DZ422" s="59"/>
      <c r="EA422" s="59"/>
      <c r="EB422" s="59"/>
      <c r="EC422" s="59"/>
      <c r="ED422" s="59"/>
      <c r="EE422" s="59"/>
      <c r="EF422" s="59"/>
      <c r="EG422" s="59"/>
      <c r="EH422" s="59"/>
      <c r="EI422" s="59"/>
      <c r="EJ422" s="59"/>
      <c r="EK422" s="59"/>
      <c r="EL422" s="59"/>
      <c r="EM422" s="59"/>
      <c r="EN422" s="59"/>
      <c r="EO422" s="59"/>
      <c r="EP422" s="59"/>
      <c r="EQ422" s="59"/>
      <c r="ER422" s="59"/>
      <c r="ES422" s="59"/>
      <c r="ET422" s="59"/>
      <c r="EU422" s="59"/>
      <c r="EV422" s="59"/>
      <c r="EW422" s="59"/>
      <c r="EX422" s="59"/>
    </row>
    <row r="423" spans="1:154" outlineLevel="1" x14ac:dyDescent="0.2">
      <c r="A423" s="17">
        <v>212</v>
      </c>
      <c r="B423" s="17">
        <v>1</v>
      </c>
      <c r="C423" s="1">
        <v>1</v>
      </c>
      <c r="D423" s="1">
        <f t="shared" si="31"/>
        <v>0</v>
      </c>
      <c r="E423" s="1">
        <f t="shared" si="32"/>
        <v>0</v>
      </c>
      <c r="F423" s="1">
        <f t="shared" si="33"/>
        <v>0</v>
      </c>
      <c r="G423" s="1" t="e">
        <f t="shared" si="34"/>
        <v>#DIV/0!</v>
      </c>
      <c r="H423" s="1">
        <v>0</v>
      </c>
      <c r="I423" s="1" t="e">
        <f t="shared" si="35"/>
        <v>#DIV/0!</v>
      </c>
      <c r="J423" s="1" t="e">
        <f t="shared" si="36"/>
        <v>#DIV/0!</v>
      </c>
      <c r="BA423" s="59"/>
      <c r="BB423" s="59"/>
      <c r="BC423" s="59"/>
      <c r="BD423" s="59"/>
      <c r="BE423" s="59"/>
      <c r="BF423" s="59"/>
      <c r="BG423" s="59"/>
      <c r="BH423" s="72"/>
      <c r="BI423" s="59"/>
      <c r="BJ423" s="59"/>
      <c r="BK423" s="59"/>
      <c r="BL423" s="59">
        <f t="shared" si="37"/>
        <v>0</v>
      </c>
      <c r="BM423" s="59" t="e">
        <f t="shared" si="38"/>
        <v>#N/A</v>
      </c>
      <c r="BN423" s="59">
        <f t="shared" si="39"/>
        <v>1</v>
      </c>
      <c r="BO423" s="59"/>
      <c r="BP423" s="59"/>
      <c r="BQ423" s="59"/>
      <c r="BR423" s="59"/>
      <c r="BS423" s="59"/>
      <c r="BT423" s="59"/>
      <c r="BU423" s="59"/>
      <c r="BV423" s="59"/>
      <c r="BW423" s="59"/>
      <c r="BX423" s="59"/>
      <c r="BY423" s="59"/>
      <c r="BZ423" s="59"/>
      <c r="CA423" s="59"/>
      <c r="CB423" s="59"/>
      <c r="CC423" s="59"/>
      <c r="CD423" s="59"/>
      <c r="CE423" s="59"/>
      <c r="CF423" s="59"/>
      <c r="CG423" s="59"/>
      <c r="CH423" s="59"/>
      <c r="CI423" s="59"/>
      <c r="CJ423" s="59"/>
      <c r="CK423" s="59"/>
      <c r="CL423" s="59"/>
      <c r="CM423" s="59"/>
      <c r="CN423" s="59"/>
      <c r="CO423" s="59"/>
      <c r="CP423" s="59"/>
      <c r="CQ423" s="59"/>
      <c r="CR423" s="59"/>
      <c r="CS423" s="59"/>
      <c r="CT423" s="59"/>
      <c r="CU423" s="59"/>
      <c r="CV423" s="59"/>
      <c r="CW423" s="59"/>
      <c r="CX423" s="59"/>
      <c r="CY423" s="59"/>
      <c r="CZ423" s="59"/>
      <c r="DA423" s="59"/>
      <c r="DB423" s="59"/>
      <c r="DC423" s="59"/>
      <c r="DD423" s="59"/>
      <c r="DE423" s="59"/>
      <c r="DF423" s="59"/>
      <c r="DG423" s="59"/>
      <c r="DH423" s="59"/>
      <c r="DI423" s="59"/>
      <c r="DJ423" s="59"/>
      <c r="DK423" s="59"/>
      <c r="DL423" s="59"/>
      <c r="DM423" s="59"/>
      <c r="DN423" s="59"/>
      <c r="DO423" s="59"/>
      <c r="DP423" s="59"/>
      <c r="DQ423" s="59"/>
      <c r="DR423" s="59"/>
      <c r="DS423" s="59"/>
      <c r="DT423" s="59"/>
      <c r="DU423" s="59"/>
      <c r="DV423" s="59"/>
      <c r="DW423" s="59"/>
      <c r="DX423" s="59"/>
      <c r="DY423" s="59"/>
      <c r="DZ423" s="59"/>
      <c r="EA423" s="59"/>
      <c r="EB423" s="59"/>
      <c r="EC423" s="59"/>
      <c r="ED423" s="59"/>
      <c r="EE423" s="59"/>
      <c r="EF423" s="59"/>
      <c r="EG423" s="59"/>
      <c r="EH423" s="59"/>
      <c r="EI423" s="59"/>
      <c r="EJ423" s="59"/>
      <c r="EK423" s="59"/>
      <c r="EL423" s="59"/>
      <c r="EM423" s="59"/>
      <c r="EN423" s="59"/>
      <c r="EO423" s="59"/>
      <c r="EP423" s="59"/>
      <c r="EQ423" s="59"/>
      <c r="ER423" s="59"/>
      <c r="ES423" s="59"/>
      <c r="ET423" s="59"/>
      <c r="EU423" s="59"/>
      <c r="EV423" s="59"/>
      <c r="EW423" s="59"/>
      <c r="EX423" s="59"/>
    </row>
    <row r="424" spans="1:154" outlineLevel="1" x14ac:dyDescent="0.2">
      <c r="A424" s="17">
        <v>213</v>
      </c>
      <c r="B424" s="17">
        <v>0</v>
      </c>
      <c r="C424" s="1">
        <v>1.3276436423540553E-298</v>
      </c>
      <c r="D424" s="1">
        <f t="shared" si="31"/>
        <v>-1.3276436423540553E-298</v>
      </c>
      <c r="E424" s="1">
        <f t="shared" si="32"/>
        <v>0</v>
      </c>
      <c r="F424" s="1">
        <f t="shared" si="33"/>
        <v>0</v>
      </c>
      <c r="G424" s="1">
        <f t="shared" si="34"/>
        <v>-1.1522341959662781E-149</v>
      </c>
      <c r="H424" s="1">
        <v>6.4653213099435615E-243</v>
      </c>
      <c r="I424" s="1">
        <f t="shared" si="35"/>
        <v>0</v>
      </c>
      <c r="J424" s="1">
        <f t="shared" si="36"/>
        <v>-1.1522341959662781E-149</v>
      </c>
      <c r="BA424" s="59"/>
      <c r="BB424" s="59"/>
      <c r="BC424" s="59"/>
      <c r="BD424" s="59"/>
      <c r="BE424" s="59"/>
      <c r="BF424" s="59"/>
      <c r="BG424" s="59"/>
      <c r="BH424" s="72"/>
      <c r="BI424" s="59"/>
      <c r="BJ424" s="59"/>
      <c r="BK424" s="59"/>
      <c r="BL424" s="59">
        <f t="shared" si="37"/>
        <v>1</v>
      </c>
      <c r="BM424" s="59">
        <f t="shared" si="38"/>
        <v>1.3276436423540553E-298</v>
      </c>
      <c r="BN424" s="59" t="e">
        <f t="shared" si="39"/>
        <v>#N/A</v>
      </c>
      <c r="BO424" s="59"/>
      <c r="BP424" s="59"/>
      <c r="BQ424" s="59"/>
      <c r="BR424" s="59"/>
      <c r="BS424" s="59"/>
      <c r="BT424" s="59"/>
      <c r="BU424" s="59"/>
      <c r="BV424" s="59"/>
      <c r="BW424" s="59"/>
      <c r="BX424" s="59"/>
      <c r="BY424" s="59"/>
      <c r="BZ424" s="59"/>
      <c r="CA424" s="59"/>
      <c r="CB424" s="59"/>
      <c r="CC424" s="59"/>
      <c r="CD424" s="59"/>
      <c r="CE424" s="59"/>
      <c r="CF424" s="59"/>
      <c r="CG424" s="59"/>
      <c r="CH424" s="59"/>
      <c r="CI424" s="59"/>
      <c r="CJ424" s="59"/>
      <c r="CK424" s="59"/>
      <c r="CL424" s="59"/>
      <c r="CM424" s="59"/>
      <c r="CN424" s="59"/>
      <c r="CO424" s="59"/>
      <c r="CP424" s="59"/>
      <c r="CQ424" s="59"/>
      <c r="CR424" s="59"/>
      <c r="CS424" s="59"/>
      <c r="CT424" s="59"/>
      <c r="CU424" s="59"/>
      <c r="CV424" s="59"/>
      <c r="CW424" s="59"/>
      <c r="CX424" s="59"/>
      <c r="CY424" s="59"/>
      <c r="CZ424" s="59"/>
      <c r="DA424" s="59"/>
      <c r="DB424" s="59"/>
      <c r="DC424" s="59"/>
      <c r="DD424" s="59"/>
      <c r="DE424" s="59"/>
      <c r="DF424" s="59"/>
      <c r="DG424" s="59"/>
      <c r="DH424" s="59"/>
      <c r="DI424" s="59"/>
      <c r="DJ424" s="59"/>
      <c r="DK424" s="59"/>
      <c r="DL424" s="59"/>
      <c r="DM424" s="59"/>
      <c r="DN424" s="59"/>
      <c r="DO424" s="59"/>
      <c r="DP424" s="59"/>
      <c r="DQ424" s="59"/>
      <c r="DR424" s="59"/>
      <c r="DS424" s="59"/>
      <c r="DT424" s="59"/>
      <c r="DU424" s="59"/>
      <c r="DV424" s="59"/>
      <c r="DW424" s="59"/>
      <c r="DX424" s="59"/>
      <c r="DY424" s="59"/>
      <c r="DZ424" s="59"/>
      <c r="EA424" s="59"/>
      <c r="EB424" s="59"/>
      <c r="EC424" s="59"/>
      <c r="ED424" s="59"/>
      <c r="EE424" s="59"/>
      <c r="EF424" s="59"/>
      <c r="EG424" s="59"/>
      <c r="EH424" s="59"/>
      <c r="EI424" s="59"/>
      <c r="EJ424" s="59"/>
      <c r="EK424" s="59"/>
      <c r="EL424" s="59"/>
      <c r="EM424" s="59"/>
      <c r="EN424" s="59"/>
      <c r="EO424" s="59"/>
      <c r="EP424" s="59"/>
      <c r="EQ424" s="59"/>
      <c r="ER424" s="59"/>
      <c r="ES424" s="59"/>
      <c r="ET424" s="59"/>
      <c r="EU424" s="59"/>
      <c r="EV424" s="59"/>
      <c r="EW424" s="59"/>
      <c r="EX424" s="59"/>
    </row>
    <row r="425" spans="1:154" outlineLevel="1" x14ac:dyDescent="0.2">
      <c r="A425" s="17">
        <v>214</v>
      </c>
      <c r="B425" s="17">
        <v>0</v>
      </c>
      <c r="C425" s="1">
        <v>9.2256664454201765E-140</v>
      </c>
      <c r="D425" s="1">
        <f t="shared" si="31"/>
        <v>-9.2256664454201765E-140</v>
      </c>
      <c r="E425" s="1">
        <f t="shared" si="32"/>
        <v>0</v>
      </c>
      <c r="F425" s="1">
        <f t="shared" si="33"/>
        <v>0</v>
      </c>
      <c r="G425" s="1">
        <f t="shared" si="34"/>
        <v>-3.0373782190270895E-70</v>
      </c>
      <c r="H425" s="1">
        <v>5.0529830173192095E-113</v>
      </c>
      <c r="I425" s="1">
        <f t="shared" si="35"/>
        <v>4.6617135872159818E-252</v>
      </c>
      <c r="J425" s="1">
        <f t="shared" si="36"/>
        <v>-3.0373782190270895E-70</v>
      </c>
      <c r="BA425" s="59"/>
      <c r="BB425" s="59"/>
      <c r="BC425" s="59"/>
      <c r="BD425" s="59"/>
      <c r="BE425" s="59"/>
      <c r="BF425" s="59"/>
      <c r="BG425" s="59"/>
      <c r="BH425" s="72"/>
      <c r="BI425" s="59"/>
      <c r="BJ425" s="59"/>
      <c r="BK425" s="59"/>
      <c r="BL425" s="59">
        <f t="shared" si="37"/>
        <v>1</v>
      </c>
      <c r="BM425" s="59">
        <f t="shared" si="38"/>
        <v>9.2256664454201765E-140</v>
      </c>
      <c r="BN425" s="59" t="e">
        <f t="shared" si="39"/>
        <v>#N/A</v>
      </c>
      <c r="BO425" s="59"/>
      <c r="BP425" s="59"/>
      <c r="BQ425" s="59"/>
      <c r="BR425" s="59"/>
      <c r="BS425" s="59"/>
      <c r="BT425" s="59"/>
      <c r="BU425" s="59"/>
      <c r="BV425" s="59"/>
      <c r="BW425" s="59"/>
      <c r="BX425" s="59"/>
      <c r="BY425" s="59"/>
      <c r="BZ425" s="59"/>
      <c r="CA425" s="59"/>
      <c r="CB425" s="59"/>
      <c r="CC425" s="59"/>
      <c r="CD425" s="59"/>
      <c r="CE425" s="59"/>
      <c r="CF425" s="59"/>
      <c r="CG425" s="59"/>
      <c r="CH425" s="59"/>
      <c r="CI425" s="59"/>
      <c r="CJ425" s="59"/>
      <c r="CK425" s="59"/>
      <c r="CL425" s="59"/>
      <c r="CM425" s="59"/>
      <c r="CN425" s="59"/>
      <c r="CO425" s="59"/>
      <c r="CP425" s="59"/>
      <c r="CQ425" s="59"/>
      <c r="CR425" s="59"/>
      <c r="CS425" s="59"/>
      <c r="CT425" s="59"/>
      <c r="CU425" s="59"/>
      <c r="CV425" s="59"/>
      <c r="CW425" s="59"/>
      <c r="CX425" s="59"/>
      <c r="CY425" s="59"/>
      <c r="CZ425" s="59"/>
      <c r="DA425" s="59"/>
      <c r="DB425" s="59"/>
      <c r="DC425" s="59"/>
      <c r="DD425" s="59"/>
      <c r="DE425" s="59"/>
      <c r="DF425" s="59"/>
      <c r="DG425" s="59"/>
      <c r="DH425" s="59"/>
      <c r="DI425" s="59"/>
      <c r="DJ425" s="59"/>
      <c r="DK425" s="59"/>
      <c r="DL425" s="59"/>
      <c r="DM425" s="59"/>
      <c r="DN425" s="59"/>
      <c r="DO425" s="59"/>
      <c r="DP425" s="59"/>
      <c r="DQ425" s="59"/>
      <c r="DR425" s="59"/>
      <c r="DS425" s="59"/>
      <c r="DT425" s="59"/>
      <c r="DU425" s="59"/>
      <c r="DV425" s="59"/>
      <c r="DW425" s="59"/>
      <c r="DX425" s="59"/>
      <c r="DY425" s="59"/>
      <c r="DZ425" s="59"/>
      <c r="EA425" s="59"/>
      <c r="EB425" s="59"/>
      <c r="EC425" s="59"/>
      <c r="ED425" s="59"/>
      <c r="EE425" s="59"/>
      <c r="EF425" s="59"/>
      <c r="EG425" s="59"/>
      <c r="EH425" s="59"/>
      <c r="EI425" s="59"/>
      <c r="EJ425" s="59"/>
      <c r="EK425" s="59"/>
      <c r="EL425" s="59"/>
      <c r="EM425" s="59"/>
      <c r="EN425" s="59"/>
      <c r="EO425" s="59"/>
      <c r="EP425" s="59"/>
      <c r="EQ425" s="59"/>
      <c r="ER425" s="59"/>
      <c r="ES425" s="59"/>
      <c r="ET425" s="59"/>
      <c r="EU425" s="59"/>
      <c r="EV425" s="59"/>
      <c r="EW425" s="59"/>
      <c r="EX425" s="59"/>
    </row>
    <row r="426" spans="1:154" outlineLevel="1" x14ac:dyDescent="0.2">
      <c r="A426" s="17">
        <v>215</v>
      </c>
      <c r="B426" s="17">
        <v>0</v>
      </c>
      <c r="C426" s="1">
        <v>0</v>
      </c>
      <c r="D426" s="1">
        <f t="shared" si="31"/>
        <v>0</v>
      </c>
      <c r="E426" s="1">
        <f t="shared" si="32"/>
        <v>0</v>
      </c>
      <c r="F426" s="1">
        <f t="shared" si="33"/>
        <v>0</v>
      </c>
      <c r="G426" s="1" t="e">
        <f t="shared" si="34"/>
        <v>#DIV/0!</v>
      </c>
      <c r="H426" s="1">
        <v>6.7250261200327611E-287</v>
      </c>
      <c r="I426" s="1" t="e">
        <f t="shared" si="35"/>
        <v>#DIV/0!</v>
      </c>
      <c r="J426" s="1" t="e">
        <f t="shared" si="36"/>
        <v>#DIV/0!</v>
      </c>
      <c r="BA426" s="59"/>
      <c r="BB426" s="59"/>
      <c r="BC426" s="59"/>
      <c r="BD426" s="59"/>
      <c r="BE426" s="59"/>
      <c r="BF426" s="59"/>
      <c r="BG426" s="59"/>
      <c r="BH426" s="72"/>
      <c r="BI426" s="59"/>
      <c r="BJ426" s="59"/>
      <c r="BK426" s="59"/>
      <c r="BL426" s="59">
        <f t="shared" si="37"/>
        <v>1</v>
      </c>
      <c r="BM426" s="59">
        <f t="shared" si="38"/>
        <v>0</v>
      </c>
      <c r="BN426" s="59" t="e">
        <f t="shared" si="39"/>
        <v>#N/A</v>
      </c>
      <c r="BO426" s="59"/>
      <c r="BP426" s="59"/>
      <c r="BQ426" s="59"/>
      <c r="BR426" s="59"/>
      <c r="BS426" s="59"/>
      <c r="BT426" s="59"/>
      <c r="BU426" s="59"/>
      <c r="BV426" s="59"/>
      <c r="BW426" s="59"/>
      <c r="BX426" s="59"/>
      <c r="BY426" s="59"/>
      <c r="BZ426" s="59"/>
      <c r="CA426" s="59"/>
      <c r="CB426" s="59"/>
      <c r="CC426" s="59"/>
      <c r="CD426" s="59"/>
      <c r="CE426" s="59"/>
      <c r="CF426" s="59"/>
      <c r="CG426" s="59"/>
      <c r="CH426" s="59"/>
      <c r="CI426" s="59"/>
      <c r="CJ426" s="59"/>
      <c r="CK426" s="59"/>
      <c r="CL426" s="59"/>
      <c r="CM426" s="59"/>
      <c r="CN426" s="59"/>
      <c r="CO426" s="59"/>
      <c r="CP426" s="59"/>
      <c r="CQ426" s="59"/>
      <c r="CR426" s="59"/>
      <c r="CS426" s="59"/>
      <c r="CT426" s="59"/>
      <c r="CU426" s="59"/>
      <c r="CV426" s="59"/>
      <c r="CW426" s="59"/>
      <c r="CX426" s="59"/>
      <c r="CY426" s="59"/>
      <c r="CZ426" s="59"/>
      <c r="DA426" s="59"/>
      <c r="DB426" s="59"/>
      <c r="DC426" s="59"/>
      <c r="DD426" s="59"/>
      <c r="DE426" s="59"/>
      <c r="DF426" s="59"/>
      <c r="DG426" s="59"/>
      <c r="DH426" s="59"/>
      <c r="DI426" s="59"/>
      <c r="DJ426" s="59"/>
      <c r="DK426" s="59"/>
      <c r="DL426" s="59"/>
      <c r="DM426" s="59"/>
      <c r="DN426" s="59"/>
      <c r="DO426" s="59"/>
      <c r="DP426" s="59"/>
      <c r="DQ426" s="59"/>
      <c r="DR426" s="59"/>
      <c r="DS426" s="59"/>
      <c r="DT426" s="59"/>
      <c r="DU426" s="59"/>
      <c r="DV426" s="59"/>
      <c r="DW426" s="59"/>
      <c r="DX426" s="59"/>
      <c r="DY426" s="59"/>
      <c r="DZ426" s="59"/>
      <c r="EA426" s="59"/>
      <c r="EB426" s="59"/>
      <c r="EC426" s="59"/>
      <c r="ED426" s="59"/>
      <c r="EE426" s="59"/>
      <c r="EF426" s="59"/>
      <c r="EG426" s="59"/>
      <c r="EH426" s="59"/>
      <c r="EI426" s="59"/>
      <c r="EJ426" s="59"/>
      <c r="EK426" s="59"/>
      <c r="EL426" s="59"/>
      <c r="EM426" s="59"/>
      <c r="EN426" s="59"/>
      <c r="EO426" s="59"/>
      <c r="EP426" s="59"/>
      <c r="EQ426" s="59"/>
      <c r="ER426" s="59"/>
      <c r="ES426" s="59"/>
      <c r="ET426" s="59"/>
      <c r="EU426" s="59"/>
      <c r="EV426" s="59"/>
      <c r="EW426" s="59"/>
      <c r="EX426" s="59"/>
    </row>
    <row r="427" spans="1:154" outlineLevel="1" x14ac:dyDescent="0.2">
      <c r="A427" s="17">
        <v>216</v>
      </c>
      <c r="B427" s="17">
        <v>0</v>
      </c>
      <c r="C427" s="1">
        <v>1.0740264635981066E-243</v>
      </c>
      <c r="D427" s="1">
        <f t="shared" si="31"/>
        <v>-1.0740264635981066E-243</v>
      </c>
      <c r="E427" s="1">
        <f t="shared" si="32"/>
        <v>0</v>
      </c>
      <c r="F427" s="1">
        <f t="shared" si="33"/>
        <v>0</v>
      </c>
      <c r="G427" s="1">
        <f t="shared" si="34"/>
        <v>-3.2772342967784689E-122</v>
      </c>
      <c r="H427" s="1">
        <v>1.2805187400981182E-196</v>
      </c>
      <c r="I427" s="1">
        <f t="shared" si="35"/>
        <v>0</v>
      </c>
      <c r="J427" s="1">
        <f t="shared" si="36"/>
        <v>-3.2772342967784689E-122</v>
      </c>
      <c r="BA427" s="59"/>
      <c r="BB427" s="59"/>
      <c r="BC427" s="59"/>
      <c r="BD427" s="59"/>
      <c r="BE427" s="59"/>
      <c r="BF427" s="59"/>
      <c r="BG427" s="59"/>
      <c r="BH427" s="72"/>
      <c r="BI427" s="59"/>
      <c r="BJ427" s="59"/>
      <c r="BK427" s="59"/>
      <c r="BL427" s="59">
        <f t="shared" si="37"/>
        <v>1</v>
      </c>
      <c r="BM427" s="59">
        <f t="shared" si="38"/>
        <v>1.0740264635981066E-243</v>
      </c>
      <c r="BN427" s="59" t="e">
        <f t="shared" si="39"/>
        <v>#N/A</v>
      </c>
      <c r="BO427" s="59"/>
      <c r="BP427" s="59"/>
      <c r="BQ427" s="59"/>
      <c r="BR427" s="59"/>
      <c r="BS427" s="59"/>
      <c r="BT427" s="59"/>
      <c r="BU427" s="59"/>
      <c r="BV427" s="59"/>
      <c r="BW427" s="59"/>
      <c r="BX427" s="59"/>
      <c r="BY427" s="59"/>
      <c r="BZ427" s="59"/>
      <c r="CA427" s="59"/>
      <c r="CB427" s="59"/>
      <c r="CC427" s="59"/>
      <c r="CD427" s="59"/>
      <c r="CE427" s="59"/>
      <c r="CF427" s="59"/>
      <c r="CG427" s="59"/>
      <c r="CH427" s="59"/>
      <c r="CI427" s="59"/>
      <c r="CJ427" s="59"/>
      <c r="CK427" s="59"/>
      <c r="CL427" s="59"/>
      <c r="CM427" s="59"/>
      <c r="CN427" s="59"/>
      <c r="CO427" s="59"/>
      <c r="CP427" s="59"/>
      <c r="CQ427" s="59"/>
      <c r="CR427" s="59"/>
      <c r="CS427" s="59"/>
      <c r="CT427" s="59"/>
      <c r="CU427" s="59"/>
      <c r="CV427" s="59"/>
      <c r="CW427" s="59"/>
      <c r="CX427" s="59"/>
      <c r="CY427" s="59"/>
      <c r="CZ427" s="59"/>
      <c r="DA427" s="59"/>
      <c r="DB427" s="59"/>
      <c r="DC427" s="59"/>
      <c r="DD427" s="59"/>
      <c r="DE427" s="59"/>
      <c r="DF427" s="59"/>
      <c r="DG427" s="59"/>
      <c r="DH427" s="59"/>
      <c r="DI427" s="59"/>
      <c r="DJ427" s="59"/>
      <c r="DK427" s="59"/>
      <c r="DL427" s="59"/>
      <c r="DM427" s="59"/>
      <c r="DN427" s="59"/>
      <c r="DO427" s="59"/>
      <c r="DP427" s="59"/>
      <c r="DQ427" s="59"/>
      <c r="DR427" s="59"/>
      <c r="DS427" s="59"/>
      <c r="DT427" s="59"/>
      <c r="DU427" s="59"/>
      <c r="DV427" s="59"/>
      <c r="DW427" s="59"/>
      <c r="DX427" s="59"/>
      <c r="DY427" s="59"/>
      <c r="DZ427" s="59"/>
      <c r="EA427" s="59"/>
      <c r="EB427" s="59"/>
      <c r="EC427" s="59"/>
      <c r="ED427" s="59"/>
      <c r="EE427" s="59"/>
      <c r="EF427" s="59"/>
      <c r="EG427" s="59"/>
      <c r="EH427" s="59"/>
      <c r="EI427" s="59"/>
      <c r="EJ427" s="59"/>
      <c r="EK427" s="59"/>
      <c r="EL427" s="59"/>
      <c r="EM427" s="59"/>
      <c r="EN427" s="59"/>
      <c r="EO427" s="59"/>
      <c r="EP427" s="59"/>
      <c r="EQ427" s="59"/>
      <c r="ER427" s="59"/>
      <c r="ES427" s="59"/>
      <c r="ET427" s="59"/>
      <c r="EU427" s="59"/>
      <c r="EV427" s="59"/>
      <c r="EW427" s="59"/>
      <c r="EX427" s="59"/>
    </row>
    <row r="428" spans="1:154" outlineLevel="1" x14ac:dyDescent="0.2">
      <c r="A428" s="17">
        <v>217</v>
      </c>
      <c r="B428" s="17">
        <v>0</v>
      </c>
      <c r="C428" s="1">
        <v>0</v>
      </c>
      <c r="D428" s="1">
        <f t="shared" si="31"/>
        <v>0</v>
      </c>
      <c r="E428" s="1">
        <f t="shared" si="32"/>
        <v>0</v>
      </c>
      <c r="F428" s="1">
        <f t="shared" si="33"/>
        <v>0</v>
      </c>
      <c r="G428" s="1" t="e">
        <f t="shared" si="34"/>
        <v>#DIV/0!</v>
      </c>
      <c r="H428" s="1">
        <v>0</v>
      </c>
      <c r="I428" s="1" t="e">
        <f t="shared" si="35"/>
        <v>#DIV/0!</v>
      </c>
      <c r="J428" s="1" t="e">
        <f t="shared" si="36"/>
        <v>#DIV/0!</v>
      </c>
      <c r="BA428" s="59"/>
      <c r="BB428" s="59"/>
      <c r="BC428" s="59"/>
      <c r="BD428" s="59"/>
      <c r="BE428" s="59"/>
      <c r="BF428" s="59"/>
      <c r="BG428" s="59"/>
      <c r="BH428" s="72"/>
      <c r="BI428" s="59"/>
      <c r="BJ428" s="59"/>
      <c r="BK428" s="59"/>
      <c r="BL428" s="59">
        <f t="shared" si="37"/>
        <v>1</v>
      </c>
      <c r="BM428" s="59">
        <f t="shared" si="38"/>
        <v>0</v>
      </c>
      <c r="BN428" s="59" t="e">
        <f t="shared" si="39"/>
        <v>#N/A</v>
      </c>
      <c r="BO428" s="59"/>
      <c r="BP428" s="59"/>
      <c r="BQ428" s="59"/>
      <c r="BR428" s="59"/>
      <c r="BS428" s="59"/>
      <c r="BT428" s="59"/>
      <c r="BU428" s="59"/>
      <c r="BV428" s="59"/>
      <c r="BW428" s="59"/>
      <c r="BX428" s="59"/>
      <c r="BY428" s="59"/>
      <c r="BZ428" s="59"/>
      <c r="CA428" s="59"/>
      <c r="CB428" s="59"/>
      <c r="CC428" s="59"/>
      <c r="CD428" s="59"/>
      <c r="CE428" s="59"/>
      <c r="CF428" s="59"/>
      <c r="CG428" s="59"/>
      <c r="CH428" s="59"/>
      <c r="CI428" s="59"/>
      <c r="CJ428" s="59"/>
      <c r="CK428" s="59"/>
      <c r="CL428" s="59"/>
      <c r="CM428" s="59"/>
      <c r="CN428" s="59"/>
      <c r="CO428" s="59"/>
      <c r="CP428" s="59"/>
      <c r="CQ428" s="59"/>
      <c r="CR428" s="59"/>
      <c r="CS428" s="59"/>
      <c r="CT428" s="59"/>
      <c r="CU428" s="59"/>
      <c r="CV428" s="59"/>
      <c r="CW428" s="59"/>
      <c r="CX428" s="59"/>
      <c r="CY428" s="59"/>
      <c r="CZ428" s="59"/>
      <c r="DA428" s="59"/>
      <c r="DB428" s="59"/>
      <c r="DC428" s="59"/>
      <c r="DD428" s="59"/>
      <c r="DE428" s="59"/>
      <c r="DF428" s="59"/>
      <c r="DG428" s="59"/>
      <c r="DH428" s="59"/>
      <c r="DI428" s="59"/>
      <c r="DJ428" s="59"/>
      <c r="DK428" s="59"/>
      <c r="DL428" s="59"/>
      <c r="DM428" s="59"/>
      <c r="DN428" s="59"/>
      <c r="DO428" s="59"/>
      <c r="DP428" s="59"/>
      <c r="DQ428" s="59"/>
      <c r="DR428" s="59"/>
      <c r="DS428" s="59"/>
      <c r="DT428" s="59"/>
      <c r="DU428" s="59"/>
      <c r="DV428" s="59"/>
      <c r="DW428" s="59"/>
      <c r="DX428" s="59"/>
      <c r="DY428" s="59"/>
      <c r="DZ428" s="59"/>
      <c r="EA428" s="59"/>
      <c r="EB428" s="59"/>
      <c r="EC428" s="59"/>
      <c r="ED428" s="59"/>
      <c r="EE428" s="59"/>
      <c r="EF428" s="59"/>
      <c r="EG428" s="59"/>
      <c r="EH428" s="59"/>
      <c r="EI428" s="59"/>
      <c r="EJ428" s="59"/>
      <c r="EK428" s="59"/>
      <c r="EL428" s="59"/>
      <c r="EM428" s="59"/>
      <c r="EN428" s="59"/>
      <c r="EO428" s="59"/>
      <c r="EP428" s="59"/>
      <c r="EQ428" s="59"/>
      <c r="ER428" s="59"/>
      <c r="ES428" s="59"/>
      <c r="ET428" s="59"/>
      <c r="EU428" s="59"/>
      <c r="EV428" s="59"/>
      <c r="EW428" s="59"/>
      <c r="EX428" s="59"/>
    </row>
    <row r="429" spans="1:154" outlineLevel="1" x14ac:dyDescent="0.2">
      <c r="A429" s="17">
        <v>218</v>
      </c>
      <c r="B429" s="17">
        <v>0</v>
      </c>
      <c r="C429" s="1">
        <v>5.7154876525997595E-253</v>
      </c>
      <c r="D429" s="1">
        <f t="shared" si="31"/>
        <v>-5.7154876525997595E-253</v>
      </c>
      <c r="E429" s="1">
        <f t="shared" si="32"/>
        <v>0</v>
      </c>
      <c r="F429" s="1">
        <f t="shared" si="33"/>
        <v>0</v>
      </c>
      <c r="G429" s="1">
        <f t="shared" si="34"/>
        <v>-7.5600844258511821E-127</v>
      </c>
      <c r="H429" s="1">
        <v>1.5851783082954454E-204</v>
      </c>
      <c r="I429" s="1">
        <f t="shared" si="35"/>
        <v>0</v>
      </c>
      <c r="J429" s="1">
        <f t="shared" si="36"/>
        <v>-7.5600844258511821E-127</v>
      </c>
      <c r="BA429" s="59"/>
      <c r="BB429" s="59"/>
      <c r="BC429" s="59"/>
      <c r="BD429" s="59"/>
      <c r="BE429" s="59"/>
      <c r="BF429" s="59"/>
      <c r="BG429" s="59"/>
      <c r="BH429" s="72"/>
      <c r="BI429" s="59"/>
      <c r="BJ429" s="59"/>
      <c r="BK429" s="59"/>
      <c r="BL429" s="59">
        <f t="shared" si="37"/>
        <v>1</v>
      </c>
      <c r="BM429" s="59">
        <f t="shared" si="38"/>
        <v>5.7154876525997595E-253</v>
      </c>
      <c r="BN429" s="59" t="e">
        <f t="shared" si="39"/>
        <v>#N/A</v>
      </c>
      <c r="BO429" s="59"/>
      <c r="BP429" s="59"/>
      <c r="BQ429" s="59"/>
      <c r="BR429" s="59"/>
      <c r="BS429" s="59"/>
      <c r="BT429" s="59"/>
      <c r="BU429" s="59"/>
      <c r="BV429" s="59"/>
      <c r="BW429" s="59"/>
      <c r="BX429" s="59"/>
      <c r="BY429" s="59"/>
      <c r="BZ429" s="59"/>
      <c r="CA429" s="59"/>
      <c r="CB429" s="59"/>
      <c r="CC429" s="59"/>
      <c r="CD429" s="59"/>
      <c r="CE429" s="59"/>
      <c r="CF429" s="59"/>
      <c r="CG429" s="59"/>
      <c r="CH429" s="59"/>
      <c r="CI429" s="59"/>
      <c r="CJ429" s="59"/>
      <c r="CK429" s="59"/>
      <c r="CL429" s="59"/>
      <c r="CM429" s="59"/>
      <c r="CN429" s="59"/>
      <c r="CO429" s="59"/>
      <c r="CP429" s="59"/>
      <c r="CQ429" s="59"/>
      <c r="CR429" s="59"/>
      <c r="CS429" s="59"/>
      <c r="CT429" s="59"/>
      <c r="CU429" s="59"/>
      <c r="CV429" s="59"/>
      <c r="CW429" s="59"/>
      <c r="CX429" s="59"/>
      <c r="CY429" s="59"/>
      <c r="CZ429" s="59"/>
      <c r="DA429" s="59"/>
      <c r="DB429" s="59"/>
      <c r="DC429" s="59"/>
      <c r="DD429" s="59"/>
      <c r="DE429" s="59"/>
      <c r="DF429" s="59"/>
      <c r="DG429" s="59"/>
      <c r="DH429" s="59"/>
      <c r="DI429" s="59"/>
      <c r="DJ429" s="59"/>
      <c r="DK429" s="59"/>
      <c r="DL429" s="59"/>
      <c r="DM429" s="59"/>
      <c r="DN429" s="59"/>
      <c r="DO429" s="59"/>
      <c r="DP429" s="59"/>
      <c r="DQ429" s="59"/>
      <c r="DR429" s="59"/>
      <c r="DS429" s="59"/>
      <c r="DT429" s="59"/>
      <c r="DU429" s="59"/>
      <c r="DV429" s="59"/>
      <c r="DW429" s="59"/>
      <c r="DX429" s="59"/>
      <c r="DY429" s="59"/>
      <c r="DZ429" s="59"/>
      <c r="EA429" s="59"/>
      <c r="EB429" s="59"/>
      <c r="EC429" s="59"/>
      <c r="ED429" s="59"/>
      <c r="EE429" s="59"/>
      <c r="EF429" s="59"/>
      <c r="EG429" s="59"/>
      <c r="EH429" s="59"/>
      <c r="EI429" s="59"/>
      <c r="EJ429" s="59"/>
      <c r="EK429" s="59"/>
      <c r="EL429" s="59"/>
      <c r="EM429" s="59"/>
      <c r="EN429" s="59"/>
      <c r="EO429" s="59"/>
      <c r="EP429" s="59"/>
      <c r="EQ429" s="59"/>
      <c r="ER429" s="59"/>
      <c r="ES429" s="59"/>
      <c r="ET429" s="59"/>
      <c r="EU429" s="59"/>
      <c r="EV429" s="59"/>
      <c r="EW429" s="59"/>
      <c r="EX429" s="59"/>
    </row>
    <row r="430" spans="1:154" outlineLevel="1" x14ac:dyDescent="0.2">
      <c r="A430" s="17">
        <v>219</v>
      </c>
      <c r="B430" s="17">
        <v>0</v>
      </c>
      <c r="C430" s="1">
        <v>2.9840605836841671E-16</v>
      </c>
      <c r="D430" s="1">
        <f t="shared" si="31"/>
        <v>-2.9840605836841671E-16</v>
      </c>
      <c r="E430" s="1">
        <f t="shared" si="32"/>
        <v>8.8817841970012504E-16</v>
      </c>
      <c r="F430" s="1">
        <f t="shared" si="33"/>
        <v>-2.9802322387695309E-8</v>
      </c>
      <c r="G430" s="1">
        <f t="shared" si="34"/>
        <v>-1.7274433662740345E-8</v>
      </c>
      <c r="H430" s="1">
        <v>1.2653547250439089E-10</v>
      </c>
      <c r="I430" s="1">
        <f t="shared" si="35"/>
        <v>3.7758951598598314E-26</v>
      </c>
      <c r="J430" s="1">
        <f t="shared" si="36"/>
        <v>-1.7274433663833259E-8</v>
      </c>
      <c r="BA430" s="59"/>
      <c r="BB430" s="59"/>
      <c r="BC430" s="59"/>
      <c r="BD430" s="59"/>
      <c r="BE430" s="59"/>
      <c r="BF430" s="59"/>
      <c r="BG430" s="59"/>
      <c r="BH430" s="72"/>
      <c r="BI430" s="59"/>
      <c r="BJ430" s="59"/>
      <c r="BK430" s="59"/>
      <c r="BL430" s="59">
        <f t="shared" si="37"/>
        <v>1</v>
      </c>
      <c r="BM430" s="59">
        <f t="shared" si="38"/>
        <v>2.9840605836841671E-16</v>
      </c>
      <c r="BN430" s="59" t="e">
        <f t="shared" si="39"/>
        <v>#N/A</v>
      </c>
      <c r="BO430" s="59"/>
      <c r="BP430" s="59"/>
      <c r="BQ430" s="59"/>
      <c r="BR430" s="59"/>
      <c r="BS430" s="59"/>
      <c r="BT430" s="59"/>
      <c r="BU430" s="59"/>
      <c r="BV430" s="59"/>
      <c r="BW430" s="59"/>
      <c r="BX430" s="59"/>
      <c r="BY430" s="59"/>
      <c r="BZ430" s="59"/>
      <c r="CA430" s="59"/>
      <c r="CB430" s="59"/>
      <c r="CC430" s="59"/>
      <c r="CD430" s="59"/>
      <c r="CE430" s="59"/>
      <c r="CF430" s="59"/>
      <c r="CG430" s="59"/>
      <c r="CH430" s="59"/>
      <c r="CI430" s="59"/>
      <c r="CJ430" s="59"/>
      <c r="CK430" s="59"/>
      <c r="CL430" s="59"/>
      <c r="CM430" s="59"/>
      <c r="CN430" s="59"/>
      <c r="CO430" s="59"/>
      <c r="CP430" s="59"/>
      <c r="CQ430" s="59"/>
      <c r="CR430" s="59"/>
      <c r="CS430" s="59"/>
      <c r="CT430" s="59"/>
      <c r="CU430" s="59"/>
      <c r="CV430" s="59"/>
      <c r="CW430" s="59"/>
      <c r="CX430" s="59"/>
      <c r="CY430" s="59"/>
      <c r="CZ430" s="59"/>
      <c r="DA430" s="59"/>
      <c r="DB430" s="59"/>
      <c r="DC430" s="59"/>
      <c r="DD430" s="59"/>
      <c r="DE430" s="59"/>
      <c r="DF430" s="59"/>
      <c r="DG430" s="59"/>
      <c r="DH430" s="59"/>
      <c r="DI430" s="59"/>
      <c r="DJ430" s="59"/>
      <c r="DK430" s="59"/>
      <c r="DL430" s="59"/>
      <c r="DM430" s="59"/>
      <c r="DN430" s="59"/>
      <c r="DO430" s="59"/>
      <c r="DP430" s="59"/>
      <c r="DQ430" s="59"/>
      <c r="DR430" s="59"/>
      <c r="DS430" s="59"/>
      <c r="DT430" s="59"/>
      <c r="DU430" s="59"/>
      <c r="DV430" s="59"/>
      <c r="DW430" s="59"/>
      <c r="DX430" s="59"/>
      <c r="DY430" s="59"/>
      <c r="DZ430" s="59"/>
      <c r="EA430" s="59"/>
      <c r="EB430" s="59"/>
      <c r="EC430" s="59"/>
      <c r="ED430" s="59"/>
      <c r="EE430" s="59"/>
      <c r="EF430" s="59"/>
      <c r="EG430" s="59"/>
      <c r="EH430" s="59"/>
      <c r="EI430" s="59"/>
      <c r="EJ430" s="59"/>
      <c r="EK430" s="59"/>
      <c r="EL430" s="59"/>
      <c r="EM430" s="59"/>
      <c r="EN430" s="59"/>
      <c r="EO430" s="59"/>
      <c r="EP430" s="59"/>
      <c r="EQ430" s="59"/>
      <c r="ER430" s="59"/>
      <c r="ES430" s="59"/>
      <c r="ET430" s="59"/>
      <c r="EU430" s="59"/>
      <c r="EV430" s="59"/>
      <c r="EW430" s="59"/>
      <c r="EX430" s="59"/>
    </row>
    <row r="431" spans="1:154" outlineLevel="1" x14ac:dyDescent="0.2">
      <c r="A431" s="17">
        <v>220</v>
      </c>
      <c r="B431" s="17">
        <v>0</v>
      </c>
      <c r="C431" s="1">
        <v>5.2578097805523614E-174</v>
      </c>
      <c r="D431" s="1">
        <f t="shared" si="31"/>
        <v>-5.2578097805523614E-174</v>
      </c>
      <c r="E431" s="1">
        <f t="shared" si="32"/>
        <v>0</v>
      </c>
      <c r="F431" s="1">
        <f t="shared" si="33"/>
        <v>0</v>
      </c>
      <c r="G431" s="1">
        <f t="shared" si="34"/>
        <v>-2.292991447989364E-87</v>
      </c>
      <c r="H431" s="1">
        <v>4.2119243910124247E-138</v>
      </c>
      <c r="I431" s="1">
        <f t="shared" si="35"/>
        <v>0</v>
      </c>
      <c r="J431" s="1">
        <f t="shared" si="36"/>
        <v>-2.292991447989364E-87</v>
      </c>
      <c r="BA431" s="59"/>
      <c r="BB431" s="59"/>
      <c r="BC431" s="59"/>
      <c r="BD431" s="59"/>
      <c r="BE431" s="59"/>
      <c r="BF431" s="59"/>
      <c r="BG431" s="59"/>
      <c r="BH431" s="72"/>
      <c r="BI431" s="59"/>
      <c r="BJ431" s="59"/>
      <c r="BK431" s="59"/>
      <c r="BL431" s="59">
        <f t="shared" si="37"/>
        <v>1</v>
      </c>
      <c r="BM431" s="59">
        <f t="shared" si="38"/>
        <v>5.2578097805523614E-174</v>
      </c>
      <c r="BN431" s="59" t="e">
        <f t="shared" si="39"/>
        <v>#N/A</v>
      </c>
      <c r="BO431" s="59"/>
      <c r="BP431" s="59"/>
      <c r="BQ431" s="59"/>
      <c r="BR431" s="59"/>
      <c r="BS431" s="59"/>
      <c r="BT431" s="59"/>
      <c r="BU431" s="59"/>
      <c r="BV431" s="59"/>
      <c r="BW431" s="59"/>
      <c r="BX431" s="59"/>
      <c r="BY431" s="59"/>
      <c r="BZ431" s="59"/>
      <c r="CA431" s="59"/>
      <c r="CB431" s="59"/>
      <c r="CC431" s="59"/>
      <c r="CD431" s="59"/>
      <c r="CE431" s="59"/>
      <c r="CF431" s="59"/>
      <c r="CG431" s="59"/>
      <c r="CH431" s="59"/>
      <c r="CI431" s="59"/>
      <c r="CJ431" s="59"/>
      <c r="CK431" s="59"/>
      <c r="CL431" s="59"/>
      <c r="CM431" s="59"/>
      <c r="CN431" s="59"/>
      <c r="CO431" s="59"/>
      <c r="CP431" s="59"/>
      <c r="CQ431" s="59"/>
      <c r="CR431" s="59"/>
      <c r="CS431" s="59"/>
      <c r="CT431" s="59"/>
      <c r="CU431" s="59"/>
      <c r="CV431" s="59"/>
      <c r="CW431" s="59"/>
      <c r="CX431" s="59"/>
      <c r="CY431" s="59"/>
      <c r="CZ431" s="59"/>
      <c r="DA431" s="59"/>
      <c r="DB431" s="59"/>
      <c r="DC431" s="59"/>
      <c r="DD431" s="59"/>
      <c r="DE431" s="59"/>
      <c r="DF431" s="59"/>
      <c r="DG431" s="59"/>
      <c r="DH431" s="59"/>
      <c r="DI431" s="59"/>
      <c r="DJ431" s="59"/>
      <c r="DK431" s="59"/>
      <c r="DL431" s="59"/>
      <c r="DM431" s="59"/>
      <c r="DN431" s="59"/>
      <c r="DO431" s="59"/>
      <c r="DP431" s="59"/>
      <c r="DQ431" s="59"/>
      <c r="DR431" s="59"/>
      <c r="DS431" s="59"/>
      <c r="DT431" s="59"/>
      <c r="DU431" s="59"/>
      <c r="DV431" s="59"/>
      <c r="DW431" s="59"/>
      <c r="DX431" s="59"/>
      <c r="DY431" s="59"/>
      <c r="DZ431" s="59"/>
      <c r="EA431" s="59"/>
      <c r="EB431" s="59"/>
      <c r="EC431" s="59"/>
      <c r="ED431" s="59"/>
      <c r="EE431" s="59"/>
      <c r="EF431" s="59"/>
      <c r="EG431" s="59"/>
      <c r="EH431" s="59"/>
      <c r="EI431" s="59"/>
      <c r="EJ431" s="59"/>
      <c r="EK431" s="59"/>
      <c r="EL431" s="59"/>
      <c r="EM431" s="59"/>
      <c r="EN431" s="59"/>
      <c r="EO431" s="59"/>
      <c r="EP431" s="59"/>
      <c r="EQ431" s="59"/>
      <c r="ER431" s="59"/>
      <c r="ES431" s="59"/>
      <c r="ET431" s="59"/>
      <c r="EU431" s="59"/>
      <c r="EV431" s="59"/>
      <c r="EW431" s="59"/>
      <c r="EX431" s="59"/>
    </row>
    <row r="432" spans="1:154" outlineLevel="1" x14ac:dyDescent="0.2">
      <c r="A432" s="17">
        <v>221</v>
      </c>
      <c r="B432" s="17">
        <v>0</v>
      </c>
      <c r="C432" s="1">
        <v>1.5765768168803716E-305</v>
      </c>
      <c r="D432" s="1">
        <f t="shared" si="31"/>
        <v>-1.5765768168803716E-305</v>
      </c>
      <c r="E432" s="1">
        <f t="shared" si="32"/>
        <v>0</v>
      </c>
      <c r="F432" s="1">
        <f t="shared" si="33"/>
        <v>0</v>
      </c>
      <c r="G432" s="1">
        <f t="shared" si="34"/>
        <v>-3.9706130721594766E-153</v>
      </c>
      <c r="H432" s="1">
        <v>1.5728836965872785E-251</v>
      </c>
      <c r="I432" s="1">
        <f t="shared" si="35"/>
        <v>0</v>
      </c>
      <c r="J432" s="1">
        <f t="shared" si="36"/>
        <v>-3.9706130721594766E-153</v>
      </c>
      <c r="BA432" s="59"/>
      <c r="BB432" s="59"/>
      <c r="BC432" s="59"/>
      <c r="BD432" s="59"/>
      <c r="BE432" s="59"/>
      <c r="BF432" s="59"/>
      <c r="BG432" s="59"/>
      <c r="BH432" s="72"/>
      <c r="BI432" s="59"/>
      <c r="BJ432" s="59"/>
      <c r="BK432" s="59"/>
      <c r="BL432" s="59">
        <f t="shared" si="37"/>
        <v>1</v>
      </c>
      <c r="BM432" s="59">
        <f t="shared" si="38"/>
        <v>1.5765768168803716E-305</v>
      </c>
      <c r="BN432" s="59" t="e">
        <f t="shared" si="39"/>
        <v>#N/A</v>
      </c>
      <c r="BO432" s="59"/>
      <c r="BP432" s="59"/>
      <c r="BQ432" s="59"/>
      <c r="BR432" s="59"/>
      <c r="BS432" s="59"/>
      <c r="BT432" s="59"/>
      <c r="BU432" s="59"/>
      <c r="BV432" s="59"/>
      <c r="BW432" s="59"/>
      <c r="BX432" s="59"/>
      <c r="BY432" s="59"/>
      <c r="BZ432" s="59"/>
      <c r="CA432" s="59"/>
      <c r="CB432" s="59"/>
      <c r="CC432" s="59"/>
      <c r="CD432" s="59"/>
      <c r="CE432" s="59"/>
      <c r="CF432" s="59"/>
      <c r="CG432" s="59"/>
      <c r="CH432" s="59"/>
      <c r="CI432" s="59"/>
      <c r="CJ432" s="59"/>
      <c r="CK432" s="59"/>
      <c r="CL432" s="59"/>
      <c r="CM432" s="59"/>
      <c r="CN432" s="59"/>
      <c r="CO432" s="59"/>
      <c r="CP432" s="59"/>
      <c r="CQ432" s="59"/>
      <c r="CR432" s="59"/>
      <c r="CS432" s="59"/>
      <c r="CT432" s="59"/>
      <c r="CU432" s="59"/>
      <c r="CV432" s="59"/>
      <c r="CW432" s="59"/>
      <c r="CX432" s="59"/>
      <c r="CY432" s="59"/>
      <c r="CZ432" s="59"/>
      <c r="DA432" s="59"/>
      <c r="DB432" s="59"/>
      <c r="DC432" s="59"/>
      <c r="DD432" s="59"/>
      <c r="DE432" s="59"/>
      <c r="DF432" s="59"/>
      <c r="DG432" s="59"/>
      <c r="DH432" s="59"/>
      <c r="DI432" s="59"/>
      <c r="DJ432" s="59"/>
      <c r="DK432" s="59"/>
      <c r="DL432" s="59"/>
      <c r="DM432" s="59"/>
      <c r="DN432" s="59"/>
      <c r="DO432" s="59"/>
      <c r="DP432" s="59"/>
      <c r="DQ432" s="59"/>
      <c r="DR432" s="59"/>
      <c r="DS432" s="59"/>
      <c r="DT432" s="59"/>
      <c r="DU432" s="59"/>
      <c r="DV432" s="59"/>
      <c r="DW432" s="59"/>
      <c r="DX432" s="59"/>
      <c r="DY432" s="59"/>
      <c r="DZ432" s="59"/>
      <c r="EA432" s="59"/>
      <c r="EB432" s="59"/>
      <c r="EC432" s="59"/>
      <c r="ED432" s="59"/>
      <c r="EE432" s="59"/>
      <c r="EF432" s="59"/>
      <c r="EG432" s="59"/>
      <c r="EH432" s="59"/>
      <c r="EI432" s="59"/>
      <c r="EJ432" s="59"/>
      <c r="EK432" s="59"/>
      <c r="EL432" s="59"/>
      <c r="EM432" s="59"/>
      <c r="EN432" s="59"/>
      <c r="EO432" s="59"/>
      <c r="EP432" s="59"/>
      <c r="EQ432" s="59"/>
      <c r="ER432" s="59"/>
      <c r="ES432" s="59"/>
      <c r="ET432" s="59"/>
      <c r="EU432" s="59"/>
      <c r="EV432" s="59"/>
      <c r="EW432" s="59"/>
      <c r="EX432" s="59"/>
    </row>
    <row r="433" spans="1:154" outlineLevel="1" x14ac:dyDescent="0.2">
      <c r="A433" s="17">
        <v>222</v>
      </c>
      <c r="B433" s="17">
        <v>0</v>
      </c>
      <c r="C433" s="1">
        <v>2.3157847973708814E-142</v>
      </c>
      <c r="D433" s="1">
        <f t="shared" si="31"/>
        <v>-2.3157847973708814E-142</v>
      </c>
      <c r="E433" s="1">
        <f t="shared" si="32"/>
        <v>0</v>
      </c>
      <c r="F433" s="1">
        <f t="shared" si="33"/>
        <v>0</v>
      </c>
      <c r="G433" s="1">
        <f t="shared" si="34"/>
        <v>-1.5217702840346442E-71</v>
      </c>
      <c r="H433" s="1">
        <v>4.9404236642792361E-115</v>
      </c>
      <c r="I433" s="1">
        <f t="shared" si="35"/>
        <v>1.1440958014309198E-256</v>
      </c>
      <c r="J433" s="1">
        <f t="shared" si="36"/>
        <v>-1.5217702840346442E-71</v>
      </c>
      <c r="BA433" s="59"/>
      <c r="BB433" s="59"/>
      <c r="BC433" s="59"/>
      <c r="BD433" s="59"/>
      <c r="BE433" s="59"/>
      <c r="BF433" s="59"/>
      <c r="BG433" s="59"/>
      <c r="BH433" s="72"/>
      <c r="BI433" s="59"/>
      <c r="BJ433" s="59"/>
      <c r="BK433" s="59"/>
      <c r="BL433" s="59">
        <f t="shared" si="37"/>
        <v>1</v>
      </c>
      <c r="BM433" s="59">
        <f t="shared" si="38"/>
        <v>2.3157847973708814E-142</v>
      </c>
      <c r="BN433" s="59" t="e">
        <f t="shared" si="39"/>
        <v>#N/A</v>
      </c>
      <c r="BO433" s="59"/>
      <c r="BP433" s="59"/>
      <c r="BQ433" s="59"/>
      <c r="BR433" s="59"/>
      <c r="BS433" s="59"/>
      <c r="BT433" s="59"/>
      <c r="BU433" s="59"/>
      <c r="BV433" s="59"/>
      <c r="BW433" s="59"/>
      <c r="BX433" s="59"/>
      <c r="BY433" s="59"/>
      <c r="BZ433" s="59"/>
      <c r="CA433" s="59"/>
      <c r="CB433" s="59"/>
      <c r="CC433" s="59"/>
      <c r="CD433" s="59"/>
      <c r="CE433" s="59"/>
      <c r="CF433" s="59"/>
      <c r="CG433" s="59"/>
      <c r="CH433" s="59"/>
      <c r="CI433" s="59"/>
      <c r="CJ433" s="59"/>
      <c r="CK433" s="59"/>
      <c r="CL433" s="59"/>
      <c r="CM433" s="59"/>
      <c r="CN433" s="59"/>
      <c r="CO433" s="59"/>
      <c r="CP433" s="59"/>
      <c r="CQ433" s="59"/>
      <c r="CR433" s="59"/>
      <c r="CS433" s="59"/>
      <c r="CT433" s="59"/>
      <c r="CU433" s="59"/>
      <c r="CV433" s="59"/>
      <c r="CW433" s="59"/>
      <c r="CX433" s="59"/>
      <c r="CY433" s="59"/>
      <c r="CZ433" s="59"/>
      <c r="DA433" s="59"/>
      <c r="DB433" s="59"/>
      <c r="DC433" s="59"/>
      <c r="DD433" s="59"/>
      <c r="DE433" s="59"/>
      <c r="DF433" s="59"/>
      <c r="DG433" s="59"/>
      <c r="DH433" s="59"/>
      <c r="DI433" s="59"/>
      <c r="DJ433" s="59"/>
      <c r="DK433" s="59"/>
      <c r="DL433" s="59"/>
      <c r="DM433" s="59"/>
      <c r="DN433" s="59"/>
      <c r="DO433" s="59"/>
      <c r="DP433" s="59"/>
      <c r="DQ433" s="59"/>
      <c r="DR433" s="59"/>
      <c r="DS433" s="59"/>
      <c r="DT433" s="59"/>
      <c r="DU433" s="59"/>
      <c r="DV433" s="59"/>
      <c r="DW433" s="59"/>
      <c r="DX433" s="59"/>
      <c r="DY433" s="59"/>
      <c r="DZ433" s="59"/>
      <c r="EA433" s="59"/>
      <c r="EB433" s="59"/>
      <c r="EC433" s="59"/>
      <c r="ED433" s="59"/>
      <c r="EE433" s="59"/>
      <c r="EF433" s="59"/>
      <c r="EG433" s="59"/>
      <c r="EH433" s="59"/>
      <c r="EI433" s="59"/>
      <c r="EJ433" s="59"/>
      <c r="EK433" s="59"/>
      <c r="EL433" s="59"/>
      <c r="EM433" s="59"/>
      <c r="EN433" s="59"/>
      <c r="EO433" s="59"/>
      <c r="EP433" s="59"/>
      <c r="EQ433" s="59"/>
      <c r="ER433" s="59"/>
      <c r="ES433" s="59"/>
      <c r="ET433" s="59"/>
      <c r="EU433" s="59"/>
      <c r="EV433" s="59"/>
      <c r="EW433" s="59"/>
      <c r="EX433" s="59"/>
    </row>
    <row r="434" spans="1:154" outlineLevel="1" x14ac:dyDescent="0.2">
      <c r="A434" s="17">
        <v>223</v>
      </c>
      <c r="B434" s="17">
        <v>0</v>
      </c>
      <c r="C434" s="1">
        <v>0</v>
      </c>
      <c r="D434" s="1">
        <f t="shared" si="31"/>
        <v>0</v>
      </c>
      <c r="E434" s="1">
        <f t="shared" si="32"/>
        <v>0</v>
      </c>
      <c r="F434" s="1">
        <f t="shared" si="33"/>
        <v>0</v>
      </c>
      <c r="G434" s="1" t="e">
        <f t="shared" si="34"/>
        <v>#DIV/0!</v>
      </c>
      <c r="H434" s="1">
        <v>1.7961629169302877E-280</v>
      </c>
      <c r="I434" s="1" t="e">
        <f t="shared" si="35"/>
        <v>#DIV/0!</v>
      </c>
      <c r="J434" s="1" t="e">
        <f t="shared" si="36"/>
        <v>#DIV/0!</v>
      </c>
      <c r="BA434" s="59"/>
      <c r="BB434" s="59"/>
      <c r="BC434" s="59"/>
      <c r="BD434" s="59"/>
      <c r="BE434" s="59"/>
      <c r="BF434" s="59"/>
      <c r="BG434" s="59"/>
      <c r="BH434" s="72"/>
      <c r="BI434" s="59"/>
      <c r="BJ434" s="59"/>
      <c r="BK434" s="59"/>
      <c r="BL434" s="59">
        <f t="shared" si="37"/>
        <v>1</v>
      </c>
      <c r="BM434" s="59">
        <f t="shared" si="38"/>
        <v>0</v>
      </c>
      <c r="BN434" s="59" t="e">
        <f t="shared" si="39"/>
        <v>#N/A</v>
      </c>
      <c r="BO434" s="59"/>
      <c r="BP434" s="59"/>
      <c r="BQ434" s="59"/>
      <c r="BR434" s="59"/>
      <c r="BS434" s="59"/>
      <c r="BT434" s="59"/>
      <c r="BU434" s="59"/>
      <c r="BV434" s="59"/>
      <c r="BW434" s="59"/>
      <c r="BX434" s="59"/>
      <c r="BY434" s="59"/>
      <c r="BZ434" s="59"/>
      <c r="CA434" s="59"/>
      <c r="CB434" s="59"/>
      <c r="CC434" s="59"/>
      <c r="CD434" s="59"/>
      <c r="CE434" s="59"/>
      <c r="CF434" s="59"/>
      <c r="CG434" s="59"/>
      <c r="CH434" s="59"/>
      <c r="CI434" s="59"/>
      <c r="CJ434" s="59"/>
      <c r="CK434" s="59"/>
      <c r="CL434" s="59"/>
      <c r="CM434" s="59"/>
      <c r="CN434" s="59"/>
      <c r="CO434" s="59"/>
      <c r="CP434" s="59"/>
      <c r="CQ434" s="59"/>
      <c r="CR434" s="59"/>
      <c r="CS434" s="59"/>
      <c r="CT434" s="59"/>
      <c r="CU434" s="59"/>
      <c r="CV434" s="59"/>
      <c r="CW434" s="59"/>
      <c r="CX434" s="59"/>
      <c r="CY434" s="59"/>
      <c r="CZ434" s="59"/>
      <c r="DA434" s="59"/>
      <c r="DB434" s="59"/>
      <c r="DC434" s="59"/>
      <c r="DD434" s="59"/>
      <c r="DE434" s="59"/>
      <c r="DF434" s="59"/>
      <c r="DG434" s="59"/>
      <c r="DH434" s="59"/>
      <c r="DI434" s="59"/>
      <c r="DJ434" s="59"/>
      <c r="DK434" s="59"/>
      <c r="DL434" s="59"/>
      <c r="DM434" s="59"/>
      <c r="DN434" s="59"/>
      <c r="DO434" s="59"/>
      <c r="DP434" s="59"/>
      <c r="DQ434" s="59"/>
      <c r="DR434" s="59"/>
      <c r="DS434" s="59"/>
      <c r="DT434" s="59"/>
      <c r="DU434" s="59"/>
      <c r="DV434" s="59"/>
      <c r="DW434" s="59"/>
      <c r="DX434" s="59"/>
      <c r="DY434" s="59"/>
      <c r="DZ434" s="59"/>
      <c r="EA434" s="59"/>
      <c r="EB434" s="59"/>
      <c r="EC434" s="59"/>
      <c r="ED434" s="59"/>
      <c r="EE434" s="59"/>
      <c r="EF434" s="59"/>
      <c r="EG434" s="59"/>
      <c r="EH434" s="59"/>
      <c r="EI434" s="59"/>
      <c r="EJ434" s="59"/>
      <c r="EK434" s="59"/>
      <c r="EL434" s="59"/>
      <c r="EM434" s="59"/>
      <c r="EN434" s="59"/>
      <c r="EO434" s="59"/>
      <c r="EP434" s="59"/>
      <c r="EQ434" s="59"/>
      <c r="ER434" s="59"/>
      <c r="ES434" s="59"/>
      <c r="ET434" s="59"/>
      <c r="EU434" s="59"/>
      <c r="EV434" s="59"/>
      <c r="EW434" s="59"/>
      <c r="EX434" s="59"/>
    </row>
    <row r="435" spans="1:154" outlineLevel="1" x14ac:dyDescent="0.2">
      <c r="A435" s="17">
        <v>224</v>
      </c>
      <c r="B435" s="17">
        <v>0</v>
      </c>
      <c r="C435" s="1">
        <v>1.0825501181719792E-293</v>
      </c>
      <c r="D435" s="1">
        <f t="shared" si="31"/>
        <v>-1.0825501181719792E-293</v>
      </c>
      <c r="E435" s="1">
        <f t="shared" si="32"/>
        <v>0</v>
      </c>
      <c r="F435" s="1">
        <f t="shared" si="33"/>
        <v>0</v>
      </c>
      <c r="G435" s="1">
        <f t="shared" si="34"/>
        <v>-3.2902129386591066E-147</v>
      </c>
      <c r="H435" s="1">
        <v>1.0269316044664438E-241</v>
      </c>
      <c r="I435" s="1">
        <f t="shared" si="35"/>
        <v>0</v>
      </c>
      <c r="J435" s="1">
        <f t="shared" si="36"/>
        <v>-3.2902129386591066E-147</v>
      </c>
      <c r="BA435" s="59"/>
      <c r="BB435" s="59"/>
      <c r="BC435" s="59"/>
      <c r="BD435" s="59"/>
      <c r="BE435" s="59"/>
      <c r="BF435" s="59"/>
      <c r="BG435" s="59"/>
      <c r="BH435" s="72"/>
      <c r="BI435" s="59"/>
      <c r="BJ435" s="59"/>
      <c r="BK435" s="59"/>
      <c r="BL435" s="59">
        <f t="shared" si="37"/>
        <v>1</v>
      </c>
      <c r="BM435" s="59">
        <f t="shared" si="38"/>
        <v>1.0825501181719792E-293</v>
      </c>
      <c r="BN435" s="59" t="e">
        <f t="shared" si="39"/>
        <v>#N/A</v>
      </c>
      <c r="BO435" s="59"/>
      <c r="BP435" s="59"/>
      <c r="BQ435" s="59"/>
      <c r="BR435" s="59"/>
      <c r="BS435" s="59"/>
      <c r="BT435" s="59"/>
      <c r="BU435" s="59"/>
      <c r="BV435" s="59"/>
      <c r="BW435" s="59"/>
      <c r="BX435" s="59"/>
      <c r="BY435" s="59"/>
      <c r="BZ435" s="59"/>
      <c r="CA435" s="59"/>
      <c r="CB435" s="59"/>
      <c r="CC435" s="59"/>
      <c r="CD435" s="59"/>
      <c r="CE435" s="59"/>
      <c r="CF435" s="59"/>
      <c r="CG435" s="59"/>
      <c r="CH435" s="59"/>
      <c r="CI435" s="59"/>
      <c r="CJ435" s="59"/>
      <c r="CK435" s="59"/>
      <c r="CL435" s="59"/>
      <c r="CM435" s="59"/>
      <c r="CN435" s="59"/>
      <c r="CO435" s="59"/>
      <c r="CP435" s="59"/>
      <c r="CQ435" s="59"/>
      <c r="CR435" s="59"/>
      <c r="CS435" s="59"/>
      <c r="CT435" s="59"/>
      <c r="CU435" s="59"/>
      <c r="CV435" s="59"/>
      <c r="CW435" s="59"/>
      <c r="CX435" s="59"/>
      <c r="CY435" s="59"/>
      <c r="CZ435" s="59"/>
      <c r="DA435" s="59"/>
      <c r="DB435" s="59"/>
      <c r="DC435" s="59"/>
      <c r="DD435" s="59"/>
      <c r="DE435" s="59"/>
      <c r="DF435" s="59"/>
      <c r="DG435" s="59"/>
      <c r="DH435" s="59"/>
      <c r="DI435" s="59"/>
      <c r="DJ435" s="59"/>
      <c r="DK435" s="59"/>
      <c r="DL435" s="59"/>
      <c r="DM435" s="59"/>
      <c r="DN435" s="59"/>
      <c r="DO435" s="59"/>
      <c r="DP435" s="59"/>
      <c r="DQ435" s="59"/>
      <c r="DR435" s="59"/>
      <c r="DS435" s="59"/>
      <c r="DT435" s="59"/>
      <c r="DU435" s="59"/>
      <c r="DV435" s="59"/>
      <c r="DW435" s="59"/>
      <c r="DX435" s="59"/>
      <c r="DY435" s="59"/>
      <c r="DZ435" s="59"/>
      <c r="EA435" s="59"/>
      <c r="EB435" s="59"/>
      <c r="EC435" s="59"/>
      <c r="ED435" s="59"/>
      <c r="EE435" s="59"/>
      <c r="EF435" s="59"/>
      <c r="EG435" s="59"/>
      <c r="EH435" s="59"/>
      <c r="EI435" s="59"/>
      <c r="EJ435" s="59"/>
      <c r="EK435" s="59"/>
      <c r="EL435" s="59"/>
      <c r="EM435" s="59"/>
      <c r="EN435" s="59"/>
      <c r="EO435" s="59"/>
      <c r="EP435" s="59"/>
      <c r="EQ435" s="59"/>
      <c r="ER435" s="59"/>
      <c r="ES435" s="59"/>
      <c r="ET435" s="59"/>
      <c r="EU435" s="59"/>
      <c r="EV435" s="59"/>
      <c r="EW435" s="59"/>
      <c r="EX435" s="59"/>
    </row>
    <row r="436" spans="1:154" outlineLevel="1" x14ac:dyDescent="0.2">
      <c r="A436" s="17">
        <v>225</v>
      </c>
      <c r="B436" s="17">
        <v>0</v>
      </c>
      <c r="C436" s="1">
        <v>7.58711197240661E-128</v>
      </c>
      <c r="D436" s="1">
        <f t="shared" si="31"/>
        <v>-7.58711197240661E-128</v>
      </c>
      <c r="E436" s="1">
        <f t="shared" si="32"/>
        <v>0</v>
      </c>
      <c r="F436" s="1">
        <f t="shared" si="33"/>
        <v>0</v>
      </c>
      <c r="G436" s="1">
        <f t="shared" si="34"/>
        <v>-2.7544712691198304E-64</v>
      </c>
      <c r="H436" s="1">
        <v>4.4569553338722384E-103</v>
      </c>
      <c r="I436" s="1">
        <f t="shared" si="35"/>
        <v>3.3815419174103554E-230</v>
      </c>
      <c r="J436" s="1">
        <f t="shared" si="36"/>
        <v>-2.7544712691198304E-64</v>
      </c>
      <c r="BA436" s="59"/>
      <c r="BB436" s="59"/>
      <c r="BC436" s="59"/>
      <c r="BD436" s="59"/>
      <c r="BE436" s="59"/>
      <c r="BF436" s="59"/>
      <c r="BG436" s="59"/>
      <c r="BH436" s="72"/>
      <c r="BI436" s="59"/>
      <c r="BJ436" s="59"/>
      <c r="BK436" s="59"/>
      <c r="BL436" s="59">
        <f t="shared" si="37"/>
        <v>1</v>
      </c>
      <c r="BM436" s="59">
        <f t="shared" si="38"/>
        <v>7.58711197240661E-128</v>
      </c>
      <c r="BN436" s="59" t="e">
        <f t="shared" si="39"/>
        <v>#N/A</v>
      </c>
      <c r="BO436" s="59"/>
      <c r="BP436" s="59"/>
      <c r="BQ436" s="59"/>
      <c r="BR436" s="59"/>
      <c r="BS436" s="59"/>
      <c r="BT436" s="59"/>
      <c r="BU436" s="59"/>
      <c r="BV436" s="59"/>
      <c r="BW436" s="59"/>
      <c r="BX436" s="59"/>
      <c r="BY436" s="59"/>
      <c r="BZ436" s="59"/>
      <c r="CA436" s="59"/>
      <c r="CB436" s="59"/>
      <c r="CC436" s="59"/>
      <c r="CD436" s="59"/>
      <c r="CE436" s="59"/>
      <c r="CF436" s="59"/>
      <c r="CG436" s="59"/>
      <c r="CH436" s="59"/>
      <c r="CI436" s="59"/>
      <c r="CJ436" s="59"/>
      <c r="CK436" s="59"/>
      <c r="CL436" s="59"/>
      <c r="CM436" s="59"/>
      <c r="CN436" s="59"/>
      <c r="CO436" s="59"/>
      <c r="CP436" s="59"/>
      <c r="CQ436" s="59"/>
      <c r="CR436" s="59"/>
      <c r="CS436" s="59"/>
      <c r="CT436" s="59"/>
      <c r="CU436" s="59"/>
      <c r="CV436" s="59"/>
      <c r="CW436" s="59"/>
      <c r="CX436" s="59"/>
      <c r="CY436" s="59"/>
      <c r="CZ436" s="59"/>
      <c r="DA436" s="59"/>
      <c r="DB436" s="59"/>
      <c r="DC436" s="59"/>
      <c r="DD436" s="59"/>
      <c r="DE436" s="59"/>
      <c r="DF436" s="59"/>
      <c r="DG436" s="59"/>
      <c r="DH436" s="59"/>
      <c r="DI436" s="59"/>
      <c r="DJ436" s="59"/>
      <c r="DK436" s="59"/>
      <c r="DL436" s="59"/>
      <c r="DM436" s="59"/>
      <c r="DN436" s="59"/>
      <c r="DO436" s="59"/>
      <c r="DP436" s="59"/>
      <c r="DQ436" s="59"/>
      <c r="DR436" s="59"/>
      <c r="DS436" s="59"/>
      <c r="DT436" s="59"/>
      <c r="DU436" s="59"/>
      <c r="DV436" s="59"/>
      <c r="DW436" s="59"/>
      <c r="DX436" s="59"/>
      <c r="DY436" s="59"/>
      <c r="DZ436" s="59"/>
      <c r="EA436" s="59"/>
      <c r="EB436" s="59"/>
      <c r="EC436" s="59"/>
      <c r="ED436" s="59"/>
      <c r="EE436" s="59"/>
      <c r="EF436" s="59"/>
      <c r="EG436" s="59"/>
      <c r="EH436" s="59"/>
      <c r="EI436" s="59"/>
      <c r="EJ436" s="59"/>
      <c r="EK436" s="59"/>
      <c r="EL436" s="59"/>
      <c r="EM436" s="59"/>
      <c r="EN436" s="59"/>
      <c r="EO436" s="59"/>
      <c r="EP436" s="59"/>
      <c r="EQ436" s="59"/>
      <c r="ER436" s="59"/>
      <c r="ES436" s="59"/>
      <c r="ET436" s="59"/>
      <c r="EU436" s="59"/>
      <c r="EV436" s="59"/>
      <c r="EW436" s="59"/>
      <c r="EX436" s="59"/>
    </row>
    <row r="437" spans="1:154" outlineLevel="1" x14ac:dyDescent="0.2">
      <c r="A437" s="17">
        <v>226</v>
      </c>
      <c r="B437" s="17">
        <v>0</v>
      </c>
      <c r="C437" s="1">
        <v>1.7848271517680104E-305</v>
      </c>
      <c r="D437" s="1">
        <f t="shared" si="31"/>
        <v>-1.7848271517680104E-305</v>
      </c>
      <c r="E437" s="1">
        <f t="shared" si="32"/>
        <v>0</v>
      </c>
      <c r="F437" s="1">
        <f t="shared" si="33"/>
        <v>0</v>
      </c>
      <c r="G437" s="1">
        <f t="shared" si="34"/>
        <v>-4.2247214722014637E-153</v>
      </c>
      <c r="H437" s="1">
        <v>1.9756184390989408E-251</v>
      </c>
      <c r="I437" s="1">
        <f t="shared" si="35"/>
        <v>0</v>
      </c>
      <c r="J437" s="1">
        <f t="shared" si="36"/>
        <v>-4.2247214722014637E-153</v>
      </c>
      <c r="BA437" s="59"/>
      <c r="BB437" s="59"/>
      <c r="BC437" s="59"/>
      <c r="BD437" s="59"/>
      <c r="BE437" s="59"/>
      <c r="BF437" s="59"/>
      <c r="BG437" s="59"/>
      <c r="BH437" s="72"/>
      <c r="BI437" s="59"/>
      <c r="BJ437" s="59"/>
      <c r="BK437" s="59"/>
      <c r="BL437" s="59">
        <f t="shared" si="37"/>
        <v>1</v>
      </c>
      <c r="BM437" s="59">
        <f t="shared" si="38"/>
        <v>1.7848271517680104E-305</v>
      </c>
      <c r="BN437" s="59" t="e">
        <f t="shared" si="39"/>
        <v>#N/A</v>
      </c>
      <c r="BO437" s="59"/>
      <c r="BP437" s="59"/>
      <c r="BQ437" s="59"/>
      <c r="BR437" s="59"/>
      <c r="BS437" s="59"/>
      <c r="BT437" s="59"/>
      <c r="BU437" s="59"/>
      <c r="BV437" s="59"/>
      <c r="BW437" s="59"/>
      <c r="BX437" s="59"/>
      <c r="BY437" s="59"/>
      <c r="BZ437" s="59"/>
      <c r="CA437" s="59"/>
      <c r="CB437" s="59"/>
      <c r="CC437" s="59"/>
      <c r="CD437" s="59"/>
      <c r="CE437" s="59"/>
      <c r="CF437" s="59"/>
      <c r="CG437" s="59"/>
      <c r="CH437" s="59"/>
      <c r="CI437" s="59"/>
      <c r="CJ437" s="59"/>
      <c r="CK437" s="59"/>
      <c r="CL437" s="59"/>
      <c r="CM437" s="59"/>
      <c r="CN437" s="59"/>
      <c r="CO437" s="59"/>
      <c r="CP437" s="59"/>
      <c r="CQ437" s="59"/>
      <c r="CR437" s="59"/>
      <c r="CS437" s="59"/>
      <c r="CT437" s="59"/>
      <c r="CU437" s="59"/>
      <c r="CV437" s="59"/>
      <c r="CW437" s="59"/>
      <c r="CX437" s="59"/>
      <c r="CY437" s="59"/>
      <c r="CZ437" s="59"/>
      <c r="DA437" s="59"/>
      <c r="DB437" s="59"/>
      <c r="DC437" s="59"/>
      <c r="DD437" s="59"/>
      <c r="DE437" s="59"/>
      <c r="DF437" s="59"/>
      <c r="DG437" s="59"/>
      <c r="DH437" s="59"/>
      <c r="DI437" s="59"/>
      <c r="DJ437" s="59"/>
      <c r="DK437" s="59"/>
      <c r="DL437" s="59"/>
      <c r="DM437" s="59"/>
      <c r="DN437" s="59"/>
      <c r="DO437" s="59"/>
      <c r="DP437" s="59"/>
      <c r="DQ437" s="59"/>
      <c r="DR437" s="59"/>
      <c r="DS437" s="59"/>
      <c r="DT437" s="59"/>
      <c r="DU437" s="59"/>
      <c r="DV437" s="59"/>
      <c r="DW437" s="59"/>
      <c r="DX437" s="59"/>
      <c r="DY437" s="59"/>
      <c r="DZ437" s="59"/>
      <c r="EA437" s="59"/>
      <c r="EB437" s="59"/>
      <c r="EC437" s="59"/>
      <c r="ED437" s="59"/>
      <c r="EE437" s="59"/>
      <c r="EF437" s="59"/>
      <c r="EG437" s="59"/>
      <c r="EH437" s="59"/>
      <c r="EI437" s="59"/>
      <c r="EJ437" s="59"/>
      <c r="EK437" s="59"/>
      <c r="EL437" s="59"/>
      <c r="EM437" s="59"/>
      <c r="EN437" s="59"/>
      <c r="EO437" s="59"/>
      <c r="EP437" s="59"/>
      <c r="EQ437" s="59"/>
      <c r="ER437" s="59"/>
      <c r="ES437" s="59"/>
      <c r="ET437" s="59"/>
      <c r="EU437" s="59"/>
      <c r="EV437" s="59"/>
      <c r="EW437" s="59"/>
      <c r="EX437" s="59"/>
    </row>
    <row r="438" spans="1:154" outlineLevel="1" x14ac:dyDescent="0.2">
      <c r="A438" s="17">
        <v>227</v>
      </c>
      <c r="B438" s="17">
        <v>0</v>
      </c>
      <c r="C438" s="1">
        <v>2.601728379148467E-227</v>
      </c>
      <c r="D438" s="1">
        <f t="shared" si="31"/>
        <v>-2.601728379148467E-227</v>
      </c>
      <c r="E438" s="1">
        <f t="shared" si="32"/>
        <v>0</v>
      </c>
      <c r="F438" s="1">
        <f t="shared" si="33"/>
        <v>0</v>
      </c>
      <c r="G438" s="1">
        <f t="shared" si="34"/>
        <v>-5.1007140472177686E-114</v>
      </c>
      <c r="H438" s="1">
        <v>9.2583826797005916E-186</v>
      </c>
      <c r="I438" s="1">
        <f t="shared" si="35"/>
        <v>0</v>
      </c>
      <c r="J438" s="1">
        <f t="shared" si="36"/>
        <v>-5.1007140472177686E-114</v>
      </c>
      <c r="BA438" s="59"/>
      <c r="BB438" s="59"/>
      <c r="BC438" s="59"/>
      <c r="BD438" s="59"/>
      <c r="BE438" s="59"/>
      <c r="BF438" s="59"/>
      <c r="BG438" s="59"/>
      <c r="BH438" s="72"/>
      <c r="BI438" s="59"/>
      <c r="BJ438" s="59"/>
      <c r="BK438" s="59"/>
      <c r="BL438" s="59">
        <f t="shared" si="37"/>
        <v>1</v>
      </c>
      <c r="BM438" s="59">
        <f t="shared" si="38"/>
        <v>2.601728379148467E-227</v>
      </c>
      <c r="BN438" s="59" t="e">
        <f t="shared" si="39"/>
        <v>#N/A</v>
      </c>
      <c r="BO438" s="59"/>
      <c r="BP438" s="59"/>
      <c r="BQ438" s="59"/>
      <c r="BR438" s="59"/>
      <c r="BS438" s="59"/>
      <c r="BT438" s="59"/>
      <c r="BU438" s="59"/>
      <c r="BV438" s="59"/>
      <c r="BW438" s="59"/>
      <c r="BX438" s="59"/>
      <c r="BY438" s="59"/>
      <c r="BZ438" s="59"/>
      <c r="CA438" s="59"/>
      <c r="CB438" s="59"/>
      <c r="CC438" s="59"/>
      <c r="CD438" s="59"/>
      <c r="CE438" s="59"/>
      <c r="CF438" s="59"/>
      <c r="CG438" s="59"/>
      <c r="CH438" s="59"/>
      <c r="CI438" s="59"/>
      <c r="CJ438" s="59"/>
      <c r="CK438" s="59"/>
      <c r="CL438" s="59"/>
      <c r="CM438" s="59"/>
      <c r="CN438" s="59"/>
      <c r="CO438" s="59"/>
      <c r="CP438" s="59"/>
      <c r="CQ438" s="59"/>
      <c r="CR438" s="59"/>
      <c r="CS438" s="59"/>
      <c r="CT438" s="59"/>
      <c r="CU438" s="59"/>
      <c r="CV438" s="59"/>
      <c r="CW438" s="59"/>
      <c r="CX438" s="59"/>
      <c r="CY438" s="59"/>
      <c r="CZ438" s="59"/>
      <c r="DA438" s="59"/>
      <c r="DB438" s="59"/>
      <c r="DC438" s="59"/>
      <c r="DD438" s="59"/>
      <c r="DE438" s="59"/>
      <c r="DF438" s="59"/>
      <c r="DG438" s="59"/>
      <c r="DH438" s="59"/>
      <c r="DI438" s="59"/>
      <c r="DJ438" s="59"/>
      <c r="DK438" s="59"/>
      <c r="DL438" s="59"/>
      <c r="DM438" s="59"/>
      <c r="DN438" s="59"/>
      <c r="DO438" s="59"/>
      <c r="DP438" s="59"/>
      <c r="DQ438" s="59"/>
      <c r="DR438" s="59"/>
      <c r="DS438" s="59"/>
      <c r="DT438" s="59"/>
      <c r="DU438" s="59"/>
      <c r="DV438" s="59"/>
      <c r="DW438" s="59"/>
      <c r="DX438" s="59"/>
      <c r="DY438" s="59"/>
      <c r="DZ438" s="59"/>
      <c r="EA438" s="59"/>
      <c r="EB438" s="59"/>
      <c r="EC438" s="59"/>
      <c r="ED438" s="59"/>
      <c r="EE438" s="59"/>
      <c r="EF438" s="59"/>
      <c r="EG438" s="59"/>
      <c r="EH438" s="59"/>
      <c r="EI438" s="59"/>
      <c r="EJ438" s="59"/>
      <c r="EK438" s="59"/>
      <c r="EL438" s="59"/>
      <c r="EM438" s="59"/>
      <c r="EN438" s="59"/>
      <c r="EO438" s="59"/>
      <c r="EP438" s="59"/>
      <c r="EQ438" s="59"/>
      <c r="ER438" s="59"/>
      <c r="ES438" s="59"/>
      <c r="ET438" s="59"/>
      <c r="EU438" s="59"/>
      <c r="EV438" s="59"/>
      <c r="EW438" s="59"/>
      <c r="EX438" s="59"/>
    </row>
    <row r="439" spans="1:154" outlineLevel="1" x14ac:dyDescent="0.2">
      <c r="A439" s="17">
        <v>228</v>
      </c>
      <c r="B439" s="17">
        <v>0</v>
      </c>
      <c r="C439" s="1">
        <v>0</v>
      </c>
      <c r="D439" s="1">
        <f t="shared" si="31"/>
        <v>0</v>
      </c>
      <c r="E439" s="1">
        <f t="shared" si="32"/>
        <v>0</v>
      </c>
      <c r="F439" s="1">
        <f t="shared" si="33"/>
        <v>0</v>
      </c>
      <c r="G439" s="1" t="e">
        <f t="shared" si="34"/>
        <v>#DIV/0!</v>
      </c>
      <c r="H439" s="1">
        <v>0</v>
      </c>
      <c r="I439" s="1" t="e">
        <f t="shared" si="35"/>
        <v>#DIV/0!</v>
      </c>
      <c r="J439" s="1" t="e">
        <f t="shared" si="36"/>
        <v>#DIV/0!</v>
      </c>
      <c r="BA439" s="59"/>
      <c r="BB439" s="59"/>
      <c r="BC439" s="59"/>
      <c r="BD439" s="59"/>
      <c r="BE439" s="59"/>
      <c r="BF439" s="59"/>
      <c r="BG439" s="59"/>
      <c r="BH439" s="72"/>
      <c r="BI439" s="59"/>
      <c r="BJ439" s="59"/>
      <c r="BK439" s="59"/>
      <c r="BL439" s="59">
        <f t="shared" si="37"/>
        <v>1</v>
      </c>
      <c r="BM439" s="59">
        <f t="shared" si="38"/>
        <v>0</v>
      </c>
      <c r="BN439" s="59" t="e">
        <f t="shared" si="39"/>
        <v>#N/A</v>
      </c>
      <c r="BO439" s="59"/>
      <c r="BP439" s="59"/>
      <c r="BQ439" s="59"/>
      <c r="BR439" s="59"/>
      <c r="BS439" s="59"/>
      <c r="BT439" s="59"/>
      <c r="BU439" s="59"/>
      <c r="BV439" s="59"/>
      <c r="BW439" s="59"/>
      <c r="BX439" s="59"/>
      <c r="BY439" s="59"/>
      <c r="BZ439" s="59"/>
      <c r="CA439" s="59"/>
      <c r="CB439" s="59"/>
      <c r="CC439" s="59"/>
      <c r="CD439" s="59"/>
      <c r="CE439" s="59"/>
      <c r="CF439" s="59"/>
      <c r="CG439" s="59"/>
      <c r="CH439" s="59"/>
      <c r="CI439" s="59"/>
      <c r="CJ439" s="59"/>
      <c r="CK439" s="59"/>
      <c r="CL439" s="59"/>
      <c r="CM439" s="59"/>
      <c r="CN439" s="59"/>
      <c r="CO439" s="59"/>
      <c r="CP439" s="59"/>
      <c r="CQ439" s="59"/>
      <c r="CR439" s="59"/>
      <c r="CS439" s="59"/>
      <c r="CT439" s="59"/>
      <c r="CU439" s="59"/>
      <c r="CV439" s="59"/>
      <c r="CW439" s="59"/>
      <c r="CX439" s="59"/>
      <c r="CY439" s="59"/>
      <c r="CZ439" s="59"/>
      <c r="DA439" s="59"/>
      <c r="DB439" s="59"/>
      <c r="DC439" s="59"/>
      <c r="DD439" s="59"/>
      <c r="DE439" s="59"/>
      <c r="DF439" s="59"/>
      <c r="DG439" s="59"/>
      <c r="DH439" s="59"/>
      <c r="DI439" s="59"/>
      <c r="DJ439" s="59"/>
      <c r="DK439" s="59"/>
      <c r="DL439" s="59"/>
      <c r="DM439" s="59"/>
      <c r="DN439" s="59"/>
      <c r="DO439" s="59"/>
      <c r="DP439" s="59"/>
      <c r="DQ439" s="59"/>
      <c r="DR439" s="59"/>
      <c r="DS439" s="59"/>
      <c r="DT439" s="59"/>
      <c r="DU439" s="59"/>
      <c r="DV439" s="59"/>
      <c r="DW439" s="59"/>
      <c r="DX439" s="59"/>
      <c r="DY439" s="59"/>
      <c r="DZ439" s="59"/>
      <c r="EA439" s="59"/>
      <c r="EB439" s="59"/>
      <c r="EC439" s="59"/>
      <c r="ED439" s="59"/>
      <c r="EE439" s="59"/>
      <c r="EF439" s="59"/>
      <c r="EG439" s="59"/>
      <c r="EH439" s="59"/>
      <c r="EI439" s="59"/>
      <c r="EJ439" s="59"/>
      <c r="EK439" s="59"/>
      <c r="EL439" s="59"/>
      <c r="EM439" s="59"/>
      <c r="EN439" s="59"/>
      <c r="EO439" s="59"/>
      <c r="EP439" s="59"/>
      <c r="EQ439" s="59"/>
      <c r="ER439" s="59"/>
      <c r="ES439" s="59"/>
      <c r="ET439" s="59"/>
      <c r="EU439" s="59"/>
      <c r="EV439" s="59"/>
      <c r="EW439" s="59"/>
      <c r="EX439" s="59"/>
    </row>
    <row r="440" spans="1:154" outlineLevel="1" x14ac:dyDescent="0.2">
      <c r="A440" s="17">
        <v>229</v>
      </c>
      <c r="B440" s="17">
        <v>0</v>
      </c>
      <c r="C440" s="1">
        <v>5.5132394333653577E-95</v>
      </c>
      <c r="D440" s="1">
        <f t="shared" si="31"/>
        <v>-5.5132394333653577E-95</v>
      </c>
      <c r="E440" s="1">
        <f t="shared" si="32"/>
        <v>0</v>
      </c>
      <c r="F440" s="1">
        <f t="shared" si="33"/>
        <v>0</v>
      </c>
      <c r="G440" s="1">
        <f t="shared" si="34"/>
        <v>-7.4251191460914325E-48</v>
      </c>
      <c r="H440" s="1">
        <v>1.6641383142583587E-75</v>
      </c>
      <c r="I440" s="1">
        <f t="shared" si="35"/>
        <v>9.1747929767433333E-170</v>
      </c>
      <c r="J440" s="1">
        <f t="shared" si="36"/>
        <v>-7.4251191460914325E-48</v>
      </c>
      <c r="BA440" s="59"/>
      <c r="BB440" s="59"/>
      <c r="BC440" s="59"/>
      <c r="BD440" s="59"/>
      <c r="BE440" s="59"/>
      <c r="BF440" s="59"/>
      <c r="BG440" s="59"/>
      <c r="BH440" s="72"/>
      <c r="BI440" s="59"/>
      <c r="BJ440" s="59"/>
      <c r="BK440" s="59"/>
      <c r="BL440" s="59">
        <f t="shared" si="37"/>
        <v>1</v>
      </c>
      <c r="BM440" s="59">
        <f t="shared" si="38"/>
        <v>5.5132394333653577E-95</v>
      </c>
      <c r="BN440" s="59" t="e">
        <f t="shared" si="39"/>
        <v>#N/A</v>
      </c>
      <c r="BO440" s="59"/>
      <c r="BP440" s="59"/>
      <c r="BQ440" s="59"/>
      <c r="BR440" s="59"/>
      <c r="BS440" s="59"/>
      <c r="BT440" s="59"/>
      <c r="BU440" s="59"/>
      <c r="BV440" s="59"/>
      <c r="BW440" s="59"/>
      <c r="BX440" s="59"/>
      <c r="BY440" s="59"/>
      <c r="BZ440" s="59"/>
      <c r="CA440" s="59"/>
      <c r="CB440" s="59"/>
      <c r="CC440" s="59"/>
      <c r="CD440" s="59"/>
      <c r="CE440" s="59"/>
      <c r="CF440" s="59"/>
      <c r="CG440" s="59"/>
      <c r="CH440" s="59"/>
      <c r="CI440" s="59"/>
      <c r="CJ440" s="59"/>
      <c r="CK440" s="59"/>
      <c r="CL440" s="59"/>
      <c r="CM440" s="59"/>
      <c r="CN440" s="59"/>
      <c r="CO440" s="59"/>
      <c r="CP440" s="59"/>
      <c r="CQ440" s="59"/>
      <c r="CR440" s="59"/>
      <c r="CS440" s="59"/>
      <c r="CT440" s="59"/>
      <c r="CU440" s="59"/>
      <c r="CV440" s="59"/>
      <c r="CW440" s="59"/>
      <c r="CX440" s="59"/>
      <c r="CY440" s="59"/>
      <c r="CZ440" s="59"/>
      <c r="DA440" s="59"/>
      <c r="DB440" s="59"/>
      <c r="DC440" s="59"/>
      <c r="DD440" s="59"/>
      <c r="DE440" s="59"/>
      <c r="DF440" s="59"/>
      <c r="DG440" s="59"/>
      <c r="DH440" s="59"/>
      <c r="DI440" s="59"/>
      <c r="DJ440" s="59"/>
      <c r="DK440" s="59"/>
      <c r="DL440" s="59"/>
      <c r="DM440" s="59"/>
      <c r="DN440" s="59"/>
      <c r="DO440" s="59"/>
      <c r="DP440" s="59"/>
      <c r="DQ440" s="59"/>
      <c r="DR440" s="59"/>
      <c r="DS440" s="59"/>
      <c r="DT440" s="59"/>
      <c r="DU440" s="59"/>
      <c r="DV440" s="59"/>
      <c r="DW440" s="59"/>
      <c r="DX440" s="59"/>
      <c r="DY440" s="59"/>
      <c r="DZ440" s="59"/>
      <c r="EA440" s="59"/>
      <c r="EB440" s="59"/>
      <c r="EC440" s="59"/>
      <c r="ED440" s="59"/>
      <c r="EE440" s="59"/>
      <c r="EF440" s="59"/>
      <c r="EG440" s="59"/>
      <c r="EH440" s="59"/>
      <c r="EI440" s="59"/>
      <c r="EJ440" s="59"/>
      <c r="EK440" s="59"/>
      <c r="EL440" s="59"/>
      <c r="EM440" s="59"/>
      <c r="EN440" s="59"/>
      <c r="EO440" s="59"/>
      <c r="EP440" s="59"/>
      <c r="EQ440" s="59"/>
      <c r="ER440" s="59"/>
      <c r="ES440" s="59"/>
      <c r="ET440" s="59"/>
      <c r="EU440" s="59"/>
      <c r="EV440" s="59"/>
      <c r="EW440" s="59"/>
      <c r="EX440" s="59"/>
    </row>
    <row r="441" spans="1:154" outlineLevel="1" x14ac:dyDescent="0.2">
      <c r="A441" s="17">
        <v>230</v>
      </c>
      <c r="B441" s="17">
        <v>0</v>
      </c>
      <c r="C441" s="1">
        <v>0</v>
      </c>
      <c r="D441" s="1">
        <f t="shared" si="31"/>
        <v>0</v>
      </c>
      <c r="E441" s="1">
        <f t="shared" si="32"/>
        <v>0</v>
      </c>
      <c r="F441" s="1">
        <f t="shared" si="33"/>
        <v>0</v>
      </c>
      <c r="G441" s="1" t="e">
        <f t="shared" si="34"/>
        <v>#DIV/0!</v>
      </c>
      <c r="H441" s="1">
        <v>0</v>
      </c>
      <c r="I441" s="1" t="e">
        <f t="shared" si="35"/>
        <v>#DIV/0!</v>
      </c>
      <c r="J441" s="1" t="e">
        <f t="shared" si="36"/>
        <v>#DIV/0!</v>
      </c>
      <c r="BA441" s="59"/>
      <c r="BB441" s="59"/>
      <c r="BC441" s="59"/>
      <c r="BD441" s="59"/>
      <c r="BE441" s="59"/>
      <c r="BF441" s="59"/>
      <c r="BG441" s="59"/>
      <c r="BH441" s="72"/>
      <c r="BI441" s="59"/>
      <c r="BJ441" s="59"/>
      <c r="BK441" s="59"/>
      <c r="BL441" s="59">
        <f t="shared" si="37"/>
        <v>1</v>
      </c>
      <c r="BM441" s="59">
        <f t="shared" si="38"/>
        <v>0</v>
      </c>
      <c r="BN441" s="59" t="e">
        <f t="shared" si="39"/>
        <v>#N/A</v>
      </c>
      <c r="BO441" s="59"/>
      <c r="BP441" s="59"/>
      <c r="BQ441" s="59"/>
      <c r="BR441" s="59"/>
      <c r="BS441" s="59"/>
      <c r="BT441" s="59"/>
      <c r="BU441" s="59"/>
      <c r="BV441" s="59"/>
      <c r="BW441" s="59"/>
      <c r="BX441" s="59"/>
      <c r="BY441" s="59"/>
      <c r="BZ441" s="59"/>
      <c r="CA441" s="59"/>
      <c r="CB441" s="59"/>
      <c r="CC441" s="59"/>
      <c r="CD441" s="59"/>
      <c r="CE441" s="59"/>
      <c r="CF441" s="59"/>
      <c r="CG441" s="59"/>
      <c r="CH441" s="59"/>
      <c r="CI441" s="59"/>
      <c r="CJ441" s="59"/>
      <c r="CK441" s="59"/>
      <c r="CL441" s="59"/>
      <c r="CM441" s="59"/>
      <c r="CN441" s="59"/>
      <c r="CO441" s="59"/>
      <c r="CP441" s="59"/>
      <c r="CQ441" s="59"/>
      <c r="CR441" s="59"/>
      <c r="CS441" s="59"/>
      <c r="CT441" s="59"/>
      <c r="CU441" s="59"/>
      <c r="CV441" s="59"/>
      <c r="CW441" s="59"/>
      <c r="CX441" s="59"/>
      <c r="CY441" s="59"/>
      <c r="CZ441" s="59"/>
      <c r="DA441" s="59"/>
      <c r="DB441" s="59"/>
      <c r="DC441" s="59"/>
      <c r="DD441" s="59"/>
      <c r="DE441" s="59"/>
      <c r="DF441" s="59"/>
      <c r="DG441" s="59"/>
      <c r="DH441" s="59"/>
      <c r="DI441" s="59"/>
      <c r="DJ441" s="59"/>
      <c r="DK441" s="59"/>
      <c r="DL441" s="59"/>
      <c r="DM441" s="59"/>
      <c r="DN441" s="59"/>
      <c r="DO441" s="59"/>
      <c r="DP441" s="59"/>
      <c r="DQ441" s="59"/>
      <c r="DR441" s="59"/>
      <c r="DS441" s="59"/>
      <c r="DT441" s="59"/>
      <c r="DU441" s="59"/>
      <c r="DV441" s="59"/>
      <c r="DW441" s="59"/>
      <c r="DX441" s="59"/>
      <c r="DY441" s="59"/>
      <c r="DZ441" s="59"/>
      <c r="EA441" s="59"/>
      <c r="EB441" s="59"/>
      <c r="EC441" s="59"/>
      <c r="ED441" s="59"/>
      <c r="EE441" s="59"/>
      <c r="EF441" s="59"/>
      <c r="EG441" s="59"/>
      <c r="EH441" s="59"/>
      <c r="EI441" s="59"/>
      <c r="EJ441" s="59"/>
      <c r="EK441" s="59"/>
      <c r="EL441" s="59"/>
      <c r="EM441" s="59"/>
      <c r="EN441" s="59"/>
      <c r="EO441" s="59"/>
      <c r="EP441" s="59"/>
      <c r="EQ441" s="59"/>
      <c r="ER441" s="59"/>
      <c r="ES441" s="59"/>
      <c r="ET441" s="59"/>
      <c r="EU441" s="59"/>
      <c r="EV441" s="59"/>
      <c r="EW441" s="59"/>
      <c r="EX441" s="59"/>
    </row>
    <row r="442" spans="1:154" outlineLevel="1" x14ac:dyDescent="0.2">
      <c r="A442" s="17">
        <v>231</v>
      </c>
      <c r="B442" s="17">
        <v>0</v>
      </c>
      <c r="C442" s="1">
        <v>1.0818484458849708E-196</v>
      </c>
      <c r="D442" s="1">
        <f t="shared" si="31"/>
        <v>-1.0818484458849708E-196</v>
      </c>
      <c r="E442" s="1">
        <f t="shared" si="32"/>
        <v>0</v>
      </c>
      <c r="F442" s="1">
        <f t="shared" si="33"/>
        <v>0</v>
      </c>
      <c r="G442" s="1">
        <f t="shared" si="34"/>
        <v>-1.0401194382785905E-98</v>
      </c>
      <c r="H442" s="1">
        <v>2.1285350193380486E-160</v>
      </c>
      <c r="I442" s="1">
        <f t="shared" si="35"/>
        <v>0</v>
      </c>
      <c r="J442" s="1">
        <f t="shared" si="36"/>
        <v>-1.0401194382785905E-98</v>
      </c>
      <c r="BA442" s="59"/>
      <c r="BB442" s="59"/>
      <c r="BC442" s="59"/>
      <c r="BD442" s="59"/>
      <c r="BE442" s="59"/>
      <c r="BF442" s="59"/>
      <c r="BG442" s="59"/>
      <c r="BH442" s="72"/>
      <c r="BI442" s="59"/>
      <c r="BJ442" s="59"/>
      <c r="BK442" s="59"/>
      <c r="BL442" s="59">
        <f t="shared" si="37"/>
        <v>1</v>
      </c>
      <c r="BM442" s="59">
        <f t="shared" si="38"/>
        <v>1.0818484458849708E-196</v>
      </c>
      <c r="BN442" s="59" t="e">
        <f t="shared" si="39"/>
        <v>#N/A</v>
      </c>
      <c r="BO442" s="59"/>
      <c r="BP442" s="59"/>
      <c r="BQ442" s="59"/>
      <c r="BR442" s="59"/>
      <c r="BS442" s="59"/>
      <c r="BT442" s="59"/>
      <c r="BU442" s="59"/>
      <c r="BV442" s="59"/>
      <c r="BW442" s="59"/>
      <c r="BX442" s="59"/>
      <c r="BY442" s="59"/>
      <c r="BZ442" s="59"/>
      <c r="CA442" s="59"/>
      <c r="CB442" s="59"/>
      <c r="CC442" s="59"/>
      <c r="CD442" s="59"/>
      <c r="CE442" s="59"/>
      <c r="CF442" s="59"/>
      <c r="CG442" s="59"/>
      <c r="CH442" s="59"/>
      <c r="CI442" s="59"/>
      <c r="CJ442" s="59"/>
      <c r="CK442" s="59"/>
      <c r="CL442" s="59"/>
      <c r="CM442" s="59"/>
      <c r="CN442" s="59"/>
      <c r="CO442" s="59"/>
      <c r="CP442" s="59"/>
      <c r="CQ442" s="59"/>
      <c r="CR442" s="59"/>
      <c r="CS442" s="59"/>
      <c r="CT442" s="59"/>
      <c r="CU442" s="59"/>
      <c r="CV442" s="59"/>
      <c r="CW442" s="59"/>
      <c r="CX442" s="59"/>
      <c r="CY442" s="59"/>
      <c r="CZ442" s="59"/>
      <c r="DA442" s="59"/>
      <c r="DB442" s="59"/>
      <c r="DC442" s="59"/>
      <c r="DD442" s="59"/>
      <c r="DE442" s="59"/>
      <c r="DF442" s="59"/>
      <c r="DG442" s="59"/>
      <c r="DH442" s="59"/>
      <c r="DI442" s="59"/>
      <c r="DJ442" s="59"/>
      <c r="DK442" s="59"/>
      <c r="DL442" s="59"/>
      <c r="DM442" s="59"/>
      <c r="DN442" s="59"/>
      <c r="DO442" s="59"/>
      <c r="DP442" s="59"/>
      <c r="DQ442" s="59"/>
      <c r="DR442" s="59"/>
      <c r="DS442" s="59"/>
      <c r="DT442" s="59"/>
      <c r="DU442" s="59"/>
      <c r="DV442" s="59"/>
      <c r="DW442" s="59"/>
      <c r="DX442" s="59"/>
      <c r="DY442" s="59"/>
      <c r="DZ442" s="59"/>
      <c r="EA442" s="59"/>
      <c r="EB442" s="59"/>
      <c r="EC442" s="59"/>
      <c r="ED442" s="59"/>
      <c r="EE442" s="59"/>
      <c r="EF442" s="59"/>
      <c r="EG442" s="59"/>
      <c r="EH442" s="59"/>
      <c r="EI442" s="59"/>
      <c r="EJ442" s="59"/>
      <c r="EK442" s="59"/>
      <c r="EL442" s="59"/>
      <c r="EM442" s="59"/>
      <c r="EN442" s="59"/>
      <c r="EO442" s="59"/>
      <c r="EP442" s="59"/>
      <c r="EQ442" s="59"/>
      <c r="ER442" s="59"/>
      <c r="ES442" s="59"/>
      <c r="ET442" s="59"/>
      <c r="EU442" s="59"/>
      <c r="EV442" s="59"/>
      <c r="EW442" s="59"/>
      <c r="EX442" s="59"/>
    </row>
    <row r="443" spans="1:154" outlineLevel="1" x14ac:dyDescent="0.2">
      <c r="A443" s="17">
        <v>232</v>
      </c>
      <c r="B443" s="17">
        <v>0</v>
      </c>
      <c r="C443" s="1">
        <v>2.1337912484087056E-184</v>
      </c>
      <c r="D443" s="1">
        <f t="shared" si="31"/>
        <v>-2.1337912484087056E-184</v>
      </c>
      <c r="E443" s="1">
        <f t="shared" si="32"/>
        <v>0</v>
      </c>
      <c r="F443" s="1">
        <f t="shared" si="33"/>
        <v>0</v>
      </c>
      <c r="G443" s="1">
        <f t="shared" si="34"/>
        <v>-1.4607502347796169E-92</v>
      </c>
      <c r="H443" s="1">
        <v>4.1133479484126487E-150</v>
      </c>
      <c r="I443" s="1">
        <f t="shared" si="35"/>
        <v>0</v>
      </c>
      <c r="J443" s="1">
        <f t="shared" si="36"/>
        <v>-1.4607502347796169E-92</v>
      </c>
      <c r="BA443" s="59"/>
      <c r="BB443" s="59"/>
      <c r="BC443" s="59"/>
      <c r="BD443" s="59"/>
      <c r="BE443" s="59"/>
      <c r="BF443" s="59"/>
      <c r="BG443" s="59"/>
      <c r="BH443" s="72"/>
      <c r="BI443" s="59"/>
      <c r="BJ443" s="59"/>
      <c r="BK443" s="59"/>
      <c r="BL443" s="59">
        <f t="shared" si="37"/>
        <v>1</v>
      </c>
      <c r="BM443" s="59">
        <f t="shared" si="38"/>
        <v>2.1337912484087056E-184</v>
      </c>
      <c r="BN443" s="59" t="e">
        <f t="shared" si="39"/>
        <v>#N/A</v>
      </c>
      <c r="BO443" s="59"/>
      <c r="BP443" s="59"/>
      <c r="BQ443" s="59"/>
      <c r="BR443" s="59"/>
      <c r="BS443" s="59"/>
      <c r="BT443" s="59"/>
      <c r="BU443" s="59"/>
      <c r="BV443" s="59"/>
      <c r="BW443" s="59"/>
      <c r="BX443" s="59"/>
      <c r="BY443" s="59"/>
      <c r="BZ443" s="59"/>
      <c r="CA443" s="59"/>
      <c r="CB443" s="59"/>
      <c r="CC443" s="59"/>
      <c r="CD443" s="59"/>
      <c r="CE443" s="59"/>
      <c r="CF443" s="59"/>
      <c r="CG443" s="59"/>
      <c r="CH443" s="59"/>
      <c r="CI443" s="59"/>
      <c r="CJ443" s="59"/>
      <c r="CK443" s="59"/>
      <c r="CL443" s="59"/>
      <c r="CM443" s="59"/>
      <c r="CN443" s="59"/>
      <c r="CO443" s="59"/>
      <c r="CP443" s="59"/>
      <c r="CQ443" s="59"/>
      <c r="CR443" s="59"/>
      <c r="CS443" s="59"/>
      <c r="CT443" s="59"/>
      <c r="CU443" s="59"/>
      <c r="CV443" s="59"/>
      <c r="CW443" s="59"/>
      <c r="CX443" s="59"/>
      <c r="CY443" s="59"/>
      <c r="CZ443" s="59"/>
      <c r="DA443" s="59"/>
      <c r="DB443" s="59"/>
      <c r="DC443" s="59"/>
      <c r="DD443" s="59"/>
      <c r="DE443" s="59"/>
      <c r="DF443" s="59"/>
      <c r="DG443" s="59"/>
      <c r="DH443" s="59"/>
      <c r="DI443" s="59"/>
      <c r="DJ443" s="59"/>
      <c r="DK443" s="59"/>
      <c r="DL443" s="59"/>
      <c r="DM443" s="59"/>
      <c r="DN443" s="59"/>
      <c r="DO443" s="59"/>
      <c r="DP443" s="59"/>
      <c r="DQ443" s="59"/>
      <c r="DR443" s="59"/>
      <c r="DS443" s="59"/>
      <c r="DT443" s="59"/>
      <c r="DU443" s="59"/>
      <c r="DV443" s="59"/>
      <c r="DW443" s="59"/>
      <c r="DX443" s="59"/>
      <c r="DY443" s="59"/>
      <c r="DZ443" s="59"/>
      <c r="EA443" s="59"/>
      <c r="EB443" s="59"/>
      <c r="EC443" s="59"/>
      <c r="ED443" s="59"/>
      <c r="EE443" s="59"/>
      <c r="EF443" s="59"/>
      <c r="EG443" s="59"/>
      <c r="EH443" s="59"/>
      <c r="EI443" s="59"/>
      <c r="EJ443" s="59"/>
      <c r="EK443" s="59"/>
      <c r="EL443" s="59"/>
      <c r="EM443" s="59"/>
      <c r="EN443" s="59"/>
      <c r="EO443" s="59"/>
      <c r="EP443" s="59"/>
      <c r="EQ443" s="59"/>
      <c r="ER443" s="59"/>
      <c r="ES443" s="59"/>
      <c r="ET443" s="59"/>
      <c r="EU443" s="59"/>
      <c r="EV443" s="59"/>
      <c r="EW443" s="59"/>
      <c r="EX443" s="59"/>
    </row>
    <row r="444" spans="1:154" outlineLevel="1" x14ac:dyDescent="0.2">
      <c r="A444" s="17">
        <v>233</v>
      </c>
      <c r="B444" s="17">
        <v>1</v>
      </c>
      <c r="C444" s="1">
        <v>1</v>
      </c>
      <c r="D444" s="1">
        <f t="shared" si="31"/>
        <v>0</v>
      </c>
      <c r="E444" s="1">
        <f t="shared" si="32"/>
        <v>0</v>
      </c>
      <c r="F444" s="1">
        <f t="shared" si="33"/>
        <v>0</v>
      </c>
      <c r="G444" s="1" t="e">
        <f t="shared" si="34"/>
        <v>#DIV/0!</v>
      </c>
      <c r="H444" s="1">
        <v>0</v>
      </c>
      <c r="I444" s="1" t="e">
        <f t="shared" si="35"/>
        <v>#DIV/0!</v>
      </c>
      <c r="J444" s="1" t="e">
        <f t="shared" si="36"/>
        <v>#DIV/0!</v>
      </c>
      <c r="BA444" s="59"/>
      <c r="BB444" s="59"/>
      <c r="BC444" s="59"/>
      <c r="BD444" s="59"/>
      <c r="BE444" s="59"/>
      <c r="BF444" s="59"/>
      <c r="BG444" s="59"/>
      <c r="BH444" s="72"/>
      <c r="BI444" s="59"/>
      <c r="BJ444" s="59"/>
      <c r="BK444" s="59"/>
      <c r="BL444" s="59">
        <f t="shared" si="37"/>
        <v>0</v>
      </c>
      <c r="BM444" s="59" t="e">
        <f t="shared" si="38"/>
        <v>#N/A</v>
      </c>
      <c r="BN444" s="59">
        <f t="shared" si="39"/>
        <v>1</v>
      </c>
      <c r="BO444" s="59"/>
      <c r="BP444" s="59"/>
      <c r="BQ444" s="59"/>
      <c r="BR444" s="59"/>
      <c r="BS444" s="59"/>
      <c r="BT444" s="59"/>
      <c r="BU444" s="59"/>
      <c r="BV444" s="59"/>
      <c r="BW444" s="59"/>
      <c r="BX444" s="59"/>
      <c r="BY444" s="59"/>
      <c r="BZ444" s="59"/>
      <c r="CA444" s="59"/>
      <c r="CB444" s="59"/>
      <c r="CC444" s="59"/>
      <c r="CD444" s="59"/>
      <c r="CE444" s="59"/>
      <c r="CF444" s="59"/>
      <c r="CG444" s="59"/>
      <c r="CH444" s="59"/>
      <c r="CI444" s="59"/>
      <c r="CJ444" s="59"/>
      <c r="CK444" s="59"/>
      <c r="CL444" s="59"/>
      <c r="CM444" s="59"/>
      <c r="CN444" s="59"/>
      <c r="CO444" s="59"/>
      <c r="CP444" s="59"/>
      <c r="CQ444" s="59"/>
      <c r="CR444" s="59"/>
      <c r="CS444" s="59"/>
      <c r="CT444" s="59"/>
      <c r="CU444" s="59"/>
      <c r="CV444" s="59"/>
      <c r="CW444" s="59"/>
      <c r="CX444" s="59"/>
      <c r="CY444" s="59"/>
      <c r="CZ444" s="59"/>
      <c r="DA444" s="59"/>
      <c r="DB444" s="59"/>
      <c r="DC444" s="59"/>
      <c r="DD444" s="59"/>
      <c r="DE444" s="59"/>
      <c r="DF444" s="59"/>
      <c r="DG444" s="59"/>
      <c r="DH444" s="59"/>
      <c r="DI444" s="59"/>
      <c r="DJ444" s="59"/>
      <c r="DK444" s="59"/>
      <c r="DL444" s="59"/>
      <c r="DM444" s="59"/>
      <c r="DN444" s="59"/>
      <c r="DO444" s="59"/>
      <c r="DP444" s="59"/>
      <c r="DQ444" s="59"/>
      <c r="DR444" s="59"/>
      <c r="DS444" s="59"/>
      <c r="DT444" s="59"/>
      <c r="DU444" s="59"/>
      <c r="DV444" s="59"/>
      <c r="DW444" s="59"/>
      <c r="DX444" s="59"/>
      <c r="DY444" s="59"/>
      <c r="DZ444" s="59"/>
      <c r="EA444" s="59"/>
      <c r="EB444" s="59"/>
      <c r="EC444" s="59"/>
      <c r="ED444" s="59"/>
      <c r="EE444" s="59"/>
      <c r="EF444" s="59"/>
      <c r="EG444" s="59"/>
      <c r="EH444" s="59"/>
      <c r="EI444" s="59"/>
      <c r="EJ444" s="59"/>
      <c r="EK444" s="59"/>
      <c r="EL444" s="59"/>
      <c r="EM444" s="59"/>
      <c r="EN444" s="59"/>
      <c r="EO444" s="59"/>
      <c r="EP444" s="59"/>
      <c r="EQ444" s="59"/>
      <c r="ER444" s="59"/>
      <c r="ES444" s="59"/>
      <c r="ET444" s="59"/>
      <c r="EU444" s="59"/>
      <c r="EV444" s="59"/>
      <c r="EW444" s="59"/>
      <c r="EX444" s="59"/>
    </row>
    <row r="445" spans="1:154" outlineLevel="1" x14ac:dyDescent="0.2">
      <c r="A445" s="17">
        <v>234</v>
      </c>
      <c r="B445" s="17">
        <v>0</v>
      </c>
      <c r="C445" s="1">
        <v>0</v>
      </c>
      <c r="D445" s="1">
        <f t="shared" si="31"/>
        <v>0</v>
      </c>
      <c r="E445" s="1">
        <f t="shared" si="32"/>
        <v>0</v>
      </c>
      <c r="F445" s="1">
        <f t="shared" si="33"/>
        <v>0</v>
      </c>
      <c r="G445" s="1" t="e">
        <f t="shared" si="34"/>
        <v>#DIV/0!</v>
      </c>
      <c r="H445" s="1">
        <v>3.2509646732920532E-298</v>
      </c>
      <c r="I445" s="1" t="e">
        <f t="shared" si="35"/>
        <v>#DIV/0!</v>
      </c>
      <c r="J445" s="1" t="e">
        <f t="shared" si="36"/>
        <v>#DIV/0!</v>
      </c>
      <c r="BA445" s="59"/>
      <c r="BB445" s="59"/>
      <c r="BC445" s="59"/>
      <c r="BD445" s="59"/>
      <c r="BE445" s="59"/>
      <c r="BF445" s="59"/>
      <c r="BG445" s="59"/>
      <c r="BH445" s="72"/>
      <c r="BI445" s="59"/>
      <c r="BJ445" s="59"/>
      <c r="BK445" s="59"/>
      <c r="BL445" s="59">
        <f t="shared" si="37"/>
        <v>1</v>
      </c>
      <c r="BM445" s="59">
        <f t="shared" si="38"/>
        <v>0</v>
      </c>
      <c r="BN445" s="59" t="e">
        <f t="shared" si="39"/>
        <v>#N/A</v>
      </c>
      <c r="BO445" s="59"/>
      <c r="BP445" s="59"/>
      <c r="BQ445" s="59"/>
      <c r="BR445" s="59"/>
      <c r="BS445" s="59"/>
      <c r="BT445" s="59"/>
      <c r="BU445" s="59"/>
      <c r="BV445" s="59"/>
      <c r="BW445" s="59"/>
      <c r="BX445" s="59"/>
      <c r="BY445" s="59"/>
      <c r="BZ445" s="59"/>
      <c r="CA445" s="59"/>
      <c r="CB445" s="59"/>
      <c r="CC445" s="59"/>
      <c r="CD445" s="59"/>
      <c r="CE445" s="59"/>
      <c r="CF445" s="59"/>
      <c r="CG445" s="59"/>
      <c r="CH445" s="59"/>
      <c r="CI445" s="59"/>
      <c r="CJ445" s="59"/>
      <c r="CK445" s="59"/>
      <c r="CL445" s="59"/>
      <c r="CM445" s="59"/>
      <c r="CN445" s="59"/>
      <c r="CO445" s="59"/>
      <c r="CP445" s="59"/>
      <c r="CQ445" s="59"/>
      <c r="CR445" s="59"/>
      <c r="CS445" s="59"/>
      <c r="CT445" s="59"/>
      <c r="CU445" s="59"/>
      <c r="CV445" s="59"/>
      <c r="CW445" s="59"/>
      <c r="CX445" s="59"/>
      <c r="CY445" s="59"/>
      <c r="CZ445" s="59"/>
      <c r="DA445" s="59"/>
      <c r="DB445" s="59"/>
      <c r="DC445" s="59"/>
      <c r="DD445" s="59"/>
      <c r="DE445" s="59"/>
      <c r="DF445" s="59"/>
      <c r="DG445" s="59"/>
      <c r="DH445" s="59"/>
      <c r="DI445" s="59"/>
      <c r="DJ445" s="59"/>
      <c r="DK445" s="59"/>
      <c r="DL445" s="59"/>
      <c r="DM445" s="59"/>
      <c r="DN445" s="59"/>
      <c r="DO445" s="59"/>
      <c r="DP445" s="59"/>
      <c r="DQ445" s="59"/>
      <c r="DR445" s="59"/>
      <c r="DS445" s="59"/>
      <c r="DT445" s="59"/>
      <c r="DU445" s="59"/>
      <c r="DV445" s="59"/>
      <c r="DW445" s="59"/>
      <c r="DX445" s="59"/>
      <c r="DY445" s="59"/>
      <c r="DZ445" s="59"/>
      <c r="EA445" s="59"/>
      <c r="EB445" s="59"/>
      <c r="EC445" s="59"/>
      <c r="ED445" s="59"/>
      <c r="EE445" s="59"/>
      <c r="EF445" s="59"/>
      <c r="EG445" s="59"/>
      <c r="EH445" s="59"/>
      <c r="EI445" s="59"/>
      <c r="EJ445" s="59"/>
      <c r="EK445" s="59"/>
      <c r="EL445" s="59"/>
      <c r="EM445" s="59"/>
      <c r="EN445" s="59"/>
      <c r="EO445" s="59"/>
      <c r="EP445" s="59"/>
      <c r="EQ445" s="59"/>
      <c r="ER445" s="59"/>
      <c r="ES445" s="59"/>
      <c r="ET445" s="59"/>
      <c r="EU445" s="59"/>
      <c r="EV445" s="59"/>
      <c r="EW445" s="59"/>
      <c r="EX445" s="59"/>
    </row>
    <row r="446" spans="1:154" outlineLevel="1" x14ac:dyDescent="0.2">
      <c r="A446" s="17">
        <v>235</v>
      </c>
      <c r="B446" s="17">
        <v>0</v>
      </c>
      <c r="C446" s="1">
        <v>2.1482190171989892E-114</v>
      </c>
      <c r="D446" s="1">
        <f t="shared" si="31"/>
        <v>-2.1482190171989892E-114</v>
      </c>
      <c r="E446" s="1">
        <f t="shared" si="32"/>
        <v>0</v>
      </c>
      <c r="F446" s="1">
        <f t="shared" si="33"/>
        <v>0</v>
      </c>
      <c r="G446" s="1">
        <f t="shared" si="34"/>
        <v>-1.4656803939464394E-57</v>
      </c>
      <c r="H446" s="1">
        <v>1.2037859923720319E-91</v>
      </c>
      <c r="I446" s="1">
        <f t="shared" si="35"/>
        <v>2.5859959614513571E-205</v>
      </c>
      <c r="J446" s="1">
        <f t="shared" si="36"/>
        <v>-1.4656803939464394E-57</v>
      </c>
      <c r="BA446" s="59"/>
      <c r="BB446" s="59"/>
      <c r="BC446" s="59"/>
      <c r="BD446" s="59"/>
      <c r="BE446" s="59"/>
      <c r="BF446" s="59"/>
      <c r="BG446" s="59"/>
      <c r="BH446" s="72"/>
      <c r="BI446" s="59"/>
      <c r="BJ446" s="59"/>
      <c r="BK446" s="59"/>
      <c r="BL446" s="59">
        <f t="shared" si="37"/>
        <v>1</v>
      </c>
      <c r="BM446" s="59">
        <f t="shared" si="38"/>
        <v>2.1482190171989892E-114</v>
      </c>
      <c r="BN446" s="59" t="e">
        <f t="shared" si="39"/>
        <v>#N/A</v>
      </c>
      <c r="BO446" s="59"/>
      <c r="BP446" s="59"/>
      <c r="BQ446" s="59"/>
      <c r="BR446" s="59"/>
      <c r="BS446" s="59"/>
      <c r="BT446" s="59"/>
      <c r="BU446" s="59"/>
      <c r="BV446" s="59"/>
      <c r="BW446" s="59"/>
      <c r="BX446" s="59"/>
      <c r="BY446" s="59"/>
      <c r="BZ446" s="59"/>
      <c r="CA446" s="59"/>
      <c r="CB446" s="59"/>
      <c r="CC446" s="59"/>
      <c r="CD446" s="59"/>
      <c r="CE446" s="59"/>
      <c r="CF446" s="59"/>
      <c r="CG446" s="59"/>
      <c r="CH446" s="59"/>
      <c r="CI446" s="59"/>
      <c r="CJ446" s="59"/>
      <c r="CK446" s="59"/>
      <c r="CL446" s="59"/>
      <c r="CM446" s="59"/>
      <c r="CN446" s="59"/>
      <c r="CO446" s="59"/>
      <c r="CP446" s="59"/>
      <c r="CQ446" s="59"/>
      <c r="CR446" s="59"/>
      <c r="CS446" s="59"/>
      <c r="CT446" s="59"/>
      <c r="CU446" s="59"/>
      <c r="CV446" s="59"/>
      <c r="CW446" s="59"/>
      <c r="CX446" s="59"/>
      <c r="CY446" s="59"/>
      <c r="CZ446" s="59"/>
      <c r="DA446" s="59"/>
      <c r="DB446" s="59"/>
      <c r="DC446" s="59"/>
      <c r="DD446" s="59"/>
      <c r="DE446" s="59"/>
      <c r="DF446" s="59"/>
      <c r="DG446" s="59"/>
      <c r="DH446" s="59"/>
      <c r="DI446" s="59"/>
      <c r="DJ446" s="59"/>
      <c r="DK446" s="59"/>
      <c r="DL446" s="59"/>
      <c r="DM446" s="59"/>
      <c r="DN446" s="59"/>
      <c r="DO446" s="59"/>
      <c r="DP446" s="59"/>
      <c r="DQ446" s="59"/>
      <c r="DR446" s="59"/>
      <c r="DS446" s="59"/>
      <c r="DT446" s="59"/>
      <c r="DU446" s="59"/>
      <c r="DV446" s="59"/>
      <c r="DW446" s="59"/>
      <c r="DX446" s="59"/>
      <c r="DY446" s="59"/>
      <c r="DZ446" s="59"/>
      <c r="EA446" s="59"/>
      <c r="EB446" s="59"/>
      <c r="EC446" s="59"/>
      <c r="ED446" s="59"/>
      <c r="EE446" s="59"/>
      <c r="EF446" s="59"/>
      <c r="EG446" s="59"/>
      <c r="EH446" s="59"/>
      <c r="EI446" s="59"/>
      <c r="EJ446" s="59"/>
      <c r="EK446" s="59"/>
      <c r="EL446" s="59"/>
      <c r="EM446" s="59"/>
      <c r="EN446" s="59"/>
      <c r="EO446" s="59"/>
      <c r="EP446" s="59"/>
      <c r="EQ446" s="59"/>
      <c r="ER446" s="59"/>
      <c r="ES446" s="59"/>
      <c r="ET446" s="59"/>
      <c r="EU446" s="59"/>
      <c r="EV446" s="59"/>
      <c r="EW446" s="59"/>
      <c r="EX446" s="59"/>
    </row>
    <row r="447" spans="1:154" outlineLevel="1" x14ac:dyDescent="0.2">
      <c r="A447" s="17">
        <v>236</v>
      </c>
      <c r="B447" s="17">
        <v>0</v>
      </c>
      <c r="C447" s="1">
        <v>1.0492694603393063E-129</v>
      </c>
      <c r="D447" s="1">
        <f t="shared" si="31"/>
        <v>-1.0492694603393063E-129</v>
      </c>
      <c r="E447" s="1">
        <f t="shared" si="32"/>
        <v>0</v>
      </c>
      <c r="F447" s="1">
        <f t="shared" si="33"/>
        <v>0</v>
      </c>
      <c r="G447" s="1">
        <f t="shared" si="34"/>
        <v>-3.2392429058953056E-65</v>
      </c>
      <c r="H447" s="1">
        <v>4.1833118160608499E-101</v>
      </c>
      <c r="I447" s="1">
        <f t="shared" si="35"/>
        <v>4.3894213316692113E-230</v>
      </c>
      <c r="J447" s="1">
        <f t="shared" si="36"/>
        <v>-3.2392429058953056E-65</v>
      </c>
      <c r="BA447" s="59"/>
      <c r="BB447" s="59"/>
      <c r="BC447" s="59"/>
      <c r="BD447" s="59"/>
      <c r="BE447" s="59"/>
      <c r="BF447" s="59"/>
      <c r="BG447" s="59"/>
      <c r="BH447" s="72"/>
      <c r="BI447" s="59"/>
      <c r="BJ447" s="59"/>
      <c r="BK447" s="59"/>
      <c r="BL447" s="59">
        <f t="shared" si="37"/>
        <v>1</v>
      </c>
      <c r="BM447" s="59">
        <f t="shared" si="38"/>
        <v>1.0492694603393063E-129</v>
      </c>
      <c r="BN447" s="59" t="e">
        <f t="shared" si="39"/>
        <v>#N/A</v>
      </c>
      <c r="BO447" s="59"/>
      <c r="BP447" s="59"/>
      <c r="BQ447" s="59"/>
      <c r="BR447" s="59"/>
      <c r="BS447" s="59"/>
      <c r="BT447" s="59"/>
      <c r="BU447" s="59"/>
      <c r="BV447" s="59"/>
      <c r="BW447" s="59"/>
      <c r="BX447" s="59"/>
      <c r="BY447" s="59"/>
      <c r="BZ447" s="59"/>
      <c r="CA447" s="59"/>
      <c r="CB447" s="59"/>
      <c r="CC447" s="59"/>
      <c r="CD447" s="59"/>
      <c r="CE447" s="59"/>
      <c r="CF447" s="59"/>
      <c r="CG447" s="59"/>
      <c r="CH447" s="59"/>
      <c r="CI447" s="59"/>
      <c r="CJ447" s="59"/>
      <c r="CK447" s="59"/>
      <c r="CL447" s="59"/>
      <c r="CM447" s="59"/>
      <c r="CN447" s="59"/>
      <c r="CO447" s="59"/>
      <c r="CP447" s="59"/>
      <c r="CQ447" s="59"/>
      <c r="CR447" s="59"/>
      <c r="CS447" s="59"/>
      <c r="CT447" s="59"/>
      <c r="CU447" s="59"/>
      <c r="CV447" s="59"/>
      <c r="CW447" s="59"/>
      <c r="CX447" s="59"/>
      <c r="CY447" s="59"/>
      <c r="CZ447" s="59"/>
      <c r="DA447" s="59"/>
      <c r="DB447" s="59"/>
      <c r="DC447" s="59"/>
      <c r="DD447" s="59"/>
      <c r="DE447" s="59"/>
      <c r="DF447" s="59"/>
      <c r="DG447" s="59"/>
      <c r="DH447" s="59"/>
      <c r="DI447" s="59"/>
      <c r="DJ447" s="59"/>
      <c r="DK447" s="59"/>
      <c r="DL447" s="59"/>
      <c r="DM447" s="59"/>
      <c r="DN447" s="59"/>
      <c r="DO447" s="59"/>
      <c r="DP447" s="59"/>
      <c r="DQ447" s="59"/>
      <c r="DR447" s="59"/>
      <c r="DS447" s="59"/>
      <c r="DT447" s="59"/>
      <c r="DU447" s="59"/>
      <c r="DV447" s="59"/>
      <c r="DW447" s="59"/>
      <c r="DX447" s="59"/>
      <c r="DY447" s="59"/>
      <c r="DZ447" s="59"/>
      <c r="EA447" s="59"/>
      <c r="EB447" s="59"/>
      <c r="EC447" s="59"/>
      <c r="ED447" s="59"/>
      <c r="EE447" s="59"/>
      <c r="EF447" s="59"/>
      <c r="EG447" s="59"/>
      <c r="EH447" s="59"/>
      <c r="EI447" s="59"/>
      <c r="EJ447" s="59"/>
      <c r="EK447" s="59"/>
      <c r="EL447" s="59"/>
      <c r="EM447" s="59"/>
      <c r="EN447" s="59"/>
      <c r="EO447" s="59"/>
      <c r="EP447" s="59"/>
      <c r="EQ447" s="59"/>
      <c r="ER447" s="59"/>
      <c r="ES447" s="59"/>
      <c r="ET447" s="59"/>
      <c r="EU447" s="59"/>
      <c r="EV447" s="59"/>
      <c r="EW447" s="59"/>
      <c r="EX447" s="59"/>
    </row>
    <row r="448" spans="1:154" outlineLevel="1" x14ac:dyDescent="0.2">
      <c r="A448" s="17">
        <v>237</v>
      </c>
      <c r="B448" s="17">
        <v>0</v>
      </c>
      <c r="C448" s="1">
        <v>0</v>
      </c>
      <c r="D448" s="1">
        <f t="shared" si="31"/>
        <v>0</v>
      </c>
      <c r="E448" s="1">
        <f t="shared" si="32"/>
        <v>0</v>
      </c>
      <c r="F448" s="1">
        <f t="shared" si="33"/>
        <v>0</v>
      </c>
      <c r="G448" s="1" t="e">
        <f t="shared" si="34"/>
        <v>#DIV/0!</v>
      </c>
      <c r="H448" s="1">
        <v>2.49185990590051E-305</v>
      </c>
      <c r="I448" s="1" t="e">
        <f t="shared" si="35"/>
        <v>#DIV/0!</v>
      </c>
      <c r="J448" s="1" t="e">
        <f t="shared" si="36"/>
        <v>#DIV/0!</v>
      </c>
      <c r="BA448" s="59"/>
      <c r="BB448" s="59"/>
      <c r="BC448" s="59"/>
      <c r="BD448" s="59"/>
      <c r="BE448" s="59"/>
      <c r="BF448" s="59"/>
      <c r="BG448" s="59"/>
      <c r="BH448" s="72"/>
      <c r="BI448" s="59"/>
      <c r="BJ448" s="59"/>
      <c r="BK448" s="59"/>
      <c r="BL448" s="59">
        <f t="shared" si="37"/>
        <v>1</v>
      </c>
      <c r="BM448" s="59">
        <f t="shared" si="38"/>
        <v>0</v>
      </c>
      <c r="BN448" s="59" t="e">
        <f t="shared" si="39"/>
        <v>#N/A</v>
      </c>
      <c r="BO448" s="59"/>
      <c r="BP448" s="59"/>
      <c r="BQ448" s="59"/>
      <c r="BR448" s="59"/>
      <c r="BS448" s="59"/>
      <c r="BT448" s="59"/>
      <c r="BU448" s="59"/>
      <c r="BV448" s="59"/>
      <c r="BW448" s="59"/>
      <c r="BX448" s="59"/>
      <c r="BY448" s="59"/>
      <c r="BZ448" s="59"/>
      <c r="CA448" s="59"/>
      <c r="CB448" s="59"/>
      <c r="CC448" s="59"/>
      <c r="CD448" s="59"/>
      <c r="CE448" s="59"/>
      <c r="CF448" s="59"/>
      <c r="CG448" s="59"/>
      <c r="CH448" s="59"/>
      <c r="CI448" s="59"/>
      <c r="CJ448" s="59"/>
      <c r="CK448" s="59"/>
      <c r="CL448" s="59"/>
      <c r="CM448" s="59"/>
      <c r="CN448" s="59"/>
      <c r="CO448" s="59"/>
      <c r="CP448" s="59"/>
      <c r="CQ448" s="59"/>
      <c r="CR448" s="59"/>
      <c r="CS448" s="59"/>
      <c r="CT448" s="59"/>
      <c r="CU448" s="59"/>
      <c r="CV448" s="59"/>
      <c r="CW448" s="59"/>
      <c r="CX448" s="59"/>
      <c r="CY448" s="59"/>
      <c r="CZ448" s="59"/>
      <c r="DA448" s="59"/>
      <c r="DB448" s="59"/>
      <c r="DC448" s="59"/>
      <c r="DD448" s="59"/>
      <c r="DE448" s="59"/>
      <c r="DF448" s="59"/>
      <c r="DG448" s="59"/>
      <c r="DH448" s="59"/>
      <c r="DI448" s="59"/>
      <c r="DJ448" s="59"/>
      <c r="DK448" s="59"/>
      <c r="DL448" s="59"/>
      <c r="DM448" s="59"/>
      <c r="DN448" s="59"/>
      <c r="DO448" s="59"/>
      <c r="DP448" s="59"/>
      <c r="DQ448" s="59"/>
      <c r="DR448" s="59"/>
      <c r="DS448" s="59"/>
      <c r="DT448" s="59"/>
      <c r="DU448" s="59"/>
      <c r="DV448" s="59"/>
      <c r="DW448" s="59"/>
      <c r="DX448" s="59"/>
      <c r="DY448" s="59"/>
      <c r="DZ448" s="59"/>
      <c r="EA448" s="59"/>
      <c r="EB448" s="59"/>
      <c r="EC448" s="59"/>
      <c r="ED448" s="59"/>
      <c r="EE448" s="59"/>
      <c r="EF448" s="59"/>
      <c r="EG448" s="59"/>
      <c r="EH448" s="59"/>
      <c r="EI448" s="59"/>
      <c r="EJ448" s="59"/>
      <c r="EK448" s="59"/>
      <c r="EL448" s="59"/>
      <c r="EM448" s="59"/>
      <c r="EN448" s="59"/>
      <c r="EO448" s="59"/>
      <c r="EP448" s="59"/>
      <c r="EQ448" s="59"/>
      <c r="ER448" s="59"/>
      <c r="ES448" s="59"/>
      <c r="ET448" s="59"/>
      <c r="EU448" s="59"/>
      <c r="EV448" s="59"/>
      <c r="EW448" s="59"/>
      <c r="EX448" s="59"/>
    </row>
    <row r="449" spans="1:154" outlineLevel="1" x14ac:dyDescent="0.2">
      <c r="A449" s="17">
        <v>238</v>
      </c>
      <c r="B449" s="17">
        <v>0</v>
      </c>
      <c r="C449" s="1">
        <v>5.5184849193848492E-63</v>
      </c>
      <c r="D449" s="1">
        <f t="shared" si="31"/>
        <v>-5.5184849193848492E-63</v>
      </c>
      <c r="E449" s="1">
        <f t="shared" si="32"/>
        <v>0</v>
      </c>
      <c r="F449" s="1">
        <f t="shared" si="33"/>
        <v>0</v>
      </c>
      <c r="G449" s="1">
        <f t="shared" si="34"/>
        <v>-7.4286505634501681E-32</v>
      </c>
      <c r="H449" s="1">
        <v>6.1814479844734139E-49</v>
      </c>
      <c r="I449" s="1">
        <f t="shared" si="35"/>
        <v>3.4112227482278412E-111</v>
      </c>
      <c r="J449" s="1">
        <f t="shared" si="36"/>
        <v>-7.4286505634501681E-32</v>
      </c>
      <c r="BA449" s="59"/>
      <c r="BB449" s="59"/>
      <c r="BC449" s="59"/>
      <c r="BD449" s="59"/>
      <c r="BE449" s="59"/>
      <c r="BF449" s="59"/>
      <c r="BG449" s="59"/>
      <c r="BH449" s="72"/>
      <c r="BI449" s="59"/>
      <c r="BJ449" s="59"/>
      <c r="BK449" s="59"/>
      <c r="BL449" s="59">
        <f t="shared" si="37"/>
        <v>1</v>
      </c>
      <c r="BM449" s="59">
        <f t="shared" si="38"/>
        <v>5.5184849193848492E-63</v>
      </c>
      <c r="BN449" s="59" t="e">
        <f t="shared" si="39"/>
        <v>#N/A</v>
      </c>
      <c r="BO449" s="59"/>
      <c r="BP449" s="59"/>
      <c r="BQ449" s="59"/>
      <c r="BR449" s="59"/>
      <c r="BS449" s="59"/>
      <c r="BT449" s="59"/>
      <c r="BU449" s="59"/>
      <c r="BV449" s="59"/>
      <c r="BW449" s="59"/>
      <c r="BX449" s="59"/>
      <c r="BY449" s="59"/>
      <c r="BZ449" s="59"/>
      <c r="CA449" s="59"/>
      <c r="CB449" s="59"/>
      <c r="CC449" s="59"/>
      <c r="CD449" s="59"/>
      <c r="CE449" s="59"/>
      <c r="CF449" s="59"/>
      <c r="CG449" s="59"/>
      <c r="CH449" s="59"/>
      <c r="CI449" s="59"/>
      <c r="CJ449" s="59"/>
      <c r="CK449" s="59"/>
      <c r="CL449" s="59"/>
      <c r="CM449" s="59"/>
      <c r="CN449" s="59"/>
      <c r="CO449" s="59"/>
      <c r="CP449" s="59"/>
      <c r="CQ449" s="59"/>
      <c r="CR449" s="59"/>
      <c r="CS449" s="59"/>
      <c r="CT449" s="59"/>
      <c r="CU449" s="59"/>
      <c r="CV449" s="59"/>
      <c r="CW449" s="59"/>
      <c r="CX449" s="59"/>
      <c r="CY449" s="59"/>
      <c r="CZ449" s="59"/>
      <c r="DA449" s="59"/>
      <c r="DB449" s="59"/>
      <c r="DC449" s="59"/>
      <c r="DD449" s="59"/>
      <c r="DE449" s="59"/>
      <c r="DF449" s="59"/>
      <c r="DG449" s="59"/>
      <c r="DH449" s="59"/>
      <c r="DI449" s="59"/>
      <c r="DJ449" s="59"/>
      <c r="DK449" s="59"/>
      <c r="DL449" s="59"/>
      <c r="DM449" s="59"/>
      <c r="DN449" s="59"/>
      <c r="DO449" s="59"/>
      <c r="DP449" s="59"/>
      <c r="DQ449" s="59"/>
      <c r="DR449" s="59"/>
      <c r="DS449" s="59"/>
      <c r="DT449" s="59"/>
      <c r="DU449" s="59"/>
      <c r="DV449" s="59"/>
      <c r="DW449" s="59"/>
      <c r="DX449" s="59"/>
      <c r="DY449" s="59"/>
      <c r="DZ449" s="59"/>
      <c r="EA449" s="59"/>
      <c r="EB449" s="59"/>
      <c r="EC449" s="59"/>
      <c r="ED449" s="59"/>
      <c r="EE449" s="59"/>
      <c r="EF449" s="59"/>
      <c r="EG449" s="59"/>
      <c r="EH449" s="59"/>
      <c r="EI449" s="59"/>
      <c r="EJ449" s="59"/>
      <c r="EK449" s="59"/>
      <c r="EL449" s="59"/>
      <c r="EM449" s="59"/>
      <c r="EN449" s="59"/>
      <c r="EO449" s="59"/>
      <c r="EP449" s="59"/>
      <c r="EQ449" s="59"/>
      <c r="ER449" s="59"/>
      <c r="ES449" s="59"/>
      <c r="ET449" s="59"/>
      <c r="EU449" s="59"/>
      <c r="EV449" s="59"/>
      <c r="EW449" s="59"/>
      <c r="EX449" s="59"/>
    </row>
    <row r="450" spans="1:154" outlineLevel="1" x14ac:dyDescent="0.2">
      <c r="A450" s="17">
        <v>239</v>
      </c>
      <c r="B450" s="17">
        <v>0</v>
      </c>
      <c r="C450" s="1">
        <v>0</v>
      </c>
      <c r="D450" s="1">
        <f t="shared" si="31"/>
        <v>0</v>
      </c>
      <c r="E450" s="1">
        <f t="shared" si="32"/>
        <v>0</v>
      </c>
      <c r="F450" s="1">
        <f t="shared" si="33"/>
        <v>0</v>
      </c>
      <c r="G450" s="1" t="e">
        <f t="shared" si="34"/>
        <v>#DIV/0!</v>
      </c>
      <c r="H450" s="1">
        <v>0</v>
      </c>
      <c r="I450" s="1" t="e">
        <f t="shared" si="35"/>
        <v>#DIV/0!</v>
      </c>
      <c r="J450" s="1" t="e">
        <f t="shared" si="36"/>
        <v>#DIV/0!</v>
      </c>
      <c r="BA450" s="59"/>
      <c r="BB450" s="59"/>
      <c r="BC450" s="59"/>
      <c r="BD450" s="59"/>
      <c r="BE450" s="59"/>
      <c r="BF450" s="59"/>
      <c r="BG450" s="59"/>
      <c r="BH450" s="72"/>
      <c r="BI450" s="59"/>
      <c r="BJ450" s="59"/>
      <c r="BK450" s="59"/>
      <c r="BL450" s="59">
        <f t="shared" si="37"/>
        <v>1</v>
      </c>
      <c r="BM450" s="59">
        <f t="shared" si="38"/>
        <v>0</v>
      </c>
      <c r="BN450" s="59" t="e">
        <f t="shared" si="39"/>
        <v>#N/A</v>
      </c>
      <c r="BO450" s="59"/>
      <c r="BP450" s="59"/>
      <c r="BQ450" s="59"/>
      <c r="BR450" s="59"/>
      <c r="BS450" s="59"/>
      <c r="BT450" s="59"/>
      <c r="BU450" s="59"/>
      <c r="BV450" s="59"/>
      <c r="BW450" s="59"/>
      <c r="BX450" s="59"/>
      <c r="BY450" s="59"/>
      <c r="BZ450" s="59"/>
      <c r="CA450" s="59"/>
      <c r="CB450" s="59"/>
      <c r="CC450" s="59"/>
      <c r="CD450" s="59"/>
      <c r="CE450" s="59"/>
      <c r="CF450" s="59"/>
      <c r="CG450" s="59"/>
      <c r="CH450" s="59"/>
      <c r="CI450" s="59"/>
      <c r="CJ450" s="59"/>
      <c r="CK450" s="59"/>
      <c r="CL450" s="59"/>
      <c r="CM450" s="59"/>
      <c r="CN450" s="59"/>
      <c r="CO450" s="59"/>
      <c r="CP450" s="59"/>
      <c r="CQ450" s="59"/>
      <c r="CR450" s="59"/>
      <c r="CS450" s="59"/>
      <c r="CT450" s="59"/>
      <c r="CU450" s="59"/>
      <c r="CV450" s="59"/>
      <c r="CW450" s="59"/>
      <c r="CX450" s="59"/>
      <c r="CY450" s="59"/>
      <c r="CZ450" s="59"/>
      <c r="DA450" s="59"/>
      <c r="DB450" s="59"/>
      <c r="DC450" s="59"/>
      <c r="DD450" s="59"/>
      <c r="DE450" s="59"/>
      <c r="DF450" s="59"/>
      <c r="DG450" s="59"/>
      <c r="DH450" s="59"/>
      <c r="DI450" s="59"/>
      <c r="DJ450" s="59"/>
      <c r="DK450" s="59"/>
      <c r="DL450" s="59"/>
      <c r="DM450" s="59"/>
      <c r="DN450" s="59"/>
      <c r="DO450" s="59"/>
      <c r="DP450" s="59"/>
      <c r="DQ450" s="59"/>
      <c r="DR450" s="59"/>
      <c r="DS450" s="59"/>
      <c r="DT450" s="59"/>
      <c r="DU450" s="59"/>
      <c r="DV450" s="59"/>
      <c r="DW450" s="59"/>
      <c r="DX450" s="59"/>
      <c r="DY450" s="59"/>
      <c r="DZ450" s="59"/>
      <c r="EA450" s="59"/>
      <c r="EB450" s="59"/>
      <c r="EC450" s="59"/>
      <c r="ED450" s="59"/>
      <c r="EE450" s="59"/>
      <c r="EF450" s="59"/>
      <c r="EG450" s="59"/>
      <c r="EH450" s="59"/>
      <c r="EI450" s="59"/>
      <c r="EJ450" s="59"/>
      <c r="EK450" s="59"/>
      <c r="EL450" s="59"/>
      <c r="EM450" s="59"/>
      <c r="EN450" s="59"/>
      <c r="EO450" s="59"/>
      <c r="EP450" s="59"/>
      <c r="EQ450" s="59"/>
      <c r="ER450" s="59"/>
      <c r="ES450" s="59"/>
      <c r="ET450" s="59"/>
      <c r="EU450" s="59"/>
      <c r="EV450" s="59"/>
      <c r="EW450" s="59"/>
      <c r="EX450" s="59"/>
    </row>
    <row r="451" spans="1:154" outlineLevel="1" x14ac:dyDescent="0.2">
      <c r="A451" s="17">
        <v>240</v>
      </c>
      <c r="B451" s="17">
        <v>0</v>
      </c>
      <c r="C451" s="1">
        <v>0</v>
      </c>
      <c r="D451" s="1">
        <f t="shared" si="31"/>
        <v>0</v>
      </c>
      <c r="E451" s="1">
        <f t="shared" si="32"/>
        <v>0</v>
      </c>
      <c r="F451" s="1">
        <f t="shared" si="33"/>
        <v>0</v>
      </c>
      <c r="G451" s="1" t="e">
        <f t="shared" si="34"/>
        <v>#DIV/0!</v>
      </c>
      <c r="H451" s="1">
        <v>0</v>
      </c>
      <c r="I451" s="1" t="e">
        <f t="shared" si="35"/>
        <v>#DIV/0!</v>
      </c>
      <c r="J451" s="1" t="e">
        <f t="shared" si="36"/>
        <v>#DIV/0!</v>
      </c>
      <c r="BA451" s="59"/>
      <c r="BB451" s="59"/>
      <c r="BC451" s="59"/>
      <c r="BD451" s="59"/>
      <c r="BE451" s="59"/>
      <c r="BF451" s="59"/>
      <c r="BG451" s="59"/>
      <c r="BH451" s="72"/>
      <c r="BI451" s="59"/>
      <c r="BJ451" s="59"/>
      <c r="BK451" s="59"/>
      <c r="BL451" s="59">
        <f t="shared" si="37"/>
        <v>1</v>
      </c>
      <c r="BM451" s="59">
        <f t="shared" si="38"/>
        <v>0</v>
      </c>
      <c r="BN451" s="59" t="e">
        <f t="shared" si="39"/>
        <v>#N/A</v>
      </c>
      <c r="BO451" s="59"/>
      <c r="BP451" s="59"/>
      <c r="BQ451" s="59"/>
      <c r="BR451" s="59"/>
      <c r="BS451" s="59"/>
      <c r="BT451" s="59"/>
      <c r="BU451" s="59"/>
      <c r="BV451" s="59"/>
      <c r="BW451" s="59"/>
      <c r="BX451" s="59"/>
      <c r="BY451" s="59"/>
      <c r="BZ451" s="59"/>
      <c r="CA451" s="59"/>
      <c r="CB451" s="59"/>
      <c r="CC451" s="59"/>
      <c r="CD451" s="59"/>
      <c r="CE451" s="59"/>
      <c r="CF451" s="59"/>
      <c r="CG451" s="59"/>
      <c r="CH451" s="59"/>
      <c r="CI451" s="59"/>
      <c r="CJ451" s="59"/>
      <c r="CK451" s="59"/>
      <c r="CL451" s="59"/>
      <c r="CM451" s="59"/>
      <c r="CN451" s="59"/>
      <c r="CO451" s="59"/>
      <c r="CP451" s="59"/>
      <c r="CQ451" s="59"/>
      <c r="CR451" s="59"/>
      <c r="CS451" s="59"/>
      <c r="CT451" s="59"/>
      <c r="CU451" s="59"/>
      <c r="CV451" s="59"/>
      <c r="CW451" s="59"/>
      <c r="CX451" s="59"/>
      <c r="CY451" s="59"/>
      <c r="CZ451" s="59"/>
      <c r="DA451" s="59"/>
      <c r="DB451" s="59"/>
      <c r="DC451" s="59"/>
      <c r="DD451" s="59"/>
      <c r="DE451" s="59"/>
      <c r="DF451" s="59"/>
      <c r="DG451" s="59"/>
      <c r="DH451" s="59"/>
      <c r="DI451" s="59"/>
      <c r="DJ451" s="59"/>
      <c r="DK451" s="59"/>
      <c r="DL451" s="59"/>
      <c r="DM451" s="59"/>
      <c r="DN451" s="59"/>
      <c r="DO451" s="59"/>
      <c r="DP451" s="59"/>
      <c r="DQ451" s="59"/>
      <c r="DR451" s="59"/>
      <c r="DS451" s="59"/>
      <c r="DT451" s="59"/>
      <c r="DU451" s="59"/>
      <c r="DV451" s="59"/>
      <c r="DW451" s="59"/>
      <c r="DX451" s="59"/>
      <c r="DY451" s="59"/>
      <c r="DZ451" s="59"/>
      <c r="EA451" s="59"/>
      <c r="EB451" s="59"/>
      <c r="EC451" s="59"/>
      <c r="ED451" s="59"/>
      <c r="EE451" s="59"/>
      <c r="EF451" s="59"/>
      <c r="EG451" s="59"/>
      <c r="EH451" s="59"/>
      <c r="EI451" s="59"/>
      <c r="EJ451" s="59"/>
      <c r="EK451" s="59"/>
      <c r="EL451" s="59"/>
      <c r="EM451" s="59"/>
      <c r="EN451" s="59"/>
      <c r="EO451" s="59"/>
      <c r="EP451" s="59"/>
      <c r="EQ451" s="59"/>
      <c r="ER451" s="59"/>
      <c r="ES451" s="59"/>
      <c r="ET451" s="59"/>
      <c r="EU451" s="59"/>
      <c r="EV451" s="59"/>
      <c r="EW451" s="59"/>
      <c r="EX451" s="59"/>
    </row>
    <row r="452" spans="1:154" outlineLevel="1" x14ac:dyDescent="0.2">
      <c r="A452" s="17">
        <v>241</v>
      </c>
      <c r="B452" s="17">
        <v>0</v>
      </c>
      <c r="C452" s="1">
        <v>0</v>
      </c>
      <c r="D452" s="1">
        <f t="shared" si="31"/>
        <v>0</v>
      </c>
      <c r="E452" s="1">
        <f t="shared" si="32"/>
        <v>0</v>
      </c>
      <c r="F452" s="1">
        <f t="shared" si="33"/>
        <v>0</v>
      </c>
      <c r="G452" s="1" t="e">
        <f t="shared" si="34"/>
        <v>#DIV/0!</v>
      </c>
      <c r="H452" s="1">
        <v>1.3818351919681753E-288</v>
      </c>
      <c r="I452" s="1" t="e">
        <f t="shared" si="35"/>
        <v>#DIV/0!</v>
      </c>
      <c r="J452" s="1" t="e">
        <f t="shared" si="36"/>
        <v>#DIV/0!</v>
      </c>
      <c r="BA452" s="59"/>
      <c r="BB452" s="59"/>
      <c r="BC452" s="59"/>
      <c r="BD452" s="59"/>
      <c r="BE452" s="59"/>
      <c r="BF452" s="59"/>
      <c r="BG452" s="59"/>
      <c r="BH452" s="72"/>
      <c r="BI452" s="59"/>
      <c r="BJ452" s="59"/>
      <c r="BK452" s="59"/>
      <c r="BL452" s="59">
        <f t="shared" si="37"/>
        <v>1</v>
      </c>
      <c r="BM452" s="59">
        <f t="shared" si="38"/>
        <v>0</v>
      </c>
      <c r="BN452" s="59" t="e">
        <f t="shared" si="39"/>
        <v>#N/A</v>
      </c>
      <c r="BO452" s="59"/>
      <c r="BP452" s="59"/>
      <c r="BQ452" s="59"/>
      <c r="BR452" s="59"/>
      <c r="BS452" s="59"/>
      <c r="BT452" s="59"/>
      <c r="BU452" s="59"/>
      <c r="BV452" s="59"/>
      <c r="BW452" s="59"/>
      <c r="BX452" s="59"/>
      <c r="BY452" s="59"/>
      <c r="BZ452" s="59"/>
      <c r="CA452" s="59"/>
      <c r="CB452" s="59"/>
      <c r="CC452" s="59"/>
      <c r="CD452" s="59"/>
      <c r="CE452" s="59"/>
      <c r="CF452" s="59"/>
      <c r="CG452" s="59"/>
      <c r="CH452" s="59"/>
      <c r="CI452" s="59"/>
      <c r="CJ452" s="59"/>
      <c r="CK452" s="59"/>
      <c r="CL452" s="59"/>
      <c r="CM452" s="59"/>
      <c r="CN452" s="59"/>
      <c r="CO452" s="59"/>
      <c r="CP452" s="59"/>
      <c r="CQ452" s="59"/>
      <c r="CR452" s="59"/>
      <c r="CS452" s="59"/>
      <c r="CT452" s="59"/>
      <c r="CU452" s="59"/>
      <c r="CV452" s="59"/>
      <c r="CW452" s="59"/>
      <c r="CX452" s="59"/>
      <c r="CY452" s="59"/>
      <c r="CZ452" s="59"/>
      <c r="DA452" s="59"/>
      <c r="DB452" s="59"/>
      <c r="DC452" s="59"/>
      <c r="DD452" s="59"/>
      <c r="DE452" s="59"/>
      <c r="DF452" s="59"/>
      <c r="DG452" s="59"/>
      <c r="DH452" s="59"/>
      <c r="DI452" s="59"/>
      <c r="DJ452" s="59"/>
      <c r="DK452" s="59"/>
      <c r="DL452" s="59"/>
      <c r="DM452" s="59"/>
      <c r="DN452" s="59"/>
      <c r="DO452" s="59"/>
      <c r="DP452" s="59"/>
      <c r="DQ452" s="59"/>
      <c r="DR452" s="59"/>
      <c r="DS452" s="59"/>
      <c r="DT452" s="59"/>
      <c r="DU452" s="59"/>
      <c r="DV452" s="59"/>
      <c r="DW452" s="59"/>
      <c r="DX452" s="59"/>
      <c r="DY452" s="59"/>
      <c r="DZ452" s="59"/>
      <c r="EA452" s="59"/>
      <c r="EB452" s="59"/>
      <c r="EC452" s="59"/>
      <c r="ED452" s="59"/>
      <c r="EE452" s="59"/>
      <c r="EF452" s="59"/>
      <c r="EG452" s="59"/>
      <c r="EH452" s="59"/>
      <c r="EI452" s="59"/>
      <c r="EJ452" s="59"/>
      <c r="EK452" s="59"/>
      <c r="EL452" s="59"/>
      <c r="EM452" s="59"/>
      <c r="EN452" s="59"/>
      <c r="EO452" s="59"/>
      <c r="EP452" s="59"/>
      <c r="EQ452" s="59"/>
      <c r="ER452" s="59"/>
      <c r="ES452" s="59"/>
      <c r="ET452" s="59"/>
      <c r="EU452" s="59"/>
      <c r="EV452" s="59"/>
      <c r="EW452" s="59"/>
      <c r="EX452" s="59"/>
    </row>
    <row r="453" spans="1:154" outlineLevel="1" x14ac:dyDescent="0.2">
      <c r="A453" s="17">
        <v>242</v>
      </c>
      <c r="B453" s="17">
        <v>0</v>
      </c>
      <c r="C453" s="1">
        <v>1.3320578687297978E-304</v>
      </c>
      <c r="D453" s="1">
        <f t="shared" si="31"/>
        <v>-1.3320578687297978E-304</v>
      </c>
      <c r="E453" s="1">
        <f t="shared" si="32"/>
        <v>0</v>
      </c>
      <c r="F453" s="1">
        <f t="shared" si="33"/>
        <v>0</v>
      </c>
      <c r="G453" s="1">
        <f t="shared" si="34"/>
        <v>-1.1541481138613873E-152</v>
      </c>
      <c r="H453" s="1">
        <v>2.7601684607573837E-249</v>
      </c>
      <c r="I453" s="1">
        <f t="shared" si="35"/>
        <v>0</v>
      </c>
      <c r="J453" s="1">
        <f t="shared" si="36"/>
        <v>-1.1541481138613873E-152</v>
      </c>
      <c r="BA453" s="59"/>
      <c r="BB453" s="59"/>
      <c r="BC453" s="59"/>
      <c r="BD453" s="59"/>
      <c r="BE453" s="59"/>
      <c r="BF453" s="59"/>
      <c r="BG453" s="59"/>
      <c r="BH453" s="72"/>
      <c r="BI453" s="59"/>
      <c r="BJ453" s="59"/>
      <c r="BK453" s="59"/>
      <c r="BL453" s="59">
        <f t="shared" si="37"/>
        <v>1</v>
      </c>
      <c r="BM453" s="59">
        <f t="shared" si="38"/>
        <v>1.3320578687297978E-304</v>
      </c>
      <c r="BN453" s="59" t="e">
        <f t="shared" si="39"/>
        <v>#N/A</v>
      </c>
      <c r="BO453" s="59"/>
      <c r="BP453" s="59"/>
      <c r="BQ453" s="59"/>
      <c r="BR453" s="59"/>
      <c r="BS453" s="59"/>
      <c r="BT453" s="59"/>
      <c r="BU453" s="59"/>
      <c r="BV453" s="59"/>
      <c r="BW453" s="59"/>
      <c r="BX453" s="59"/>
      <c r="BY453" s="59"/>
      <c r="BZ453" s="59"/>
      <c r="CA453" s="59"/>
      <c r="CB453" s="59"/>
      <c r="CC453" s="59"/>
      <c r="CD453" s="59"/>
      <c r="CE453" s="59"/>
      <c r="CF453" s="59"/>
      <c r="CG453" s="59"/>
      <c r="CH453" s="59"/>
      <c r="CI453" s="59"/>
      <c r="CJ453" s="59"/>
      <c r="CK453" s="59"/>
      <c r="CL453" s="59"/>
      <c r="CM453" s="59"/>
      <c r="CN453" s="59"/>
      <c r="CO453" s="59"/>
      <c r="CP453" s="59"/>
      <c r="CQ453" s="59"/>
      <c r="CR453" s="59"/>
      <c r="CS453" s="59"/>
      <c r="CT453" s="59"/>
      <c r="CU453" s="59"/>
      <c r="CV453" s="59"/>
      <c r="CW453" s="59"/>
      <c r="CX453" s="59"/>
      <c r="CY453" s="59"/>
      <c r="CZ453" s="59"/>
      <c r="DA453" s="59"/>
      <c r="DB453" s="59"/>
      <c r="DC453" s="59"/>
      <c r="DD453" s="59"/>
      <c r="DE453" s="59"/>
      <c r="DF453" s="59"/>
      <c r="DG453" s="59"/>
      <c r="DH453" s="59"/>
      <c r="DI453" s="59"/>
      <c r="DJ453" s="59"/>
      <c r="DK453" s="59"/>
      <c r="DL453" s="59"/>
      <c r="DM453" s="59"/>
      <c r="DN453" s="59"/>
      <c r="DO453" s="59"/>
      <c r="DP453" s="59"/>
      <c r="DQ453" s="59"/>
      <c r="DR453" s="59"/>
      <c r="DS453" s="59"/>
      <c r="DT453" s="59"/>
      <c r="DU453" s="59"/>
      <c r="DV453" s="59"/>
      <c r="DW453" s="59"/>
      <c r="DX453" s="59"/>
      <c r="DY453" s="59"/>
      <c r="DZ453" s="59"/>
      <c r="EA453" s="59"/>
      <c r="EB453" s="59"/>
      <c r="EC453" s="59"/>
      <c r="ED453" s="59"/>
      <c r="EE453" s="59"/>
      <c r="EF453" s="59"/>
      <c r="EG453" s="59"/>
      <c r="EH453" s="59"/>
      <c r="EI453" s="59"/>
      <c r="EJ453" s="59"/>
      <c r="EK453" s="59"/>
      <c r="EL453" s="59"/>
      <c r="EM453" s="59"/>
      <c r="EN453" s="59"/>
      <c r="EO453" s="59"/>
      <c r="EP453" s="59"/>
      <c r="EQ453" s="59"/>
      <c r="ER453" s="59"/>
      <c r="ES453" s="59"/>
      <c r="ET453" s="59"/>
      <c r="EU453" s="59"/>
      <c r="EV453" s="59"/>
      <c r="EW453" s="59"/>
      <c r="EX453" s="59"/>
    </row>
    <row r="454" spans="1:154" outlineLevel="1" x14ac:dyDescent="0.2">
      <c r="A454" s="17">
        <v>243</v>
      </c>
      <c r="B454" s="17">
        <v>0</v>
      </c>
      <c r="C454" s="1">
        <v>5.4770226147736638E-52</v>
      </c>
      <c r="D454" s="1">
        <f t="shared" si="31"/>
        <v>-5.4770226147736638E-52</v>
      </c>
      <c r="E454" s="1">
        <f t="shared" si="32"/>
        <v>0</v>
      </c>
      <c r="F454" s="1">
        <f t="shared" si="33"/>
        <v>0</v>
      </c>
      <c r="G454" s="1">
        <f t="shared" si="34"/>
        <v>-2.340303957774217E-26</v>
      </c>
      <c r="H454" s="1">
        <v>5.385861059021442E-40</v>
      </c>
      <c r="I454" s="1">
        <f t="shared" si="35"/>
        <v>2.9498482820289273E-91</v>
      </c>
      <c r="J454" s="1">
        <f t="shared" si="36"/>
        <v>-2.340303957774217E-26</v>
      </c>
      <c r="BA454" s="59"/>
      <c r="BB454" s="59"/>
      <c r="BC454" s="59"/>
      <c r="BD454" s="59"/>
      <c r="BE454" s="59"/>
      <c r="BF454" s="59"/>
      <c r="BG454" s="59"/>
      <c r="BH454" s="72"/>
      <c r="BI454" s="59"/>
      <c r="BJ454" s="59"/>
      <c r="BK454" s="59"/>
      <c r="BL454" s="59">
        <f t="shared" si="37"/>
        <v>1</v>
      </c>
      <c r="BM454" s="59">
        <f t="shared" si="38"/>
        <v>5.4770226147736638E-52</v>
      </c>
      <c r="BN454" s="59" t="e">
        <f t="shared" si="39"/>
        <v>#N/A</v>
      </c>
      <c r="BO454" s="59"/>
      <c r="BP454" s="59"/>
      <c r="BQ454" s="59"/>
      <c r="BR454" s="59"/>
      <c r="BS454" s="59"/>
      <c r="BT454" s="59"/>
      <c r="BU454" s="59"/>
      <c r="BV454" s="59"/>
      <c r="BW454" s="59"/>
      <c r="BX454" s="59"/>
      <c r="BY454" s="59"/>
      <c r="BZ454" s="59"/>
      <c r="CA454" s="59"/>
      <c r="CB454" s="59"/>
      <c r="CC454" s="59"/>
      <c r="CD454" s="59"/>
      <c r="CE454" s="59"/>
      <c r="CF454" s="59"/>
      <c r="CG454" s="59"/>
      <c r="CH454" s="59"/>
      <c r="CI454" s="59"/>
      <c r="CJ454" s="59"/>
      <c r="CK454" s="59"/>
      <c r="CL454" s="59"/>
      <c r="CM454" s="59"/>
      <c r="CN454" s="59"/>
      <c r="CO454" s="59"/>
      <c r="CP454" s="59"/>
      <c r="CQ454" s="59"/>
      <c r="CR454" s="59"/>
      <c r="CS454" s="59"/>
      <c r="CT454" s="59"/>
      <c r="CU454" s="59"/>
      <c r="CV454" s="59"/>
      <c r="CW454" s="59"/>
      <c r="CX454" s="59"/>
      <c r="CY454" s="59"/>
      <c r="CZ454" s="59"/>
      <c r="DA454" s="59"/>
      <c r="DB454" s="59"/>
      <c r="DC454" s="59"/>
      <c r="DD454" s="59"/>
      <c r="DE454" s="59"/>
      <c r="DF454" s="59"/>
      <c r="DG454" s="59"/>
      <c r="DH454" s="59"/>
      <c r="DI454" s="59"/>
      <c r="DJ454" s="59"/>
      <c r="DK454" s="59"/>
      <c r="DL454" s="59"/>
      <c r="DM454" s="59"/>
      <c r="DN454" s="59"/>
      <c r="DO454" s="59"/>
      <c r="DP454" s="59"/>
      <c r="DQ454" s="59"/>
      <c r="DR454" s="59"/>
      <c r="DS454" s="59"/>
      <c r="DT454" s="59"/>
      <c r="DU454" s="59"/>
      <c r="DV454" s="59"/>
      <c r="DW454" s="59"/>
      <c r="DX454" s="59"/>
      <c r="DY454" s="59"/>
      <c r="DZ454" s="59"/>
      <c r="EA454" s="59"/>
      <c r="EB454" s="59"/>
      <c r="EC454" s="59"/>
      <c r="ED454" s="59"/>
      <c r="EE454" s="59"/>
      <c r="EF454" s="59"/>
      <c r="EG454" s="59"/>
      <c r="EH454" s="59"/>
      <c r="EI454" s="59"/>
      <c r="EJ454" s="59"/>
      <c r="EK454" s="59"/>
      <c r="EL454" s="59"/>
      <c r="EM454" s="59"/>
      <c r="EN454" s="59"/>
      <c r="EO454" s="59"/>
      <c r="EP454" s="59"/>
      <c r="EQ454" s="59"/>
      <c r="ER454" s="59"/>
      <c r="ES454" s="59"/>
      <c r="ET454" s="59"/>
      <c r="EU454" s="59"/>
      <c r="EV454" s="59"/>
      <c r="EW454" s="59"/>
      <c r="EX454" s="59"/>
    </row>
    <row r="455" spans="1:154" outlineLevel="1" x14ac:dyDescent="0.2">
      <c r="A455" s="17">
        <v>244</v>
      </c>
      <c r="B455" s="17">
        <v>0</v>
      </c>
      <c r="C455" s="1">
        <v>5.4682232503693304E-196</v>
      </c>
      <c r="D455" s="1">
        <f t="shared" si="31"/>
        <v>-5.4682232503693304E-196</v>
      </c>
      <c r="E455" s="1">
        <f t="shared" si="32"/>
        <v>0</v>
      </c>
      <c r="F455" s="1">
        <f t="shared" si="33"/>
        <v>0</v>
      </c>
      <c r="G455" s="1">
        <f t="shared" si="34"/>
        <v>-2.3384232402132278E-98</v>
      </c>
      <c r="H455" s="1">
        <v>8.6238914787194659E-160</v>
      </c>
      <c r="I455" s="1">
        <f t="shared" si="35"/>
        <v>0</v>
      </c>
      <c r="J455" s="1">
        <f t="shared" si="36"/>
        <v>-2.3384232402132278E-98</v>
      </c>
      <c r="BA455" s="59"/>
      <c r="BB455" s="59"/>
      <c r="BC455" s="59"/>
      <c r="BD455" s="59"/>
      <c r="BE455" s="59"/>
      <c r="BF455" s="59"/>
      <c r="BG455" s="59"/>
      <c r="BH455" s="72"/>
      <c r="BI455" s="59"/>
      <c r="BJ455" s="59"/>
      <c r="BK455" s="59"/>
      <c r="BL455" s="59">
        <f t="shared" si="37"/>
        <v>1</v>
      </c>
      <c r="BM455" s="59">
        <f t="shared" si="38"/>
        <v>5.4682232503693304E-196</v>
      </c>
      <c r="BN455" s="59" t="e">
        <f t="shared" si="39"/>
        <v>#N/A</v>
      </c>
      <c r="BO455" s="59"/>
      <c r="BP455" s="59"/>
      <c r="BQ455" s="59"/>
      <c r="BR455" s="59"/>
      <c r="BS455" s="59"/>
      <c r="BT455" s="59"/>
      <c r="BU455" s="59"/>
      <c r="BV455" s="59"/>
      <c r="BW455" s="59"/>
      <c r="BX455" s="59"/>
      <c r="BY455" s="59"/>
      <c r="BZ455" s="59"/>
      <c r="CA455" s="59"/>
      <c r="CB455" s="59"/>
      <c r="CC455" s="59"/>
      <c r="CD455" s="59"/>
      <c r="CE455" s="59"/>
      <c r="CF455" s="59"/>
      <c r="CG455" s="59"/>
      <c r="CH455" s="59"/>
      <c r="CI455" s="59"/>
      <c r="CJ455" s="59"/>
      <c r="CK455" s="59"/>
      <c r="CL455" s="59"/>
      <c r="CM455" s="59"/>
      <c r="CN455" s="59"/>
      <c r="CO455" s="59"/>
      <c r="CP455" s="59"/>
      <c r="CQ455" s="59"/>
      <c r="CR455" s="59"/>
      <c r="CS455" s="59"/>
      <c r="CT455" s="59"/>
      <c r="CU455" s="59"/>
      <c r="CV455" s="59"/>
      <c r="CW455" s="59"/>
      <c r="CX455" s="59"/>
      <c r="CY455" s="59"/>
      <c r="CZ455" s="59"/>
      <c r="DA455" s="59"/>
      <c r="DB455" s="59"/>
      <c r="DC455" s="59"/>
      <c r="DD455" s="59"/>
      <c r="DE455" s="59"/>
      <c r="DF455" s="59"/>
      <c r="DG455" s="59"/>
      <c r="DH455" s="59"/>
      <c r="DI455" s="59"/>
      <c r="DJ455" s="59"/>
      <c r="DK455" s="59"/>
      <c r="DL455" s="59"/>
      <c r="DM455" s="59"/>
      <c r="DN455" s="59"/>
      <c r="DO455" s="59"/>
      <c r="DP455" s="59"/>
      <c r="DQ455" s="59"/>
      <c r="DR455" s="59"/>
      <c r="DS455" s="59"/>
      <c r="DT455" s="59"/>
      <c r="DU455" s="59"/>
      <c r="DV455" s="59"/>
      <c r="DW455" s="59"/>
      <c r="DX455" s="59"/>
      <c r="DY455" s="59"/>
      <c r="DZ455" s="59"/>
      <c r="EA455" s="59"/>
      <c r="EB455" s="59"/>
      <c r="EC455" s="59"/>
      <c r="ED455" s="59"/>
      <c r="EE455" s="59"/>
      <c r="EF455" s="59"/>
      <c r="EG455" s="59"/>
      <c r="EH455" s="59"/>
      <c r="EI455" s="59"/>
      <c r="EJ455" s="59"/>
      <c r="EK455" s="59"/>
      <c r="EL455" s="59"/>
      <c r="EM455" s="59"/>
      <c r="EN455" s="59"/>
      <c r="EO455" s="59"/>
      <c r="EP455" s="59"/>
      <c r="EQ455" s="59"/>
      <c r="ER455" s="59"/>
      <c r="ES455" s="59"/>
      <c r="ET455" s="59"/>
      <c r="EU455" s="59"/>
      <c r="EV455" s="59"/>
      <c r="EW455" s="59"/>
      <c r="EX455" s="59"/>
    </row>
    <row r="456" spans="1:154" outlineLevel="1" x14ac:dyDescent="0.2">
      <c r="A456" s="17">
        <v>245</v>
      </c>
      <c r="B456" s="17">
        <v>0</v>
      </c>
      <c r="C456" s="1">
        <v>0</v>
      </c>
      <c r="D456" s="1">
        <f t="shared" si="31"/>
        <v>0</v>
      </c>
      <c r="E456" s="1">
        <f t="shared" si="32"/>
        <v>0</v>
      </c>
      <c r="F456" s="1">
        <f t="shared" si="33"/>
        <v>0</v>
      </c>
      <c r="G456" s="1" t="e">
        <f t="shared" si="34"/>
        <v>#DIV/0!</v>
      </c>
      <c r="H456" s="1">
        <v>4.3716096901073099E-306</v>
      </c>
      <c r="I456" s="1" t="e">
        <f t="shared" si="35"/>
        <v>#DIV/0!</v>
      </c>
      <c r="J456" s="1" t="e">
        <f t="shared" si="36"/>
        <v>#DIV/0!</v>
      </c>
      <c r="BA456" s="59"/>
      <c r="BB456" s="59"/>
      <c r="BC456" s="59"/>
      <c r="BD456" s="59"/>
      <c r="BE456" s="59"/>
      <c r="BF456" s="59"/>
      <c r="BG456" s="59"/>
      <c r="BH456" s="72"/>
      <c r="BI456" s="59"/>
      <c r="BJ456" s="59"/>
      <c r="BK456" s="59"/>
      <c r="BL456" s="59">
        <f t="shared" si="37"/>
        <v>1</v>
      </c>
      <c r="BM456" s="59">
        <f t="shared" si="38"/>
        <v>0</v>
      </c>
      <c r="BN456" s="59" t="e">
        <f t="shared" si="39"/>
        <v>#N/A</v>
      </c>
      <c r="BO456" s="59"/>
      <c r="BP456" s="59"/>
      <c r="BQ456" s="59"/>
      <c r="BR456" s="59"/>
      <c r="BS456" s="59"/>
      <c r="BT456" s="59"/>
      <c r="BU456" s="59"/>
      <c r="BV456" s="59"/>
      <c r="BW456" s="59"/>
      <c r="BX456" s="59"/>
      <c r="BY456" s="59"/>
      <c r="BZ456" s="59"/>
      <c r="CA456" s="59"/>
      <c r="CB456" s="59"/>
      <c r="CC456" s="59"/>
      <c r="CD456" s="59"/>
      <c r="CE456" s="59"/>
      <c r="CF456" s="59"/>
      <c r="CG456" s="59"/>
      <c r="CH456" s="59"/>
      <c r="CI456" s="59"/>
      <c r="CJ456" s="59"/>
      <c r="CK456" s="59"/>
      <c r="CL456" s="59"/>
      <c r="CM456" s="59"/>
      <c r="CN456" s="59"/>
      <c r="CO456" s="59"/>
      <c r="CP456" s="59"/>
      <c r="CQ456" s="59"/>
      <c r="CR456" s="59"/>
      <c r="CS456" s="59"/>
      <c r="CT456" s="59"/>
      <c r="CU456" s="59"/>
      <c r="CV456" s="59"/>
      <c r="CW456" s="59"/>
      <c r="CX456" s="59"/>
      <c r="CY456" s="59"/>
      <c r="CZ456" s="59"/>
      <c r="DA456" s="59"/>
      <c r="DB456" s="59"/>
      <c r="DC456" s="59"/>
      <c r="DD456" s="59"/>
      <c r="DE456" s="59"/>
      <c r="DF456" s="59"/>
      <c r="DG456" s="59"/>
      <c r="DH456" s="59"/>
      <c r="DI456" s="59"/>
      <c r="DJ456" s="59"/>
      <c r="DK456" s="59"/>
      <c r="DL456" s="59"/>
      <c r="DM456" s="59"/>
      <c r="DN456" s="59"/>
      <c r="DO456" s="59"/>
      <c r="DP456" s="59"/>
      <c r="DQ456" s="59"/>
      <c r="DR456" s="59"/>
      <c r="DS456" s="59"/>
      <c r="DT456" s="59"/>
      <c r="DU456" s="59"/>
      <c r="DV456" s="59"/>
      <c r="DW456" s="59"/>
      <c r="DX456" s="59"/>
      <c r="DY456" s="59"/>
      <c r="DZ456" s="59"/>
      <c r="EA456" s="59"/>
      <c r="EB456" s="59"/>
      <c r="EC456" s="59"/>
      <c r="ED456" s="59"/>
      <c r="EE456" s="59"/>
      <c r="EF456" s="59"/>
      <c r="EG456" s="59"/>
      <c r="EH456" s="59"/>
      <c r="EI456" s="59"/>
      <c r="EJ456" s="59"/>
      <c r="EK456" s="59"/>
      <c r="EL456" s="59"/>
      <c r="EM456" s="59"/>
      <c r="EN456" s="59"/>
      <c r="EO456" s="59"/>
      <c r="EP456" s="59"/>
      <c r="EQ456" s="59"/>
      <c r="ER456" s="59"/>
      <c r="ES456" s="59"/>
      <c r="ET456" s="59"/>
      <c r="EU456" s="59"/>
      <c r="EV456" s="59"/>
      <c r="EW456" s="59"/>
      <c r="EX456" s="59"/>
    </row>
    <row r="457" spans="1:154" outlineLevel="1" x14ac:dyDescent="0.2">
      <c r="A457" s="17">
        <v>246</v>
      </c>
      <c r="B457" s="17">
        <v>0</v>
      </c>
      <c r="C457" s="1">
        <v>1.987737245313103E-3</v>
      </c>
      <c r="D457" s="1">
        <f t="shared" si="31"/>
        <v>-1.987737245313103E-3</v>
      </c>
      <c r="E457" s="1">
        <f t="shared" si="32"/>
        <v>3.9794308336322222E-3</v>
      </c>
      <c r="F457" s="1">
        <f t="shared" si="33"/>
        <v>-6.3082730074341439E-2</v>
      </c>
      <c r="G457" s="1">
        <f t="shared" si="34"/>
        <v>-4.4628423835702931E-2</v>
      </c>
      <c r="H457" s="1">
        <v>0.9999999999385526</v>
      </c>
      <c r="I457" s="1">
        <f t="shared" si="35"/>
        <v>32413025.217024937</v>
      </c>
      <c r="J457" s="1">
        <f t="shared" si="36"/>
        <v>-5693.2438221998391</v>
      </c>
      <c r="BA457" s="59"/>
      <c r="BB457" s="59"/>
      <c r="BC457" s="59"/>
      <c r="BD457" s="59"/>
      <c r="BE457" s="59"/>
      <c r="BF457" s="59"/>
      <c r="BG457" s="59"/>
      <c r="BH457" s="72"/>
      <c r="BI457" s="59"/>
      <c r="BJ457" s="59"/>
      <c r="BK457" s="59"/>
      <c r="BL457" s="59">
        <f t="shared" si="37"/>
        <v>1</v>
      </c>
      <c r="BM457" s="59">
        <f t="shared" si="38"/>
        <v>1.987737245313103E-3</v>
      </c>
      <c r="BN457" s="59" t="e">
        <f t="shared" si="39"/>
        <v>#N/A</v>
      </c>
      <c r="BO457" s="59"/>
      <c r="BP457" s="59"/>
      <c r="BQ457" s="59"/>
      <c r="BR457" s="59"/>
      <c r="BS457" s="59"/>
      <c r="BT457" s="59"/>
      <c r="BU457" s="59"/>
      <c r="BV457" s="59"/>
      <c r="BW457" s="59"/>
      <c r="BX457" s="59"/>
      <c r="BY457" s="59"/>
      <c r="BZ457" s="59"/>
      <c r="CA457" s="59"/>
      <c r="CB457" s="59"/>
      <c r="CC457" s="59"/>
      <c r="CD457" s="59"/>
      <c r="CE457" s="59"/>
      <c r="CF457" s="59"/>
      <c r="CG457" s="59"/>
      <c r="CH457" s="59"/>
      <c r="CI457" s="59"/>
      <c r="CJ457" s="59"/>
      <c r="CK457" s="59"/>
      <c r="CL457" s="59"/>
      <c r="CM457" s="59"/>
      <c r="CN457" s="59"/>
      <c r="CO457" s="59"/>
      <c r="CP457" s="59"/>
      <c r="CQ457" s="59"/>
      <c r="CR457" s="59"/>
      <c r="CS457" s="59"/>
      <c r="CT457" s="59"/>
      <c r="CU457" s="59"/>
      <c r="CV457" s="59"/>
      <c r="CW457" s="59"/>
      <c r="CX457" s="59"/>
      <c r="CY457" s="59"/>
      <c r="CZ457" s="59"/>
      <c r="DA457" s="59"/>
      <c r="DB457" s="59"/>
      <c r="DC457" s="59"/>
      <c r="DD457" s="59"/>
      <c r="DE457" s="59"/>
      <c r="DF457" s="59"/>
      <c r="DG457" s="59"/>
      <c r="DH457" s="59"/>
      <c r="DI457" s="59"/>
      <c r="DJ457" s="59"/>
      <c r="DK457" s="59"/>
      <c r="DL457" s="59"/>
      <c r="DM457" s="59"/>
      <c r="DN457" s="59"/>
      <c r="DO457" s="59"/>
      <c r="DP457" s="59"/>
      <c r="DQ457" s="59"/>
      <c r="DR457" s="59"/>
      <c r="DS457" s="59"/>
      <c r="DT457" s="59"/>
      <c r="DU457" s="59"/>
      <c r="DV457" s="59"/>
      <c r="DW457" s="59"/>
      <c r="DX457" s="59"/>
      <c r="DY457" s="59"/>
      <c r="DZ457" s="59"/>
      <c r="EA457" s="59"/>
      <c r="EB457" s="59"/>
      <c r="EC457" s="59"/>
      <c r="ED457" s="59"/>
      <c r="EE457" s="59"/>
      <c r="EF457" s="59"/>
      <c r="EG457" s="59"/>
      <c r="EH457" s="59"/>
      <c r="EI457" s="59"/>
      <c r="EJ457" s="59"/>
      <c r="EK457" s="59"/>
      <c r="EL457" s="59"/>
      <c r="EM457" s="59"/>
      <c r="EN457" s="59"/>
      <c r="EO457" s="59"/>
      <c r="EP457" s="59"/>
      <c r="EQ457" s="59"/>
      <c r="ER457" s="59"/>
      <c r="ES457" s="59"/>
      <c r="ET457" s="59"/>
      <c r="EU457" s="59"/>
      <c r="EV457" s="59"/>
      <c r="EW457" s="59"/>
      <c r="EX457" s="59"/>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6A1304FD-B4BB-4414-ABCD-AB093BA30FCC}">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0" r:id="rId3" name="Spinner 2">
              <controlPr defaultSize="0" autoPict="0">
                <anchor moveWithCells="1" sizeWithCells="1">
                  <from>
                    <xdr:col>9</xdr:col>
                    <xdr:colOff>0</xdr:colOff>
                    <xdr:row>9</xdr:row>
                    <xdr:rowOff>0</xdr:rowOff>
                  </from>
                  <to>
                    <xdr:col>10</xdr:col>
                    <xdr:colOff>0</xdr:colOff>
                    <xdr:row>11</xdr:row>
                    <xdr:rowOff>114300</xdr:rowOff>
                  </to>
                </anchor>
              </controlPr>
            </control>
          </mc:Choice>
        </mc:AlternateContent>
        <mc:AlternateContent xmlns:mc="http://schemas.openxmlformats.org/markup-compatibility/2006">
          <mc:Choice Requires="x14">
            <control shapeId="2051" r:id="rId4" name="Spinner 3">
              <controlPr defaultSize="0" autoPict="0">
                <anchor moveWithCells="1" sizeWithCells="1">
                  <from>
                    <xdr:col>9</xdr:col>
                    <xdr:colOff>0</xdr:colOff>
                    <xdr:row>99</xdr:row>
                    <xdr:rowOff>129540</xdr:rowOff>
                  </from>
                  <to>
                    <xdr:col>10</xdr:col>
                    <xdr:colOff>0</xdr:colOff>
                    <xdr:row>102</xdr:row>
                    <xdr:rowOff>121920</xdr:rowOff>
                  </to>
                </anchor>
              </controlPr>
            </control>
          </mc:Choice>
        </mc:AlternateContent>
        <mc:AlternateContent xmlns:mc="http://schemas.openxmlformats.org/markup-compatibility/2006">
          <mc:Choice Requires="x14">
            <control shapeId="2052" r:id="rId5" name="Spinner 4">
              <controlPr defaultSize="0" autoPict="0">
                <anchor moveWithCells="1" sizeWithCells="1">
                  <from>
                    <xdr:col>9</xdr:col>
                    <xdr:colOff>60960</xdr:colOff>
                    <xdr:row>67</xdr:row>
                    <xdr:rowOff>0</xdr:rowOff>
                  </from>
                  <to>
                    <xdr:col>10</xdr:col>
                    <xdr:colOff>60960</xdr:colOff>
                    <xdr:row>69</xdr:row>
                    <xdr:rowOff>121920</xdr:rowOff>
                  </to>
                </anchor>
              </controlPr>
            </control>
          </mc:Choice>
        </mc:AlternateContent>
        <mc:AlternateContent xmlns:mc="http://schemas.openxmlformats.org/markup-compatibility/2006">
          <mc:Choice Requires="x14">
            <control shapeId="2053" r:id="rId6" name="Spinner 5">
              <controlPr defaultSize="0" autoPict="0">
                <anchor moveWithCells="1" sizeWithCells="1">
                  <from>
                    <xdr:col>9</xdr:col>
                    <xdr:colOff>60960</xdr:colOff>
                    <xdr:row>85</xdr:row>
                    <xdr:rowOff>0</xdr:rowOff>
                  </from>
                  <to>
                    <xdr:col>10</xdr:col>
                    <xdr:colOff>60960</xdr:colOff>
                    <xdr:row>87</xdr:row>
                    <xdr:rowOff>121920</xdr:rowOff>
                  </to>
                </anchor>
              </controlPr>
            </control>
          </mc:Choice>
        </mc:AlternateContent>
        <mc:AlternateContent xmlns:mc="http://schemas.openxmlformats.org/markup-compatibility/2006">
          <mc:Choice Requires="x14">
            <control shapeId="2054" r:id="rId7" name="Spinner 6">
              <controlPr defaultSize="0" autoPict="0">
                <anchor moveWithCells="1" sizeWithCells="1">
                  <from>
                    <xdr:col>9</xdr:col>
                    <xdr:colOff>0</xdr:colOff>
                    <xdr:row>174</xdr:row>
                    <xdr:rowOff>0</xdr:rowOff>
                  </from>
                  <to>
                    <xdr:col>10</xdr:col>
                    <xdr:colOff>0</xdr:colOff>
                    <xdr:row>176</xdr:row>
                    <xdr:rowOff>121920</xdr:rowOff>
                  </to>
                </anchor>
              </controlPr>
            </control>
          </mc:Choice>
        </mc:AlternateContent>
        <mc:AlternateContent xmlns:mc="http://schemas.openxmlformats.org/markup-compatibility/2006">
          <mc:Choice Requires="x14">
            <control shapeId="2055" r:id="rId8" name="Spinner 7">
              <controlPr defaultSize="0" autoPict="0">
                <anchor moveWithCells="1" sizeWithCells="1">
                  <from>
                    <xdr:col>9</xdr:col>
                    <xdr:colOff>0</xdr:colOff>
                    <xdr:row>197</xdr:row>
                    <xdr:rowOff>0</xdr:rowOff>
                  </from>
                  <to>
                    <xdr:col>10</xdr:col>
                    <xdr:colOff>0</xdr:colOff>
                    <xdr:row>199</xdr:row>
                    <xdr:rowOff>121920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06932-5012-4800-9E38-9D6CF2CA9FA7}">
  <dimension ref="A1:ES447"/>
  <sheetViews>
    <sheetView showGridLines="0" showRowColHeaders="0" topLeftCell="A85" zoomScaleNormal="100" workbookViewId="0">
      <selection activeCell="A17" sqref="A17"/>
    </sheetView>
  </sheetViews>
  <sheetFormatPr defaultRowHeight="10.199999999999999" outlineLevelRow="1" x14ac:dyDescent="0.2"/>
  <cols>
    <col min="1" max="1" width="15.77734375" style="1" customWidth="1"/>
    <col min="2" max="9" width="9.77734375" style="1" customWidth="1"/>
    <col min="10" max="16384" width="8.88671875" style="1"/>
  </cols>
  <sheetData>
    <row r="1" spans="1:149" x14ac:dyDescent="0.2">
      <c r="A1" s="2" t="s">
        <v>75</v>
      </c>
      <c r="B1" s="1" t="s">
        <v>262</v>
      </c>
      <c r="F1" s="3"/>
      <c r="M1" s="3" t="s">
        <v>257</v>
      </c>
      <c r="R1" s="3" t="s">
        <v>77</v>
      </c>
      <c r="Z1" s="76" t="s">
        <v>263</v>
      </c>
      <c r="BZ1" s="4" t="s">
        <v>263</v>
      </c>
    </row>
    <row r="2" spans="1:149" x14ac:dyDescent="0.2">
      <c r="A2" s="2" t="s">
        <v>79</v>
      </c>
      <c r="C2" s="1" t="s">
        <v>4</v>
      </c>
      <c r="G2" s="6" t="s">
        <v>80</v>
      </c>
      <c r="H2" s="8" t="s">
        <v>81</v>
      </c>
      <c r="I2" s="11" t="s">
        <v>82</v>
      </c>
    </row>
    <row r="3" spans="1:149" outlineLevel="1" x14ac:dyDescent="0.2">
      <c r="A3" s="2" t="s">
        <v>83</v>
      </c>
    </row>
    <row r="4" spans="1:149" outlineLevel="1" x14ac:dyDescent="0.2">
      <c r="A4" s="1" t="s">
        <v>264</v>
      </c>
    </row>
    <row r="5" spans="1:149" outlineLevel="1" x14ac:dyDescent="0.2">
      <c r="A5" s="2" t="s">
        <v>85</v>
      </c>
    </row>
    <row r="6" spans="1:149" outlineLevel="1" x14ac:dyDescent="0.2">
      <c r="A6" s="1" t="s">
        <v>86</v>
      </c>
    </row>
    <row r="7" spans="1:149" outlineLevel="1" x14ac:dyDescent="0.2">
      <c r="A7" s="1" t="s">
        <v>265</v>
      </c>
    </row>
    <row r="8" spans="1:149" x14ac:dyDescent="0.2">
      <c r="A8" s="74"/>
      <c r="J8" s="3" t="s">
        <v>260</v>
      </c>
      <c r="K8" s="3" t="s">
        <v>288</v>
      </c>
    </row>
    <row r="9" spans="1:149" x14ac:dyDescent="0.2">
      <c r="A9" s="12" t="s">
        <v>266</v>
      </c>
      <c r="AV9" s="59" t="s">
        <v>214</v>
      </c>
      <c r="AW9" s="59" t="s">
        <v>215</v>
      </c>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row>
    <row r="10" spans="1:149" ht="10.8" outlineLevel="1" thickBot="1" x14ac:dyDescent="0.25">
      <c r="A10" s="13"/>
      <c r="B10" s="14" t="s">
        <v>89</v>
      </c>
      <c r="C10" s="16" t="s">
        <v>90</v>
      </c>
      <c r="D10" s="16" t="s">
        <v>91</v>
      </c>
      <c r="E10" s="16" t="s">
        <v>92</v>
      </c>
      <c r="F10" s="16" t="s">
        <v>93</v>
      </c>
      <c r="G10" s="16" t="s">
        <v>94</v>
      </c>
      <c r="H10" s="16" t="s">
        <v>95</v>
      </c>
      <c r="I10" s="16" t="s">
        <v>96</v>
      </c>
      <c r="AV10" s="59">
        <v>7</v>
      </c>
      <c r="AW10" s="59">
        <f>CHOOSE(AV10,0,0.25,0.5,0.68,0.8,0.9,0.95,0.98,0.99,0.997,0.999)</f>
        <v>0.95</v>
      </c>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row>
    <row r="11" spans="1:149" outlineLevel="1" x14ac:dyDescent="0.2">
      <c r="B11" s="18">
        <f xml:space="preserve"> 1 - $C$33 / $C$34</f>
        <v>0.84629207998380629</v>
      </c>
      <c r="C11" s="18">
        <f xml:space="preserve"> MAX(0,1 - ($C$33 + 2*($B$32+1))/$C$34)</f>
        <v>0.62888073191535132</v>
      </c>
      <c r="D11" s="19">
        <v>0.10988710175436478</v>
      </c>
      <c r="E11" s="19">
        <v>7.3170731707317069E-2</v>
      </c>
      <c r="F11" s="20">
        <v>246</v>
      </c>
      <c r="G11" s="20">
        <v>0</v>
      </c>
      <c r="H11" s="18">
        <f>_xlfn.NORM.S.INV(1-(1-I11)/2)</f>
        <v>1.9599639845400536</v>
      </c>
      <c r="I11" s="21">
        <v>0.95</v>
      </c>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row>
    <row r="12" spans="1:149" x14ac:dyDescent="0.2">
      <c r="A12" s="74"/>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row>
    <row r="13" spans="1:149" x14ac:dyDescent="0.2">
      <c r="A13" s="12" t="s">
        <v>267</v>
      </c>
      <c r="AV13" s="59" t="s">
        <v>107</v>
      </c>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row>
    <row r="14" spans="1:149" ht="10.8" outlineLevel="1" thickBot="1" x14ac:dyDescent="0.25">
      <c r="A14" s="16" t="s">
        <v>98</v>
      </c>
      <c r="B14" s="16" t="s">
        <v>99</v>
      </c>
      <c r="C14" s="16" t="s">
        <v>100</v>
      </c>
      <c r="D14" s="16" t="s">
        <v>101</v>
      </c>
      <c r="E14" s="16" t="s">
        <v>102</v>
      </c>
      <c r="F14" s="16" t="str">
        <f>IF($I$11&gt;99%,("Lower"&amp;TEXT($I$11,"0.0%")),("Lower"&amp;TEXT($I$11,"0%")))</f>
        <v>Lower95%</v>
      </c>
      <c r="G14" s="16" t="str">
        <f>IF($I$11&gt;99%,("Upper"&amp;TEXT($I$11,"0.0%")),("Upper"&amp;TEXT($I$11,"0%")))</f>
        <v>Upper95%</v>
      </c>
      <c r="H14" s="16" t="s">
        <v>104</v>
      </c>
      <c r="I14" s="16" t="s">
        <v>103</v>
      </c>
      <c r="AV14" s="59" t="s">
        <v>9</v>
      </c>
      <c r="AW14" s="59" t="s">
        <v>20</v>
      </c>
      <c r="AX14" s="59" t="s">
        <v>21</v>
      </c>
      <c r="AY14" s="59" t="s">
        <v>22</v>
      </c>
      <c r="AZ14" s="59" t="s">
        <v>23</v>
      </c>
      <c r="BA14" s="59" t="s">
        <v>13</v>
      </c>
      <c r="BB14" s="59" t="s">
        <v>15</v>
      </c>
      <c r="BC14" s="59" t="s">
        <v>16</v>
      </c>
      <c r="BD14" s="59" t="s">
        <v>26</v>
      </c>
      <c r="BE14" s="59" t="s">
        <v>30</v>
      </c>
      <c r="BF14" s="59" t="s">
        <v>33</v>
      </c>
      <c r="BG14" s="59" t="s">
        <v>32</v>
      </c>
      <c r="BH14" s="59" t="s">
        <v>106</v>
      </c>
      <c r="BI14" s="59" t="s">
        <v>105</v>
      </c>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row>
    <row r="15" spans="1:149" outlineLevel="1" x14ac:dyDescent="0.2">
      <c r="A15" s="22" t="s">
        <v>105</v>
      </c>
      <c r="B15" s="15">
        <v>-130.94385923543433</v>
      </c>
      <c r="C15" s="15">
        <v>82.647259306771005</v>
      </c>
      <c r="D15" s="15">
        <f>B15 / C15</f>
        <v>-1.5843702541834506</v>
      </c>
      <c r="E15" s="15">
        <f>2*(1-_xlfn.NORM.S.DIST(ABS(B15)/C15,1))</f>
        <v>0.11310948690771361</v>
      </c>
      <c r="F15" s="15">
        <f>B15 - $H$11 * C15</f>
        <v>-292.92951089764824</v>
      </c>
      <c r="G15" s="15">
        <f>B15 + $H$11 * C15</f>
        <v>31.041792426779608</v>
      </c>
      <c r="H15" s="15"/>
      <c r="I15" s="15"/>
      <c r="AV15" s="59">
        <v>3047.856544180725</v>
      </c>
      <c r="AW15" s="59">
        <v>619.64756150832443</v>
      </c>
      <c r="AX15" s="59">
        <v>-482.75231521213118</v>
      </c>
      <c r="AY15" s="59">
        <v>-684.70260153914853</v>
      </c>
      <c r="AZ15" s="59">
        <v>-172.20661051703979</v>
      </c>
      <c r="BA15" s="59">
        <v>942.36664262787008</v>
      </c>
      <c r="BB15" s="59">
        <v>493.58218175104582</v>
      </c>
      <c r="BC15" s="59">
        <v>117.70919036853041</v>
      </c>
      <c r="BD15" s="59">
        <v>-231.05919685130721</v>
      </c>
      <c r="BE15" s="59">
        <v>427.19955366192744</v>
      </c>
      <c r="BF15" s="59">
        <v>946.55711140996982</v>
      </c>
      <c r="BG15" s="59">
        <v>-1043.1073430804474</v>
      </c>
      <c r="BH15" s="59">
        <v>-690.31328737597164</v>
      </c>
      <c r="BI15" s="59">
        <v>-4558.3248517371476</v>
      </c>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row>
    <row r="16" spans="1:149" outlineLevel="1" x14ac:dyDescent="0.2">
      <c r="A16" s="22" t="s">
        <v>9</v>
      </c>
      <c r="B16" s="15">
        <v>88.612486658627716</v>
      </c>
      <c r="C16" s="15">
        <v>55.20739573807775</v>
      </c>
      <c r="D16" s="187">
        <f>B16 / C16</f>
        <v>1.6050836210248864</v>
      </c>
      <c r="E16" s="15">
        <f>2*(1-_xlfn.NORM.S.DIST(ABS(B16)/C16,1))</f>
        <v>0.1084754033219697</v>
      </c>
      <c r="F16" s="15">
        <f>B16 - $H$11 * C16</f>
        <v>-19.592020668254719</v>
      </c>
      <c r="G16" s="15">
        <f>B16 + $H$11 * C16</f>
        <v>196.81699398551015</v>
      </c>
      <c r="H16" s="15">
        <v>5.3499235758694308</v>
      </c>
      <c r="I16" s="78">
        <f>(B16*0.277399343819621)/(PI()/SQRT(3))</f>
        <v>13.552240748362106</v>
      </c>
      <c r="AV16" s="59">
        <v>619.64756150832488</v>
      </c>
      <c r="AW16" s="59">
        <v>132.81536851568742</v>
      </c>
      <c r="AX16" s="59">
        <v>-96.095067734321589</v>
      </c>
      <c r="AY16" s="59">
        <v>-137.94515746878827</v>
      </c>
      <c r="AZ16" s="59">
        <v>-33.949382688356359</v>
      </c>
      <c r="BA16" s="59">
        <v>191.54735147831198</v>
      </c>
      <c r="BB16" s="59">
        <v>100.14357397541683</v>
      </c>
      <c r="BC16" s="59">
        <v>23.608993506227709</v>
      </c>
      <c r="BD16" s="59">
        <v>-46.98814633693388</v>
      </c>
      <c r="BE16" s="59">
        <v>87.886100528822311</v>
      </c>
      <c r="BF16" s="59">
        <v>194.58983601600576</v>
      </c>
      <c r="BG16" s="59">
        <v>-213.91968750318097</v>
      </c>
      <c r="BH16" s="59">
        <v>-141.22744805195293</v>
      </c>
      <c r="BI16" s="59">
        <v>-929.15003771985164</v>
      </c>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row>
    <row r="17" spans="1:149" outlineLevel="1" x14ac:dyDescent="0.2">
      <c r="A17" s="22" t="s">
        <v>20</v>
      </c>
      <c r="B17" s="15">
        <v>17.388606977749088</v>
      </c>
      <c r="C17" s="15">
        <v>11.524555024628388</v>
      </c>
      <c r="D17" s="77">
        <f>B17 / C17</f>
        <v>1.5088310950478359</v>
      </c>
      <c r="E17" s="15">
        <f>2*(1-_xlfn.NORM.S.DIST(ABS(B17)/C17,1))</f>
        <v>0.13134195217574529</v>
      </c>
      <c r="F17" s="15">
        <f>B17 - $H$11 * C17</f>
        <v>-5.1991058083726607</v>
      </c>
      <c r="G17" s="15">
        <f>B17 + $H$11 * C17</f>
        <v>39.976319763870833</v>
      </c>
      <c r="H17" s="15">
        <v>1.482545825580573</v>
      </c>
      <c r="I17" s="78">
        <f>(B17*0.23214397390958)/(PI()/SQRT(3))</f>
        <v>2.2255274779362351</v>
      </c>
      <c r="AV17" s="59">
        <v>-482.75231521213044</v>
      </c>
      <c r="AW17" s="59">
        <v>-96.09506773432139</v>
      </c>
      <c r="AX17" s="59">
        <v>81.175859554164404</v>
      </c>
      <c r="AY17" s="59">
        <v>111.42436304905043</v>
      </c>
      <c r="AZ17" s="59">
        <v>29.614088490464809</v>
      </c>
      <c r="BA17" s="59">
        <v>-148.75810483585849</v>
      </c>
      <c r="BB17" s="59">
        <v>-78.485427465342084</v>
      </c>
      <c r="BC17" s="59">
        <v>-20.169229515305741</v>
      </c>
      <c r="BD17" s="59">
        <v>34.798441212861334</v>
      </c>
      <c r="BE17" s="59">
        <v>-68.861384532292703</v>
      </c>
      <c r="BF17" s="59">
        <v>-150.15133596846195</v>
      </c>
      <c r="BG17" s="59">
        <v>165.08568239514096</v>
      </c>
      <c r="BH17" s="59">
        <v>108.23451945793445</v>
      </c>
      <c r="BI17" s="59">
        <v>722.52995205769844</v>
      </c>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row>
    <row r="18" spans="1:149" outlineLevel="1" x14ac:dyDescent="0.2">
      <c r="A18" s="22" t="s">
        <v>21</v>
      </c>
      <c r="B18" s="15">
        <v>-13.171775308184436</v>
      </c>
      <c r="C18" s="15">
        <v>9.0097646780681462</v>
      </c>
      <c r="D18" s="86">
        <f>B18 / C18</f>
        <v>-1.4619444323831885</v>
      </c>
      <c r="E18" s="15">
        <f>2*(1-_xlfn.NORM.S.DIST(ABS(B18)/C18,1))</f>
        <v>0.14375643775096059</v>
      </c>
      <c r="F18" s="15">
        <f>B18 - $H$11 * C18</f>
        <v>-30.830589586379112</v>
      </c>
      <c r="G18" s="15">
        <f>B18 + $H$11 * C18</f>
        <v>4.4870389700102393</v>
      </c>
      <c r="H18" s="15">
        <v>2.3031396325948266</v>
      </c>
      <c r="I18" s="81">
        <f>(B18*0.464663029028431)/(PI()/SQRT(3))</f>
        <v>-3.3743737775357037</v>
      </c>
      <c r="AV18" s="59">
        <v>-684.70260153914671</v>
      </c>
      <c r="AW18" s="59">
        <v>-137.94515746878781</v>
      </c>
      <c r="AX18" s="59">
        <v>111.4243630490503</v>
      </c>
      <c r="AY18" s="59">
        <v>160.61658883394747</v>
      </c>
      <c r="AZ18" s="59">
        <v>43.063557274890684</v>
      </c>
      <c r="BA18" s="59">
        <v>-211.58746942248402</v>
      </c>
      <c r="BB18" s="59">
        <v>-112.65048055988788</v>
      </c>
      <c r="BC18" s="59">
        <v>-29.439414170893244</v>
      </c>
      <c r="BD18" s="59">
        <v>51.288792419490314</v>
      </c>
      <c r="BE18" s="59">
        <v>-97.774610924907165</v>
      </c>
      <c r="BF18" s="59">
        <v>-212.02417940228233</v>
      </c>
      <c r="BG18" s="59">
        <v>236.65407255288946</v>
      </c>
      <c r="BH18" s="59">
        <v>154.41509756790862</v>
      </c>
      <c r="BI18" s="59">
        <v>1022.0387461943559</v>
      </c>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row>
    <row r="19" spans="1:149" outlineLevel="1" x14ac:dyDescent="0.2">
      <c r="A19" s="22" t="s">
        <v>22</v>
      </c>
      <c r="B19" s="15">
        <v>-19.759297814233644</v>
      </c>
      <c r="C19" s="15">
        <v>12.673460018240775</v>
      </c>
      <c r="D19" s="188">
        <f>B19 / C19</f>
        <v>-1.5591083875906264</v>
      </c>
      <c r="E19" s="15">
        <f>2*(1-_xlfn.NORM.S.DIST(ABS(B19)/C19,1))</f>
        <v>0.11897072878431159</v>
      </c>
      <c r="F19" s="15">
        <f>B19 - $H$11 * C19</f>
        <v>-44.598823009493898</v>
      </c>
      <c r="G19" s="15">
        <f>B19 + $H$11 * C19</f>
        <v>5.0802273810266065</v>
      </c>
      <c r="H19" s="15">
        <v>2.4905120798661433</v>
      </c>
      <c r="I19" s="81">
        <f>(B19*0.473786031786198)/(PI()/SQRT(3))</f>
        <v>-5.1613643090231953</v>
      </c>
      <c r="AV19" s="59">
        <v>-172.20661051703735</v>
      </c>
      <c r="AW19" s="59">
        <v>-33.949382688355833</v>
      </c>
      <c r="AX19" s="59">
        <v>29.614088490464461</v>
      </c>
      <c r="AY19" s="59">
        <v>43.063557274890236</v>
      </c>
      <c r="AZ19" s="59">
        <v>16.637173001834476</v>
      </c>
      <c r="BA19" s="59">
        <v>-54.596230236292868</v>
      </c>
      <c r="BB19" s="59">
        <v>-28.990686808745188</v>
      </c>
      <c r="BC19" s="59">
        <v>-9.7535077643843149</v>
      </c>
      <c r="BD19" s="59">
        <v>11.832549630727058</v>
      </c>
      <c r="BE19" s="59">
        <v>-24.897132475017582</v>
      </c>
      <c r="BF19" s="59">
        <v>-52.631788378564131</v>
      </c>
      <c r="BG19" s="59">
        <v>61.317629699146053</v>
      </c>
      <c r="BH19" s="59">
        <v>38.81524112534975</v>
      </c>
      <c r="BI19" s="59">
        <v>255.16669962435182</v>
      </c>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row>
    <row r="20" spans="1:149" outlineLevel="1" x14ac:dyDescent="0.2">
      <c r="A20" s="22" t="s">
        <v>23</v>
      </c>
      <c r="B20" s="15">
        <v>-5.593001369302641</v>
      </c>
      <c r="C20" s="15">
        <v>4.0788690836841619</v>
      </c>
      <c r="D20" s="189">
        <f>B20 / C20</f>
        <v>-1.371213749339282</v>
      </c>
      <c r="E20" s="15">
        <f>2*(1-_xlfn.NORM.S.DIST(ABS(B20)/C20,1))</f>
        <v>0.1703083333180615</v>
      </c>
      <c r="F20" s="15">
        <f>B20 - $H$11 * C20</f>
        <v>-13.587437870977489</v>
      </c>
      <c r="G20" s="15">
        <f>B20 + $H$11 * C20</f>
        <v>2.4014351323722058</v>
      </c>
      <c r="H20" s="15">
        <v>1.6603111858810395</v>
      </c>
      <c r="I20" s="81">
        <f>(B20*0.341504299621586)/(PI()/SQRT(3))</f>
        <v>-1.053056943931989</v>
      </c>
      <c r="AV20" s="59">
        <v>942.36664262787212</v>
      </c>
      <c r="AW20" s="59">
        <v>191.54735147831229</v>
      </c>
      <c r="AX20" s="59">
        <v>-148.75810483585903</v>
      </c>
      <c r="AY20" s="59">
        <v>-211.58746942248504</v>
      </c>
      <c r="AZ20" s="59">
        <v>-54.596230236293742</v>
      </c>
      <c r="BA20" s="59">
        <v>295.12757183590026</v>
      </c>
      <c r="BB20" s="59">
        <v>153.81874334063477</v>
      </c>
      <c r="BC20" s="59">
        <v>38.083621891127571</v>
      </c>
      <c r="BD20" s="59">
        <v>-70.499826714676658</v>
      </c>
      <c r="BE20" s="59">
        <v>131.56198925954973</v>
      </c>
      <c r="BF20" s="59">
        <v>292.78839266397608</v>
      </c>
      <c r="BG20" s="59">
        <v>-322.15755446636581</v>
      </c>
      <c r="BH20" s="59">
        <v>-213.61804936062103</v>
      </c>
      <c r="BI20" s="59">
        <v>-1411.1999670516675</v>
      </c>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row>
    <row r="21" spans="1:149" outlineLevel="1" x14ac:dyDescent="0.2">
      <c r="A21" s="22" t="s">
        <v>13</v>
      </c>
      <c r="B21" s="15">
        <v>28.751234447603</v>
      </c>
      <c r="C21" s="15">
        <v>17.179277395626983</v>
      </c>
      <c r="D21" s="190">
        <f>B21 / C21</f>
        <v>1.67359975541938</v>
      </c>
      <c r="E21" s="15">
        <f>2*(1-_xlfn.NORM.S.DIST(ABS(B21)/C21,1))</f>
        <v>9.4209286627809474E-2</v>
      </c>
      <c r="F21" s="15">
        <f>B21 - $H$11 * C21</f>
        <v>-4.9195305282489379</v>
      </c>
      <c r="G21" s="15">
        <f>B21 + $H$11 * C21</f>
        <v>62.421999423454935</v>
      </c>
      <c r="H21" s="15">
        <v>1.654426856493876</v>
      </c>
      <c r="I21" s="78">
        <f>(B21*0.337078676542325)/(PI()/SQRT(3))</f>
        <v>5.3431643254808527</v>
      </c>
      <c r="AV21" s="59">
        <v>493.5821817510469</v>
      </c>
      <c r="AW21" s="59">
        <v>100.14357397541698</v>
      </c>
      <c r="AX21" s="59">
        <v>-78.485427465342369</v>
      </c>
      <c r="AY21" s="59">
        <v>-112.65048055988841</v>
      </c>
      <c r="AZ21" s="59">
        <v>-28.990686808745647</v>
      </c>
      <c r="BA21" s="59">
        <v>153.81874334063477</v>
      </c>
      <c r="BB21" s="59">
        <v>83.624734074763794</v>
      </c>
      <c r="BC21" s="59">
        <v>20.541602528574472</v>
      </c>
      <c r="BD21" s="59">
        <v>-38.055398148270761</v>
      </c>
      <c r="BE21" s="59">
        <v>68.066741895235211</v>
      </c>
      <c r="BF21" s="59">
        <v>152.67737759663643</v>
      </c>
      <c r="BG21" s="59">
        <v>-169.17786050993968</v>
      </c>
      <c r="BH21" s="59">
        <v>-111.89148199562078</v>
      </c>
      <c r="BI21" s="59">
        <v>-737.17289017119458</v>
      </c>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row>
    <row r="22" spans="1:149" outlineLevel="1" x14ac:dyDescent="0.2">
      <c r="A22" s="22" t="s">
        <v>15</v>
      </c>
      <c r="B22" s="15">
        <v>14.115293553279887</v>
      </c>
      <c r="C22" s="15">
        <v>9.144656039171938</v>
      </c>
      <c r="D22" s="83">
        <f>B22 / C22</f>
        <v>1.5435565310292467</v>
      </c>
      <c r="E22" s="15">
        <f>2*(1-_xlfn.NORM.S.DIST(ABS(B22)/C22,1))</f>
        <v>0.12269580252313883</v>
      </c>
      <c r="F22" s="15">
        <f>B22 - $H$11 * C22</f>
        <v>-3.807902934503808</v>
      </c>
      <c r="G22" s="15">
        <f>B22 + $H$11 * C22</f>
        <v>32.038490041063582</v>
      </c>
      <c r="H22" s="15">
        <v>1.2706288813128339</v>
      </c>
      <c r="I22" s="78">
        <f>(B22*0.384017863640684)/(PI()/SQRT(3))</f>
        <v>2.9884919919355002</v>
      </c>
      <c r="AV22" s="59">
        <v>117.70919036853222</v>
      </c>
      <c r="AW22" s="59">
        <v>23.60899350622806</v>
      </c>
      <c r="AX22" s="59">
        <v>-20.169229515306053</v>
      </c>
      <c r="AY22" s="59">
        <v>-29.439414170893716</v>
      </c>
      <c r="AZ22" s="59">
        <v>-9.7535077643845121</v>
      </c>
      <c r="BA22" s="59">
        <v>38.083621891128054</v>
      </c>
      <c r="BB22" s="59">
        <v>20.541602528574721</v>
      </c>
      <c r="BC22" s="59">
        <v>9.537665734213105</v>
      </c>
      <c r="BD22" s="59">
        <v>-6.7734593509234848</v>
      </c>
      <c r="BE22" s="59">
        <v>17.816669493889535</v>
      </c>
      <c r="BF22" s="59">
        <v>35.73730175878773</v>
      </c>
      <c r="BG22" s="59">
        <v>-40.332771665557935</v>
      </c>
      <c r="BH22" s="59">
        <v>-25.937460117322136</v>
      </c>
      <c r="BI22" s="59">
        <v>-178.18324741876225</v>
      </c>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row>
    <row r="23" spans="1:149" outlineLevel="1" x14ac:dyDescent="0.2">
      <c r="A23" s="22" t="s">
        <v>16</v>
      </c>
      <c r="B23" s="15">
        <v>3.5851888742530487</v>
      </c>
      <c r="C23" s="15">
        <v>3.0883111459522832</v>
      </c>
      <c r="D23" s="191">
        <f>B23 / C23</f>
        <v>1.1608897888906051</v>
      </c>
      <c r="E23" s="15">
        <f>2*(1-_xlfn.NORM.S.DIST(ABS(B23)/C23,1))</f>
        <v>0.24568672192664742</v>
      </c>
      <c r="F23" s="15">
        <f>B23 - $H$11 * C23</f>
        <v>-2.4677897448670474</v>
      </c>
      <c r="G23" s="15">
        <f>B23 + $H$11 * C23</f>
        <v>9.6381674933731443</v>
      </c>
      <c r="H23" s="15">
        <v>1.2879709771698511</v>
      </c>
      <c r="I23" s="78">
        <f>(B23*0.455921713957931)/(PI()/SQRT(3))</f>
        <v>0.90118316757844108</v>
      </c>
      <c r="AV23" s="59">
        <v>-231.05919685130431</v>
      </c>
      <c r="AW23" s="59">
        <v>-46.988146336933262</v>
      </c>
      <c r="AX23" s="59">
        <v>34.798441212860929</v>
      </c>
      <c r="AY23" s="59">
        <v>51.288792419489809</v>
      </c>
      <c r="AZ23" s="59">
        <v>11.832549630727083</v>
      </c>
      <c r="BA23" s="59">
        <v>-70.499826714675621</v>
      </c>
      <c r="BB23" s="59">
        <v>-38.055398148270214</v>
      </c>
      <c r="BC23" s="59">
        <v>-6.7734593509232388</v>
      </c>
      <c r="BD23" s="59">
        <v>21.694681411248574</v>
      </c>
      <c r="BE23" s="59">
        <v>-31.00613430737171</v>
      </c>
      <c r="BF23" s="59">
        <v>-71.525646693579219</v>
      </c>
      <c r="BG23" s="59">
        <v>80.918162801356885</v>
      </c>
      <c r="BH23" s="59">
        <v>52.956779589262204</v>
      </c>
      <c r="BI23" s="59">
        <v>340.74447657578509</v>
      </c>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row>
    <row r="24" spans="1:149" outlineLevel="1" x14ac:dyDescent="0.2">
      <c r="A24" s="22" t="s">
        <v>26</v>
      </c>
      <c r="B24" s="15">
        <v>-8.1448448797273549</v>
      </c>
      <c r="C24" s="15">
        <v>4.6577549754413416</v>
      </c>
      <c r="D24" s="192">
        <f>B24 / C24</f>
        <v>-1.7486632342560262</v>
      </c>
      <c r="E24" s="15">
        <f>2*(1-_xlfn.NORM.S.DIST(ABS(B24)/C24,1))</f>
        <v>8.0349248799990614E-2</v>
      </c>
      <c r="F24" s="15">
        <f>B24 - $H$11 * C24</f>
        <v>-17.273876880404629</v>
      </c>
      <c r="G24" s="15">
        <f>B24 + $H$11 * C24</f>
        <v>0.98418712094991712</v>
      </c>
      <c r="H24" s="15">
        <v>1.1651207576048621</v>
      </c>
      <c r="I24" s="81">
        <f>(B24*0.393935274924194)/(PI()/SQRT(3))</f>
        <v>-1.7689617551856121</v>
      </c>
      <c r="AV24" s="59">
        <v>427.19955366192647</v>
      </c>
      <c r="AW24" s="59">
        <v>87.886100528822055</v>
      </c>
      <c r="AX24" s="59">
        <v>-68.861384532292647</v>
      </c>
      <c r="AY24" s="59">
        <v>-97.774610924907194</v>
      </c>
      <c r="AZ24" s="59">
        <v>-24.89713247501787</v>
      </c>
      <c r="BA24" s="59">
        <v>131.56198925954914</v>
      </c>
      <c r="BB24" s="59">
        <v>68.066741895234898</v>
      </c>
      <c r="BC24" s="59">
        <v>17.816669493889243</v>
      </c>
      <c r="BD24" s="59">
        <v>-31.00613430737204</v>
      </c>
      <c r="BE24" s="59">
        <v>64.166124274966805</v>
      </c>
      <c r="BF24" s="59">
        <v>134.65145047859349</v>
      </c>
      <c r="BG24" s="59">
        <v>-147.68388777647792</v>
      </c>
      <c r="BH24" s="59">
        <v>-95.962103737639637</v>
      </c>
      <c r="BI24" s="59">
        <v>-642.91113534259568</v>
      </c>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row>
    <row r="25" spans="1:149" outlineLevel="1" x14ac:dyDescent="0.2">
      <c r="A25" s="22" t="s">
        <v>30</v>
      </c>
      <c r="B25" s="15">
        <v>11.257667353827761</v>
      </c>
      <c r="C25" s="15">
        <v>8.01037603829975</v>
      </c>
      <c r="D25" s="193">
        <f>B25 / C25</f>
        <v>1.4053856273415684</v>
      </c>
      <c r="E25" s="15">
        <f>2*(1-_xlfn.NORM.S.DIST(ABS(B25)/C25,1))</f>
        <v>0.15990663828182794</v>
      </c>
      <c r="F25" s="15">
        <f>B25 - $H$11 * C25</f>
        <v>-4.4423811838623859</v>
      </c>
      <c r="G25" s="15">
        <f>B25 + $H$11 * C25</f>
        <v>26.957715891517907</v>
      </c>
      <c r="H25" s="15">
        <v>1.1274431270128131</v>
      </c>
      <c r="I25" s="78">
        <f>(B25*0.341504299621586)/(PI()/SQRT(3))</f>
        <v>2.1196069867765668</v>
      </c>
      <c r="AV25" s="59">
        <v>946.55711140996902</v>
      </c>
      <c r="AW25" s="59">
        <v>194.58983601600548</v>
      </c>
      <c r="AX25" s="59">
        <v>-150.15133596846204</v>
      </c>
      <c r="AY25" s="59">
        <v>-212.0241794022827</v>
      </c>
      <c r="AZ25" s="59">
        <v>-52.631788378564849</v>
      </c>
      <c r="BA25" s="59">
        <v>292.78839266397517</v>
      </c>
      <c r="BB25" s="59">
        <v>152.67737759663598</v>
      </c>
      <c r="BC25" s="59">
        <v>35.73730175878714</v>
      </c>
      <c r="BD25" s="59">
        <v>-71.525646693580043</v>
      </c>
      <c r="BE25" s="59">
        <v>134.65145047859369</v>
      </c>
      <c r="BF25" s="59">
        <v>298.79173820534237</v>
      </c>
      <c r="BG25" s="59">
        <v>-325.90357711837942</v>
      </c>
      <c r="BH25" s="59">
        <v>-214.35947918155458</v>
      </c>
      <c r="BI25" s="59">
        <v>-1419.9110408858521</v>
      </c>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row>
    <row r="26" spans="1:149" outlineLevel="1" x14ac:dyDescent="0.2">
      <c r="A26" s="22" t="s">
        <v>33</v>
      </c>
      <c r="B26" s="15">
        <v>27.325967667002764</v>
      </c>
      <c r="C26" s="15">
        <v>17.285593371514395</v>
      </c>
      <c r="D26" s="187">
        <f>B26 / C26</f>
        <v>1.5808521628209937</v>
      </c>
      <c r="E26" s="15">
        <f>2*(1-_xlfn.NORM.S.DIST(ABS(B26)/C26,1))</f>
        <v>0.11391184435194579</v>
      </c>
      <c r="F26" s="15">
        <f>B26 - $H$11 * C26</f>
        <v>-6.5531727925697254</v>
      </c>
      <c r="G26" s="15">
        <f>B26 + $H$11 * C26</f>
        <v>61.205108126575254</v>
      </c>
      <c r="H26" s="15">
        <v>1.1355108320369811</v>
      </c>
      <c r="I26" s="78">
        <f>(B26*0.497279808122101)/(PI()/SQRT(3))</f>
        <v>7.4918164743844029</v>
      </c>
      <c r="AV26" s="59">
        <v>-1043.107343080442</v>
      </c>
      <c r="AW26" s="59">
        <v>-213.91968750317977</v>
      </c>
      <c r="AX26" s="59">
        <v>165.08568239514037</v>
      </c>
      <c r="AY26" s="59">
        <v>236.65407255288889</v>
      </c>
      <c r="AZ26" s="59">
        <v>61.317629699146593</v>
      </c>
      <c r="BA26" s="59">
        <v>-322.15755446636348</v>
      </c>
      <c r="BB26" s="59">
        <v>-169.17786050993845</v>
      </c>
      <c r="BC26" s="59">
        <v>-40.332771665557118</v>
      </c>
      <c r="BD26" s="59">
        <v>80.918162801357468</v>
      </c>
      <c r="BE26" s="59">
        <v>-147.68388777647752</v>
      </c>
      <c r="BF26" s="59">
        <v>-325.90357711837805</v>
      </c>
      <c r="BG26" s="59">
        <v>362.48942042901041</v>
      </c>
      <c r="BH26" s="59">
        <v>236.69996078502243</v>
      </c>
      <c r="BI26" s="59">
        <v>1557.1815087897983</v>
      </c>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row>
    <row r="27" spans="1:149" outlineLevel="1" x14ac:dyDescent="0.2">
      <c r="A27" s="22" t="s">
        <v>32</v>
      </c>
      <c r="B27" s="15">
        <v>-31.062316121768426</v>
      </c>
      <c r="C27" s="15">
        <v>19.039154929487033</v>
      </c>
      <c r="D27" s="194">
        <f>B27 / C27</f>
        <v>-1.6314965783308182</v>
      </c>
      <c r="E27" s="15">
        <f>2*(1-_xlfn.NORM.S.DIST(ABS(B27)/C27,1))</f>
        <v>0.10278558125690895</v>
      </c>
      <c r="F27" s="15">
        <f>B27 - $H$11 * C27</f>
        <v>-68.378374079641233</v>
      </c>
      <c r="G27" s="15">
        <f>B27 + $H$11 * C27</f>
        <v>6.2537418361043819</v>
      </c>
      <c r="H27" s="15">
        <v>1.0304860969576253</v>
      </c>
      <c r="I27" s="81">
        <f>(B27*0.260947463860013)/(PI()/SQRT(3))</f>
        <v>-4.468869475547339</v>
      </c>
      <c r="AV27" s="59">
        <v>-690.31328737597153</v>
      </c>
      <c r="AW27" s="59">
        <v>-141.22744805195282</v>
      </c>
      <c r="AX27" s="59">
        <v>108.2345194579346</v>
      </c>
      <c r="AY27" s="59">
        <v>154.41509756790902</v>
      </c>
      <c r="AZ27" s="59">
        <v>38.815241125350305</v>
      </c>
      <c r="BA27" s="59">
        <v>-213.61804936062055</v>
      </c>
      <c r="BB27" s="59">
        <v>-111.89148199562052</v>
      </c>
      <c r="BC27" s="59">
        <v>-25.937460117321727</v>
      </c>
      <c r="BD27" s="59">
        <v>52.956779589262851</v>
      </c>
      <c r="BE27" s="59">
        <v>-95.96210373763985</v>
      </c>
      <c r="BF27" s="59">
        <v>-214.35947918155475</v>
      </c>
      <c r="BG27" s="59">
        <v>236.69996078502359</v>
      </c>
      <c r="BH27" s="59">
        <v>157.1205624217655</v>
      </c>
      <c r="BI27" s="59">
        <v>1031.3157645913234</v>
      </c>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row>
    <row r="28" spans="1:149" outlineLevel="1" x14ac:dyDescent="0.2">
      <c r="A28" s="22" t="s">
        <v>106</v>
      </c>
      <c r="B28" s="15">
        <v>-20.22547250154145</v>
      </c>
      <c r="C28" s="15">
        <v>12.534774127273515</v>
      </c>
      <c r="D28" s="194">
        <f>B28 / C28</f>
        <v>-1.6135490194062849</v>
      </c>
      <c r="E28" s="15">
        <f>2*(1-_xlfn.NORM.S.DIST(ABS(B28)/C28,1))</f>
        <v>0.10662528247044412</v>
      </c>
      <c r="F28" s="15">
        <f>B28 - $H$11 * C28</f>
        <v>-44.793178345342021</v>
      </c>
      <c r="G28" s="15">
        <f>B28 + $H$11 * C28</f>
        <v>4.3422333422591208</v>
      </c>
      <c r="H28" s="15">
        <v>5.2859138122933285</v>
      </c>
      <c r="I28" s="81">
        <f>(B28*1)/(PI()/SQRT(3))</f>
        <v>-11.150887413658676</v>
      </c>
      <c r="AV28" s="59">
        <v>-4558.3248517371539</v>
      </c>
      <c r="AW28" s="59">
        <v>-929.15003771985243</v>
      </c>
      <c r="AX28" s="59">
        <v>722.5299520577006</v>
      </c>
      <c r="AY28" s="59">
        <v>1022.0387461943601</v>
      </c>
      <c r="AZ28" s="59">
        <v>255.16669962435586</v>
      </c>
      <c r="BA28" s="59">
        <v>-1411.1999670516666</v>
      </c>
      <c r="BB28" s="59">
        <v>-737.17289017119401</v>
      </c>
      <c r="BC28" s="59">
        <v>-178.18324741875983</v>
      </c>
      <c r="BD28" s="59">
        <v>340.74447657578992</v>
      </c>
      <c r="BE28" s="59">
        <v>-642.91113534259807</v>
      </c>
      <c r="BF28" s="59">
        <v>-1419.9110408858555</v>
      </c>
      <c r="BG28" s="59">
        <v>1557.1815087898085</v>
      </c>
      <c r="BH28" s="59">
        <v>1031.315764591325</v>
      </c>
      <c r="BI28" s="59">
        <v>6830.5694709206455</v>
      </c>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row>
    <row r="29" spans="1:149" x14ac:dyDescent="0.2">
      <c r="A29" s="74"/>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row>
    <row r="30" spans="1:149" x14ac:dyDescent="0.2">
      <c r="A30" s="12" t="s">
        <v>268</v>
      </c>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row>
    <row r="31" spans="1:149" ht="10.8" hidden="1" outlineLevel="1" thickBot="1" x14ac:dyDescent="0.25">
      <c r="A31" s="25" t="s">
        <v>109</v>
      </c>
      <c r="B31" s="16" t="s">
        <v>110</v>
      </c>
      <c r="C31" s="16" t="s">
        <v>111</v>
      </c>
      <c r="D31" s="13"/>
      <c r="E31" s="16" t="s">
        <v>102</v>
      </c>
      <c r="F31" s="16" t="s">
        <v>112</v>
      </c>
      <c r="G31" s="16" t="s">
        <v>113</v>
      </c>
      <c r="H31" s="13"/>
      <c r="I31" s="16" t="s">
        <v>114</v>
      </c>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row>
    <row r="32" spans="1:149" hidden="1" outlineLevel="1" x14ac:dyDescent="0.2">
      <c r="A32" s="22" t="s">
        <v>115</v>
      </c>
      <c r="B32" s="20">
        <v>13</v>
      </c>
      <c r="C32" s="19">
        <f>C34 - C33</f>
        <v>108.99237068382241</v>
      </c>
      <c r="D32" s="5" t="s">
        <v>116</v>
      </c>
      <c r="E32" s="19">
        <f>_xlfn.CHISQ.DIST.RT(C32,B32)</f>
        <v>2.9420740348615613E-17</v>
      </c>
      <c r="F32" s="19">
        <f>C33+2*(1+B32)</f>
        <v>47.795754907413155</v>
      </c>
      <c r="G32" s="19">
        <f>$AW$70</f>
        <v>0.99683235867446407</v>
      </c>
      <c r="H32" s="19" t="s">
        <v>117</v>
      </c>
      <c r="I32" s="19">
        <f>1-C33/C34</f>
        <v>0.84629207998380629</v>
      </c>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row>
    <row r="33" spans="1:149" hidden="1" outlineLevel="1" x14ac:dyDescent="0.2">
      <c r="A33" s="22" t="s">
        <v>118</v>
      </c>
      <c r="B33" s="20">
        <v>232</v>
      </c>
      <c r="C33" s="19">
        <v>19.795754907413151</v>
      </c>
      <c r="D33" s="5" t="s">
        <v>119</v>
      </c>
      <c r="E33" s="19"/>
      <c r="F33" s="19"/>
      <c r="G33" s="19"/>
      <c r="H33" s="19" t="s">
        <v>120</v>
      </c>
      <c r="I33" s="19">
        <f>1-EXP(((C33/2)-(C34/2))*(2/$F$11))</f>
        <v>0.35793030205909293</v>
      </c>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row>
    <row r="34" spans="1:149" hidden="1" outlineLevel="1" x14ac:dyDescent="0.2">
      <c r="A34" s="22" t="s">
        <v>121</v>
      </c>
      <c r="B34" s="20">
        <v>245</v>
      </c>
      <c r="C34" s="19">
        <f>-2*(($F$11*(1-$E$11))*LN(1-$E$11)+$F$11*$E$11*LN($E$11))</f>
        <v>128.78812559123557</v>
      </c>
      <c r="D34" s="5" t="s">
        <v>122</v>
      </c>
      <c r="E34" s="19"/>
      <c r="F34" s="19"/>
      <c r="G34" s="19"/>
      <c r="H34" s="19" t="s">
        <v>123</v>
      </c>
      <c r="I34" s="19">
        <f xml:space="preserve"> I33/(1-(($E$11^$E$11)*((1-$E$11)^(1-$E$11)))^2)</f>
        <v>0.87819753034970305</v>
      </c>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row>
    <row r="35" spans="1:149" collapsed="1" x14ac:dyDescent="0.2">
      <c r="A35" s="74"/>
      <c r="B35" s="17"/>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row>
    <row r="36" spans="1:149" x14ac:dyDescent="0.2">
      <c r="A36" s="12" t="s">
        <v>269</v>
      </c>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row>
    <row r="37" spans="1:149" ht="10.8" hidden="1" outlineLevel="1" thickBot="1" x14ac:dyDescent="0.25">
      <c r="A37" s="27" t="s">
        <v>98</v>
      </c>
      <c r="B37" s="13" t="s">
        <v>125</v>
      </c>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row>
    <row r="38" spans="1:149" ht="10.8" hidden="1" outlineLevel="1" thickBot="1" x14ac:dyDescent="0.25">
      <c r="A38" s="26" t="s">
        <v>105</v>
      </c>
      <c r="B38" s="28">
        <v>1</v>
      </c>
      <c r="C38" s="29" t="s">
        <v>126</v>
      </c>
      <c r="D38" s="19"/>
      <c r="E38" s="19"/>
      <c r="F38" s="19"/>
      <c r="G38" s="19"/>
      <c r="H38" s="19"/>
      <c r="I38" s="19"/>
      <c r="J38" s="19"/>
      <c r="K38" s="19"/>
      <c r="L38" s="19"/>
      <c r="M38" s="19"/>
      <c r="N38" s="19"/>
      <c r="O38" s="1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row>
    <row r="39" spans="1:149" ht="10.8" hidden="1" outlineLevel="1" thickBot="1" x14ac:dyDescent="0.25">
      <c r="A39" s="26" t="s">
        <v>9</v>
      </c>
      <c r="B39" s="28">
        <v>-0.99903235785372535</v>
      </c>
      <c r="C39" s="28">
        <v>1</v>
      </c>
      <c r="D39" s="29" t="s">
        <v>128</v>
      </c>
      <c r="E39" s="19"/>
      <c r="F39" s="19"/>
      <c r="G39" s="19"/>
      <c r="H39" s="19"/>
      <c r="I39" s="19"/>
      <c r="J39" s="19"/>
      <c r="K39" s="19"/>
      <c r="L39" s="19"/>
      <c r="M39" s="19"/>
      <c r="N39" s="19"/>
      <c r="O39" s="1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row>
    <row r="40" spans="1:149" ht="10.8" hidden="1" outlineLevel="1" thickBot="1" x14ac:dyDescent="0.25">
      <c r="A40" s="26" t="s">
        <v>20</v>
      </c>
      <c r="B40" s="28">
        <v>-0.97551337145501782</v>
      </c>
      <c r="C40" s="195">
        <v>0.9739200758057589</v>
      </c>
      <c r="D40" s="28">
        <v>1</v>
      </c>
      <c r="E40" s="29" t="s">
        <v>129</v>
      </c>
      <c r="F40" s="19"/>
      <c r="G40" s="19"/>
      <c r="H40" s="19"/>
      <c r="I40" s="19"/>
      <c r="J40" s="19"/>
      <c r="K40" s="19"/>
      <c r="L40" s="19"/>
      <c r="M40" s="19"/>
      <c r="N40" s="19"/>
      <c r="O40" s="1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row>
    <row r="41" spans="1:149" ht="10.8" hidden="1" outlineLevel="1" thickBot="1" x14ac:dyDescent="0.25">
      <c r="A41" s="26" t="s">
        <v>21</v>
      </c>
      <c r="B41" s="28">
        <v>0.97031769388373357</v>
      </c>
      <c r="C41" s="90">
        <v>-0.97054048531401738</v>
      </c>
      <c r="D41" s="196">
        <v>-0.92547242545730635</v>
      </c>
      <c r="E41" s="28">
        <v>1</v>
      </c>
      <c r="F41" s="29" t="s">
        <v>130</v>
      </c>
      <c r="G41" s="19"/>
      <c r="H41" s="19"/>
      <c r="I41" s="19"/>
      <c r="J41" s="19"/>
      <c r="K41" s="19"/>
      <c r="L41" s="19"/>
      <c r="M41" s="19"/>
      <c r="N41" s="19"/>
      <c r="O41" s="1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row>
    <row r="42" spans="1:149" ht="10.8" hidden="1" outlineLevel="1" thickBot="1" x14ac:dyDescent="0.25">
      <c r="A42" s="26" t="s">
        <v>22</v>
      </c>
      <c r="B42" s="28">
        <v>0.97576155986485924</v>
      </c>
      <c r="C42" s="197">
        <v>-0.97860970402819814</v>
      </c>
      <c r="D42" s="155">
        <v>-0.94446766605066723</v>
      </c>
      <c r="E42" s="195">
        <v>0.97582404017144331</v>
      </c>
      <c r="F42" s="28">
        <v>1</v>
      </c>
      <c r="G42" s="29" t="s">
        <v>131</v>
      </c>
      <c r="H42" s="19"/>
      <c r="I42" s="19"/>
      <c r="J42" s="19"/>
      <c r="K42" s="19"/>
      <c r="L42" s="19"/>
      <c r="M42" s="19"/>
      <c r="N42" s="19"/>
      <c r="O42" s="1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row>
    <row r="43" spans="1:149" ht="10.8" hidden="1" outlineLevel="1" thickBot="1" x14ac:dyDescent="0.25">
      <c r="A43" s="26" t="s">
        <v>23</v>
      </c>
      <c r="B43" s="28">
        <v>0.75693009657112131</v>
      </c>
      <c r="C43" s="198">
        <v>-0.7647382123233103</v>
      </c>
      <c r="D43" s="147">
        <v>-0.72221740366359211</v>
      </c>
      <c r="E43" s="199">
        <v>0.80583319867456504</v>
      </c>
      <c r="F43" s="149">
        <v>0.83305741920864906</v>
      </c>
      <c r="G43" s="28">
        <v>1</v>
      </c>
      <c r="H43" s="29" t="s">
        <v>132</v>
      </c>
      <c r="I43" s="19"/>
      <c r="J43" s="19"/>
      <c r="K43" s="19"/>
      <c r="L43" s="19"/>
      <c r="M43" s="19"/>
      <c r="N43" s="19"/>
      <c r="O43" s="1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59"/>
      <c r="DI43" s="59"/>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row>
    <row r="44" spans="1:149" ht="10.8" hidden="1" outlineLevel="1" thickBot="1" x14ac:dyDescent="0.25">
      <c r="A44" s="26" t="s">
        <v>13</v>
      </c>
      <c r="B44" s="28">
        <v>-0.99392864913007672</v>
      </c>
      <c r="C44" s="153">
        <v>0.99361411312384751</v>
      </c>
      <c r="D44" s="163">
        <v>0.96749135532629826</v>
      </c>
      <c r="E44" s="93">
        <v>-0.961086100755558</v>
      </c>
      <c r="F44" s="90">
        <v>-0.97182899662022193</v>
      </c>
      <c r="G44" s="156">
        <v>-0.77914447947954069</v>
      </c>
      <c r="H44" s="28">
        <v>1</v>
      </c>
      <c r="I44" s="29" t="s">
        <v>134</v>
      </c>
      <c r="J44" s="19"/>
      <c r="K44" s="19"/>
      <c r="L44" s="19"/>
      <c r="M44" s="19"/>
      <c r="N44" s="19"/>
      <c r="O44" s="1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row>
    <row r="45" spans="1:149" ht="10.8" hidden="1" outlineLevel="1" thickBot="1" x14ac:dyDescent="0.25">
      <c r="A45" s="26" t="s">
        <v>15</v>
      </c>
      <c r="B45" s="28">
        <v>-0.97537927692739979</v>
      </c>
      <c r="C45" s="160">
        <v>0.97767573725275414</v>
      </c>
      <c r="D45" s="200">
        <v>0.95023614485767782</v>
      </c>
      <c r="E45" s="114">
        <v>-0.95259479704057382</v>
      </c>
      <c r="F45" s="90">
        <v>-0.97200942221518061</v>
      </c>
      <c r="G45" s="156">
        <v>-0.77723323495194907</v>
      </c>
      <c r="H45" s="160">
        <v>0.97912241227284658</v>
      </c>
      <c r="I45" s="28">
        <v>1</v>
      </c>
      <c r="J45" s="29" t="s">
        <v>135</v>
      </c>
      <c r="K45" s="19"/>
      <c r="L45" s="19"/>
      <c r="M45" s="19"/>
      <c r="N45" s="19"/>
      <c r="O45" s="1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59"/>
      <c r="DI45" s="59"/>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row>
    <row r="46" spans="1:149" ht="10.8" hidden="1" outlineLevel="1" thickBot="1" x14ac:dyDescent="0.25">
      <c r="A46" s="26" t="s">
        <v>16</v>
      </c>
      <c r="B46" s="28">
        <v>-0.6980995604462209</v>
      </c>
      <c r="C46" s="201">
        <v>0.69038613799048099</v>
      </c>
      <c r="D46" s="202">
        <v>0.66333399984834562</v>
      </c>
      <c r="E46" s="147">
        <v>-0.72486112912733836</v>
      </c>
      <c r="F46" s="203">
        <v>-0.75216464458368648</v>
      </c>
      <c r="G46" s="204">
        <v>-0.77428352554561142</v>
      </c>
      <c r="H46" s="205">
        <v>0.71781462653594486</v>
      </c>
      <c r="I46" s="206">
        <v>0.72735411105924808</v>
      </c>
      <c r="J46" s="28">
        <v>1</v>
      </c>
      <c r="K46" s="29" t="s">
        <v>136</v>
      </c>
      <c r="L46" s="19"/>
      <c r="M46" s="19"/>
      <c r="N46" s="19"/>
      <c r="O46" s="1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59"/>
      <c r="DI46" s="59"/>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row>
    <row r="47" spans="1:149" ht="10.8" hidden="1" outlineLevel="1" thickBot="1" x14ac:dyDescent="0.25">
      <c r="A47" s="26" t="s">
        <v>26</v>
      </c>
      <c r="B47" s="28">
        <v>0.88516397400690627</v>
      </c>
      <c r="C47" s="123">
        <v>-0.89856471381030978</v>
      </c>
      <c r="D47" s="207">
        <v>-0.87536163454804361</v>
      </c>
      <c r="E47" s="164">
        <v>0.82921987692620935</v>
      </c>
      <c r="F47" s="157">
        <v>0.8688616653638519</v>
      </c>
      <c r="G47" s="208">
        <v>0.62281911060398676</v>
      </c>
      <c r="H47" s="209">
        <v>-0.88106209762946819</v>
      </c>
      <c r="I47" s="119">
        <v>-0.89345412185633011</v>
      </c>
      <c r="J47" s="210">
        <v>-0.47088281559499218</v>
      </c>
      <c r="K47" s="28">
        <v>1</v>
      </c>
      <c r="L47" s="29" t="s">
        <v>139</v>
      </c>
      <c r="M47" s="19"/>
      <c r="N47" s="19"/>
      <c r="O47" s="1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59"/>
      <c r="DI47" s="59"/>
      <c r="DJ47" s="59"/>
      <c r="DK47" s="59"/>
      <c r="DL47" s="59"/>
      <c r="DM47" s="59"/>
      <c r="DN47" s="59"/>
      <c r="DO47" s="59"/>
      <c r="DP47" s="59"/>
      <c r="DQ47" s="59"/>
      <c r="DR47" s="59"/>
      <c r="DS47" s="59"/>
      <c r="DT47" s="59"/>
      <c r="DU47" s="59"/>
      <c r="DV47" s="59"/>
      <c r="DW47" s="59"/>
      <c r="DX47" s="59"/>
      <c r="DY47" s="59"/>
      <c r="DZ47" s="59"/>
      <c r="EA47" s="59"/>
      <c r="EB47" s="59"/>
      <c r="EC47" s="59"/>
      <c r="ED47" s="59"/>
      <c r="EE47" s="59"/>
      <c r="EF47" s="59"/>
      <c r="EG47" s="59"/>
      <c r="EH47" s="59"/>
      <c r="EI47" s="59"/>
      <c r="EJ47" s="59"/>
      <c r="EK47" s="59"/>
      <c r="EL47" s="59"/>
      <c r="EM47" s="59"/>
      <c r="EN47" s="59"/>
      <c r="EO47" s="59"/>
      <c r="EP47" s="59"/>
      <c r="EQ47" s="59"/>
      <c r="ER47" s="59"/>
      <c r="ES47" s="59"/>
    </row>
    <row r="48" spans="1:149" ht="10.8" hidden="1" outlineLevel="1" thickBot="1" x14ac:dyDescent="0.25">
      <c r="A48" s="26" t="s">
        <v>30</v>
      </c>
      <c r="B48" s="28">
        <v>-0.97111259651216919</v>
      </c>
      <c r="C48" s="108">
        <v>0.96600778257394959</v>
      </c>
      <c r="D48" s="211">
        <v>0.95201354087518575</v>
      </c>
      <c r="E48" s="114">
        <v>-0.95413405807833429</v>
      </c>
      <c r="F48" s="212">
        <v>-0.96311465960551212</v>
      </c>
      <c r="G48" s="213">
        <v>-0.76200296249710953</v>
      </c>
      <c r="H48" s="121">
        <v>0.95603245361760791</v>
      </c>
      <c r="I48" s="99">
        <v>0.92921173126891399</v>
      </c>
      <c r="J48" s="205">
        <v>0.72019909426630779</v>
      </c>
      <c r="K48" s="214">
        <v>-0.83103263958782225</v>
      </c>
      <c r="L48" s="28">
        <v>1</v>
      </c>
      <c r="M48" s="29" t="s">
        <v>140</v>
      </c>
      <c r="N48" s="19"/>
      <c r="O48" s="19"/>
      <c r="AV48" s="59"/>
      <c r="AW48" s="59"/>
      <c r="AX48" s="59"/>
      <c r="AY48" s="5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59"/>
      <c r="DD48" s="59"/>
      <c r="DE48" s="59"/>
      <c r="DF48" s="59"/>
      <c r="DG48" s="59"/>
      <c r="DH48" s="59"/>
      <c r="DI48" s="59"/>
      <c r="DJ48" s="59"/>
      <c r="DK48" s="59"/>
      <c r="DL48" s="59"/>
      <c r="DM48" s="59"/>
      <c r="DN48" s="59"/>
      <c r="DO48" s="59"/>
      <c r="DP48" s="59"/>
      <c r="DQ48" s="59"/>
      <c r="DR48" s="59"/>
      <c r="DS48" s="59"/>
      <c r="DT48" s="59"/>
      <c r="DU48" s="59"/>
      <c r="DV48" s="59"/>
      <c r="DW48" s="59"/>
      <c r="DX48" s="59"/>
      <c r="DY48" s="59"/>
      <c r="DZ48" s="59"/>
      <c r="EA48" s="59"/>
      <c r="EB48" s="59"/>
      <c r="EC48" s="59"/>
      <c r="ED48" s="59"/>
      <c r="EE48" s="59"/>
      <c r="EF48" s="59"/>
      <c r="EG48" s="59"/>
      <c r="EH48" s="59"/>
      <c r="EI48" s="59"/>
      <c r="EJ48" s="59"/>
      <c r="EK48" s="59"/>
      <c r="EL48" s="59"/>
      <c r="EM48" s="59"/>
      <c r="EN48" s="59"/>
      <c r="EO48" s="59"/>
      <c r="EP48" s="59"/>
      <c r="EQ48" s="59"/>
      <c r="ER48" s="59"/>
      <c r="ES48" s="59"/>
    </row>
    <row r="49" spans="1:149" ht="10.8" hidden="1" outlineLevel="1" thickBot="1" x14ac:dyDescent="0.25">
      <c r="A49" s="26" t="s">
        <v>33</v>
      </c>
      <c r="B49" s="28">
        <v>-0.99391303748170079</v>
      </c>
      <c r="C49" s="153">
        <v>0.9918940139861252</v>
      </c>
      <c r="D49" s="160">
        <v>0.97681359167920101</v>
      </c>
      <c r="E49" s="212">
        <v>-0.96412081742105815</v>
      </c>
      <c r="F49" s="101">
        <v>-0.96784519787080892</v>
      </c>
      <c r="G49" s="215">
        <v>-0.74649012752904498</v>
      </c>
      <c r="H49" s="107">
        <v>0.98597220187468948</v>
      </c>
      <c r="I49" s="108">
        <v>0.96587966898106969</v>
      </c>
      <c r="J49" s="216">
        <v>0.66944733656947852</v>
      </c>
      <c r="K49" s="217">
        <v>-0.88838427435388256</v>
      </c>
      <c r="L49" s="146">
        <v>0.97246468657852636</v>
      </c>
      <c r="M49" s="28">
        <v>1</v>
      </c>
      <c r="N49" s="29" t="s">
        <v>141</v>
      </c>
      <c r="O49" s="19"/>
      <c r="AV49" s="59"/>
      <c r="AW49" s="59"/>
      <c r="AX49" s="59"/>
      <c r="AY49" s="5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59"/>
      <c r="DD49" s="59"/>
      <c r="DE49" s="59"/>
      <c r="DF49" s="59"/>
      <c r="DG49" s="59"/>
      <c r="DH49" s="59"/>
      <c r="DI49" s="59"/>
      <c r="DJ49" s="59"/>
      <c r="DK49" s="59"/>
      <c r="DL49" s="59"/>
      <c r="DM49" s="59"/>
      <c r="DN49" s="59"/>
      <c r="DO49" s="59"/>
      <c r="DP49" s="59"/>
      <c r="DQ49" s="59"/>
      <c r="DR49" s="59"/>
      <c r="DS49" s="59"/>
      <c r="DT49" s="59"/>
      <c r="DU49" s="59"/>
      <c r="DV49" s="59"/>
      <c r="DW49" s="59"/>
      <c r="DX49" s="59"/>
      <c r="DY49" s="59"/>
      <c r="DZ49" s="59"/>
      <c r="EA49" s="59"/>
      <c r="EB49" s="59"/>
      <c r="EC49" s="59"/>
      <c r="ED49" s="59"/>
      <c r="EE49" s="59"/>
      <c r="EF49" s="59"/>
      <c r="EG49" s="59"/>
      <c r="EH49" s="59"/>
      <c r="EI49" s="59"/>
      <c r="EJ49" s="59"/>
      <c r="EK49" s="59"/>
      <c r="EL49" s="59"/>
      <c r="EM49" s="59"/>
      <c r="EN49" s="59"/>
      <c r="EO49" s="59"/>
      <c r="EP49" s="59"/>
      <c r="EQ49" s="59"/>
      <c r="ER49" s="59"/>
      <c r="ES49" s="59"/>
    </row>
    <row r="50" spans="1:149" ht="10.8" hidden="1" outlineLevel="1" thickBot="1" x14ac:dyDescent="0.25">
      <c r="A50" s="26" t="s">
        <v>32</v>
      </c>
      <c r="B50" s="28">
        <v>0.98960780897334433</v>
      </c>
      <c r="C50" s="165">
        <v>-0.99239387194778839</v>
      </c>
      <c r="D50" s="110">
        <v>-0.97494231830966738</v>
      </c>
      <c r="E50" s="120">
        <v>0.96238377680802789</v>
      </c>
      <c r="F50" s="218">
        <v>0.98077890345663987</v>
      </c>
      <c r="G50" s="219">
        <v>0.78958324523082946</v>
      </c>
      <c r="H50" s="109">
        <v>-0.98495357210195056</v>
      </c>
      <c r="I50" s="90">
        <v>-0.97169168329376243</v>
      </c>
      <c r="J50" s="220">
        <v>-0.68594508874275184</v>
      </c>
      <c r="K50" s="148">
        <v>0.91247654004654999</v>
      </c>
      <c r="L50" s="101">
        <v>-0.96835041870583372</v>
      </c>
      <c r="M50" s="170">
        <v>-0.99027808238572312</v>
      </c>
      <c r="N50" s="28">
        <v>1</v>
      </c>
      <c r="O50" s="29" t="s">
        <v>142</v>
      </c>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59"/>
      <c r="EP50" s="59"/>
      <c r="EQ50" s="59"/>
      <c r="ER50" s="59"/>
      <c r="ES50" s="59"/>
    </row>
    <row r="51" spans="1:149" hidden="1" outlineLevel="1" x14ac:dyDescent="0.2">
      <c r="A51" s="26" t="s">
        <v>106</v>
      </c>
      <c r="B51" s="28">
        <v>0.9955124311347866</v>
      </c>
      <c r="C51" s="169">
        <v>-0.99754491572820392</v>
      </c>
      <c r="D51" s="197">
        <v>-0.97763880893930521</v>
      </c>
      <c r="E51" s="121">
        <v>0.95837578676912727</v>
      </c>
      <c r="F51" s="146">
        <v>0.97202637353897758</v>
      </c>
      <c r="G51" s="221">
        <v>0.75918218709060992</v>
      </c>
      <c r="H51" s="165">
        <v>-0.99201111939011744</v>
      </c>
      <c r="I51" s="110">
        <v>-0.97614231321836831</v>
      </c>
      <c r="J51" s="222">
        <v>-0.67002326821175917</v>
      </c>
      <c r="K51" s="223">
        <v>0.90704412760135322</v>
      </c>
      <c r="L51" s="102">
        <v>-0.95571927221202002</v>
      </c>
      <c r="M51" s="170">
        <v>-0.98933161662211566</v>
      </c>
      <c r="N51" s="153">
        <v>0.99182261257035165</v>
      </c>
      <c r="O51" s="28">
        <v>1</v>
      </c>
      <c r="AV51" s="59"/>
      <c r="AW51" s="59"/>
      <c r="AX51" s="59"/>
      <c r="AY51" s="5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59"/>
      <c r="DD51" s="59"/>
      <c r="DE51" s="59"/>
      <c r="DF51" s="59"/>
      <c r="DG51" s="59"/>
      <c r="DH51" s="59"/>
      <c r="DI51" s="59"/>
      <c r="DJ51" s="59"/>
      <c r="DK51" s="59"/>
      <c r="DL51" s="59"/>
      <c r="DM51" s="59"/>
      <c r="DN51" s="59"/>
      <c r="DO51" s="59"/>
      <c r="DP51" s="59"/>
      <c r="DQ51" s="59"/>
      <c r="DR51" s="59"/>
      <c r="DS51" s="59"/>
      <c r="DT51" s="59"/>
      <c r="DU51" s="59"/>
      <c r="DV51" s="59"/>
      <c r="DW51" s="59"/>
      <c r="DX51" s="59"/>
      <c r="DY51" s="59"/>
      <c r="DZ51" s="59"/>
      <c r="EA51" s="59"/>
      <c r="EB51" s="59"/>
      <c r="EC51" s="59"/>
      <c r="ED51" s="59"/>
      <c r="EE51" s="59"/>
      <c r="EF51" s="59"/>
      <c r="EG51" s="59"/>
      <c r="EH51" s="59"/>
      <c r="EI51" s="59"/>
      <c r="EJ51" s="59"/>
      <c r="EK51" s="59"/>
      <c r="EL51" s="59"/>
      <c r="EM51" s="59"/>
      <c r="EN51" s="59"/>
      <c r="EO51" s="59"/>
      <c r="EP51" s="59"/>
      <c r="EQ51" s="59"/>
      <c r="ER51" s="59"/>
      <c r="ES51" s="59"/>
    </row>
    <row r="52" spans="1:149" hidden="1" outlineLevel="1" x14ac:dyDescent="0.2">
      <c r="A52" s="1" t="s">
        <v>144</v>
      </c>
      <c r="C52" s="174"/>
      <c r="AV52" s="59"/>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59"/>
      <c r="DD52" s="59"/>
      <c r="DE52" s="59"/>
      <c r="DF52" s="59"/>
      <c r="DG52" s="59"/>
      <c r="DH52" s="59"/>
      <c r="DI52" s="59"/>
      <c r="DJ52" s="59"/>
      <c r="DK52" s="59"/>
      <c r="DL52" s="59"/>
      <c r="DM52" s="59"/>
      <c r="DN52" s="59"/>
      <c r="DO52" s="59"/>
      <c r="DP52" s="59"/>
      <c r="DQ52" s="59"/>
      <c r="DR52" s="59"/>
      <c r="DS52" s="59"/>
      <c r="DT52" s="59"/>
      <c r="DU52" s="59"/>
      <c r="DV52" s="59"/>
      <c r="DW52" s="59"/>
      <c r="DX52" s="59"/>
      <c r="DY52" s="59"/>
      <c r="DZ52" s="59"/>
      <c r="EA52" s="59"/>
      <c r="EB52" s="59"/>
      <c r="EC52" s="59"/>
      <c r="ED52" s="59"/>
      <c r="EE52" s="59"/>
      <c r="EF52" s="59"/>
      <c r="EG52" s="59"/>
      <c r="EH52" s="59"/>
      <c r="EI52" s="59"/>
      <c r="EJ52" s="59"/>
      <c r="EK52" s="59"/>
      <c r="EL52" s="59"/>
      <c r="EM52" s="59"/>
      <c r="EN52" s="59"/>
      <c r="EO52" s="59"/>
      <c r="EP52" s="59"/>
      <c r="EQ52" s="59"/>
      <c r="ER52" s="59"/>
      <c r="ES52" s="59"/>
    </row>
    <row r="53" spans="1:149" hidden="1" outlineLevel="1" x14ac:dyDescent="0.2">
      <c r="A53" s="1" t="s">
        <v>145</v>
      </c>
      <c r="C53" s="174"/>
      <c r="AV53" s="59"/>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c r="DC53" s="59"/>
      <c r="DD53" s="59"/>
      <c r="DE53" s="59"/>
      <c r="DF53" s="59"/>
      <c r="DG53" s="59"/>
      <c r="DH53" s="59"/>
      <c r="DI53" s="59"/>
      <c r="DJ53" s="59"/>
      <c r="DK53" s="59"/>
      <c r="DL53" s="59"/>
      <c r="DM53" s="59"/>
      <c r="DN53" s="59"/>
      <c r="DO53" s="59"/>
      <c r="DP53" s="59"/>
      <c r="DQ53" s="59"/>
      <c r="DR53" s="59"/>
      <c r="DS53" s="59"/>
      <c r="DT53" s="59"/>
      <c r="DU53" s="59"/>
      <c r="DV53" s="59"/>
      <c r="DW53" s="59"/>
      <c r="DX53" s="59"/>
      <c r="DY53" s="59"/>
      <c r="DZ53" s="59"/>
      <c r="EA53" s="59"/>
      <c r="EB53" s="59"/>
      <c r="EC53" s="59"/>
      <c r="ED53" s="59"/>
      <c r="EE53" s="59"/>
      <c r="EF53" s="59"/>
      <c r="EG53" s="59"/>
      <c r="EH53" s="59"/>
      <c r="EI53" s="59"/>
      <c r="EJ53" s="59"/>
      <c r="EK53" s="59"/>
      <c r="EL53" s="59"/>
      <c r="EM53" s="59"/>
      <c r="EN53" s="59"/>
      <c r="EO53" s="59"/>
      <c r="EP53" s="59"/>
      <c r="EQ53" s="59"/>
      <c r="ER53" s="59"/>
      <c r="ES53" s="59"/>
    </row>
    <row r="54" spans="1:149" hidden="1" outlineLevel="1" x14ac:dyDescent="0.2">
      <c r="A54" s="1" t="s">
        <v>146</v>
      </c>
      <c r="C54" s="174"/>
      <c r="AV54" s="59"/>
      <c r="AW54" s="59"/>
      <c r="AX54" s="59"/>
      <c r="AY54" s="5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c r="DC54" s="59"/>
      <c r="DD54" s="59"/>
      <c r="DE54" s="59"/>
      <c r="DF54" s="59"/>
      <c r="DG54" s="59"/>
      <c r="DH54" s="59"/>
      <c r="DI54" s="59"/>
      <c r="DJ54" s="59"/>
      <c r="DK54" s="59"/>
      <c r="DL54" s="59"/>
      <c r="DM54" s="59"/>
      <c r="DN54" s="59"/>
      <c r="DO54" s="59"/>
      <c r="DP54" s="59"/>
      <c r="DQ54" s="59"/>
      <c r="DR54" s="59"/>
      <c r="DS54" s="59"/>
      <c r="DT54" s="59"/>
      <c r="DU54" s="59"/>
      <c r="DV54" s="59"/>
      <c r="DW54" s="59"/>
      <c r="DX54" s="59"/>
      <c r="DY54" s="59"/>
      <c r="DZ54" s="59"/>
      <c r="EA54" s="59"/>
      <c r="EB54" s="59"/>
      <c r="EC54" s="59"/>
      <c r="ED54" s="59"/>
      <c r="EE54" s="59"/>
      <c r="EF54" s="59"/>
      <c r="EG54" s="59"/>
      <c r="EH54" s="59"/>
      <c r="EI54" s="59"/>
      <c r="EJ54" s="59"/>
      <c r="EK54" s="59"/>
      <c r="EL54" s="59"/>
      <c r="EM54" s="59"/>
      <c r="EN54" s="59"/>
      <c r="EO54" s="59"/>
      <c r="EP54" s="59"/>
      <c r="EQ54" s="59"/>
      <c r="ER54" s="59"/>
      <c r="ES54" s="59"/>
    </row>
    <row r="55" spans="1:149" collapsed="1" x14ac:dyDescent="0.2">
      <c r="A55" s="74"/>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59"/>
      <c r="DG55" s="59"/>
      <c r="DH55" s="59"/>
      <c r="DI55" s="59"/>
      <c r="DJ55" s="59"/>
      <c r="DK55" s="59"/>
      <c r="DL55" s="59"/>
      <c r="DM55" s="59"/>
      <c r="DN55" s="59"/>
      <c r="DO55" s="59"/>
      <c r="DP55" s="59"/>
      <c r="DQ55" s="59"/>
      <c r="DR55" s="59"/>
      <c r="DS55" s="59"/>
      <c r="DT55" s="59"/>
      <c r="DU55" s="59"/>
      <c r="DV55" s="59"/>
      <c r="DW55" s="59"/>
      <c r="DX55" s="59"/>
      <c r="DY55" s="59"/>
      <c r="DZ55" s="59"/>
      <c r="EA55" s="59"/>
      <c r="EB55" s="59"/>
      <c r="EC55" s="59"/>
      <c r="ED55" s="59"/>
      <c r="EE55" s="59"/>
      <c r="EF55" s="59"/>
      <c r="EG55" s="59"/>
      <c r="EH55" s="59"/>
      <c r="EI55" s="59"/>
      <c r="EJ55" s="59"/>
      <c r="EK55" s="59"/>
      <c r="EL55" s="59"/>
      <c r="EM55" s="59"/>
      <c r="EN55" s="59"/>
      <c r="EO55" s="59"/>
      <c r="EP55" s="59"/>
      <c r="EQ55" s="59"/>
      <c r="ER55" s="59"/>
      <c r="ES55" s="59"/>
    </row>
    <row r="56" spans="1:149" x14ac:dyDescent="0.2">
      <c r="A56" s="12" t="s">
        <v>270</v>
      </c>
      <c r="AV56" s="59" t="s">
        <v>186</v>
      </c>
      <c r="AW56" s="59"/>
      <c r="AX56" s="59"/>
      <c r="AY56" s="59">
        <v>8</v>
      </c>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59"/>
      <c r="DD56" s="59"/>
      <c r="DE56" s="59"/>
      <c r="DF56" s="59"/>
      <c r="DG56" s="59"/>
      <c r="DH56" s="59"/>
      <c r="DI56" s="59"/>
      <c r="DJ56" s="59"/>
      <c r="DK56" s="59"/>
      <c r="DL56" s="59"/>
      <c r="DM56" s="59"/>
      <c r="DN56" s="59"/>
      <c r="DO56" s="59"/>
      <c r="DP56" s="59"/>
      <c r="DQ56" s="59"/>
      <c r="DR56" s="59"/>
      <c r="DS56" s="59"/>
      <c r="DT56" s="59"/>
      <c r="DU56" s="59"/>
      <c r="DV56" s="59"/>
      <c r="DW56" s="59"/>
      <c r="DX56" s="59"/>
      <c r="DY56" s="59"/>
      <c r="DZ56" s="59"/>
      <c r="EA56" s="59"/>
      <c r="EB56" s="59"/>
      <c r="EC56" s="59"/>
      <c r="ED56" s="59"/>
      <c r="EE56" s="59"/>
      <c r="EF56" s="59"/>
      <c r="EG56" s="59"/>
      <c r="EH56" s="59"/>
      <c r="EI56" s="59"/>
      <c r="EJ56" s="59"/>
      <c r="EK56" s="59"/>
      <c r="EL56" s="59"/>
      <c r="EM56" s="59"/>
      <c r="EN56" s="59"/>
      <c r="EO56" s="59"/>
      <c r="EP56" s="59"/>
      <c r="EQ56" s="59"/>
      <c r="ER56" s="59"/>
      <c r="ES56" s="59"/>
    </row>
    <row r="57" spans="1:149" outlineLevel="1" x14ac:dyDescent="0.2">
      <c r="A57" s="10"/>
      <c r="B57" s="30"/>
      <c r="C57" s="36" t="str">
        <f>"Cutoff value for prediction of "&amp;$I$2&amp;":"</f>
        <v>Cutoff value for prediction of 1:</v>
      </c>
      <c r="D57" s="37">
        <f>$AY$56/20</f>
        <v>0.4</v>
      </c>
      <c r="E57" s="36" t="s">
        <v>148</v>
      </c>
      <c r="F57" s="38">
        <v>0.10988710175436478</v>
      </c>
      <c r="G57" s="30"/>
      <c r="H57" s="30"/>
      <c r="I57" s="31"/>
      <c r="AV57" s="59" t="s">
        <v>187</v>
      </c>
      <c r="AW57" s="59">
        <v>-9.9999999999999995E-8</v>
      </c>
      <c r="AX57" s="59">
        <v>9.9999000000000008E-3</v>
      </c>
      <c r="AY57" s="59">
        <v>1.9999900000000001E-2</v>
      </c>
      <c r="AZ57" s="59">
        <v>2.9999900000000003E-2</v>
      </c>
      <c r="BA57" s="59">
        <v>3.9999900000000005E-2</v>
      </c>
      <c r="BB57" s="59">
        <v>4.9999900000000007E-2</v>
      </c>
      <c r="BC57" s="59">
        <v>5.9999900000000009E-2</v>
      </c>
      <c r="BD57" s="59">
        <v>6.9999900000000004E-2</v>
      </c>
      <c r="BE57" s="59">
        <v>7.9999899999999999E-2</v>
      </c>
      <c r="BF57" s="59">
        <v>8.9999899999999994E-2</v>
      </c>
      <c r="BG57" s="59">
        <v>9.9999899999999989E-2</v>
      </c>
      <c r="BH57" s="59">
        <v>0.10999989999999998</v>
      </c>
      <c r="BI57" s="59">
        <v>0.11999989999999998</v>
      </c>
      <c r="BJ57" s="59">
        <v>0.12999989999999997</v>
      </c>
      <c r="BK57" s="59">
        <v>0.13999989999999998</v>
      </c>
      <c r="BL57" s="59">
        <v>0.14999989999999999</v>
      </c>
      <c r="BM57" s="59">
        <v>0.1599999</v>
      </c>
      <c r="BN57" s="59">
        <v>0.16999990000000001</v>
      </c>
      <c r="BO57" s="59">
        <v>0.17999990000000002</v>
      </c>
      <c r="BP57" s="59">
        <v>0.18999990000000003</v>
      </c>
      <c r="BQ57" s="59">
        <v>0.19999990000000004</v>
      </c>
      <c r="BR57" s="59">
        <v>0.20999990000000004</v>
      </c>
      <c r="BS57" s="59">
        <v>0.21999990000000005</v>
      </c>
      <c r="BT57" s="59">
        <v>0.22999990000000006</v>
      </c>
      <c r="BU57" s="59">
        <v>0.23999990000000007</v>
      </c>
      <c r="BV57" s="59">
        <v>0.24999990000000008</v>
      </c>
      <c r="BW57" s="59">
        <v>0.25999990000000006</v>
      </c>
      <c r="BX57" s="59">
        <v>0.26999990000000007</v>
      </c>
      <c r="BY57" s="59">
        <v>0.27999990000000008</v>
      </c>
      <c r="BZ57" s="59">
        <v>0.28999990000000009</v>
      </c>
      <c r="CA57" s="59">
        <v>0.2999999000000001</v>
      </c>
      <c r="CB57" s="59">
        <v>0.30999990000000011</v>
      </c>
      <c r="CC57" s="59">
        <v>0.31999990000000011</v>
      </c>
      <c r="CD57" s="59">
        <v>0.32999990000000012</v>
      </c>
      <c r="CE57" s="59">
        <v>0.33999990000000013</v>
      </c>
      <c r="CF57" s="59">
        <v>0.34999990000000014</v>
      </c>
      <c r="CG57" s="59">
        <v>0.35999990000000015</v>
      </c>
      <c r="CH57" s="59">
        <v>0.36999990000000016</v>
      </c>
      <c r="CI57" s="59">
        <v>0.37999990000000017</v>
      </c>
      <c r="CJ57" s="59">
        <v>0.38999990000000018</v>
      </c>
      <c r="CK57" s="59">
        <v>0.39999990000000019</v>
      </c>
      <c r="CL57" s="59">
        <v>0.40999990000000019</v>
      </c>
      <c r="CM57" s="59">
        <v>0.4199999000000002</v>
      </c>
      <c r="CN57" s="59">
        <v>0.42999990000000021</v>
      </c>
      <c r="CO57" s="59">
        <v>0.43999990000000022</v>
      </c>
      <c r="CP57" s="59">
        <v>0.44999990000000023</v>
      </c>
      <c r="CQ57" s="59">
        <v>0.45999990000000024</v>
      </c>
      <c r="CR57" s="59">
        <v>0.46999990000000025</v>
      </c>
      <c r="CS57" s="59">
        <v>0.47999990000000026</v>
      </c>
      <c r="CT57" s="59">
        <v>0.48999990000000027</v>
      </c>
      <c r="CU57" s="59">
        <v>0.49999990000000027</v>
      </c>
      <c r="CV57" s="59">
        <v>0.50999990000000028</v>
      </c>
      <c r="CW57" s="59">
        <v>0.51999990000000029</v>
      </c>
      <c r="CX57" s="59">
        <v>0.5299999000000003</v>
      </c>
      <c r="CY57" s="59">
        <v>0.53999990000000031</v>
      </c>
      <c r="CZ57" s="59">
        <v>0.54999990000000032</v>
      </c>
      <c r="DA57" s="59">
        <v>0.55999990000000033</v>
      </c>
      <c r="DB57" s="59">
        <v>0.56999990000000034</v>
      </c>
      <c r="DC57" s="59">
        <v>0.57999990000000035</v>
      </c>
      <c r="DD57" s="59">
        <v>0.58999990000000035</v>
      </c>
      <c r="DE57" s="59">
        <v>0.59999990000000036</v>
      </c>
      <c r="DF57" s="59">
        <v>0.60999990000000037</v>
      </c>
      <c r="DG57" s="59">
        <v>0.61999990000000038</v>
      </c>
      <c r="DH57" s="59">
        <v>0.62999990000000039</v>
      </c>
      <c r="DI57" s="59">
        <v>0.6399999000000004</v>
      </c>
      <c r="DJ57" s="59">
        <v>0.64999990000000041</v>
      </c>
      <c r="DK57" s="59">
        <v>0.65999990000000042</v>
      </c>
      <c r="DL57" s="59">
        <v>0.66999990000000043</v>
      </c>
      <c r="DM57" s="59">
        <v>0.67999990000000043</v>
      </c>
      <c r="DN57" s="59">
        <v>0.68999990000000044</v>
      </c>
      <c r="DO57" s="59">
        <v>0.69999990000000045</v>
      </c>
      <c r="DP57" s="59">
        <v>0.70999990000000046</v>
      </c>
      <c r="DQ57" s="59">
        <v>0.71999990000000047</v>
      </c>
      <c r="DR57" s="59">
        <v>0.72999990000000048</v>
      </c>
      <c r="DS57" s="59">
        <v>0.73999990000000049</v>
      </c>
      <c r="DT57" s="59">
        <v>0.7499999000000005</v>
      </c>
      <c r="DU57" s="59">
        <v>0.75999990000000051</v>
      </c>
      <c r="DV57" s="59">
        <v>0.76999990000000051</v>
      </c>
      <c r="DW57" s="59">
        <v>0.77999990000000052</v>
      </c>
      <c r="DX57" s="59">
        <v>0.78999990000000053</v>
      </c>
      <c r="DY57" s="59">
        <v>0.79999990000000054</v>
      </c>
      <c r="DZ57" s="59">
        <v>0.80999990000000055</v>
      </c>
      <c r="EA57" s="59">
        <v>0.81999990000000056</v>
      </c>
      <c r="EB57" s="59">
        <v>0.82999990000000057</v>
      </c>
      <c r="EC57" s="59">
        <v>0.83999990000000058</v>
      </c>
      <c r="ED57" s="59">
        <v>0.84999990000000059</v>
      </c>
      <c r="EE57" s="59">
        <v>0.85999990000000059</v>
      </c>
      <c r="EF57" s="59">
        <v>0.8699999000000006</v>
      </c>
      <c r="EG57" s="59">
        <v>0.87999990000000061</v>
      </c>
      <c r="EH57" s="59">
        <v>0.88999990000000062</v>
      </c>
      <c r="EI57" s="59">
        <v>0.89999990000000063</v>
      </c>
      <c r="EJ57" s="59">
        <v>0.90999990000000064</v>
      </c>
      <c r="EK57" s="59">
        <v>0.91999990000000065</v>
      </c>
      <c r="EL57" s="59">
        <v>0.92999990000000066</v>
      </c>
      <c r="EM57" s="59">
        <v>0.93999990000000067</v>
      </c>
      <c r="EN57" s="59">
        <v>0.94999990000000067</v>
      </c>
      <c r="EO57" s="59">
        <v>0.95999990000000068</v>
      </c>
      <c r="EP57" s="59">
        <v>0.96999990000000069</v>
      </c>
      <c r="EQ57" s="59">
        <v>0.9799999000000007</v>
      </c>
      <c r="ER57" s="59">
        <v>0.98999990000000071</v>
      </c>
      <c r="ES57" s="59">
        <v>0.99999990000000072</v>
      </c>
    </row>
    <row r="58" spans="1:149" outlineLevel="1" x14ac:dyDescent="0.2">
      <c r="A58" s="9"/>
      <c r="B58" s="39" t="s">
        <v>149</v>
      </c>
      <c r="C58" s="32"/>
      <c r="D58" s="32"/>
      <c r="E58" s="32"/>
      <c r="F58" s="32"/>
      <c r="G58" s="39" t="s">
        <v>149</v>
      </c>
      <c r="H58" s="32"/>
      <c r="I58" s="33"/>
      <c r="AV58" s="71" t="s">
        <v>188</v>
      </c>
      <c r="AW58" s="59">
        <v>246</v>
      </c>
      <c r="AX58" s="59">
        <v>32</v>
      </c>
      <c r="AY58" s="59">
        <v>31</v>
      </c>
      <c r="AZ58" s="59">
        <v>30</v>
      </c>
      <c r="BA58" s="59">
        <v>28</v>
      </c>
      <c r="BB58" s="59">
        <v>27</v>
      </c>
      <c r="BC58" s="59">
        <v>27</v>
      </c>
      <c r="BD58" s="59">
        <v>27</v>
      </c>
      <c r="BE58" s="59">
        <v>27</v>
      </c>
      <c r="BF58" s="59">
        <v>26</v>
      </c>
      <c r="BG58" s="59">
        <v>26</v>
      </c>
      <c r="BH58" s="59">
        <v>26</v>
      </c>
      <c r="BI58" s="59">
        <v>26</v>
      </c>
      <c r="BJ58" s="59">
        <v>26</v>
      </c>
      <c r="BK58" s="59">
        <v>25</v>
      </c>
      <c r="BL58" s="59">
        <v>25</v>
      </c>
      <c r="BM58" s="59">
        <v>25</v>
      </c>
      <c r="BN58" s="59">
        <v>24</v>
      </c>
      <c r="BO58" s="59">
        <v>24</v>
      </c>
      <c r="BP58" s="59">
        <v>24</v>
      </c>
      <c r="BQ58" s="59">
        <v>24</v>
      </c>
      <c r="BR58" s="59">
        <v>24</v>
      </c>
      <c r="BS58" s="59">
        <v>24</v>
      </c>
      <c r="BT58" s="59">
        <v>24</v>
      </c>
      <c r="BU58" s="59">
        <v>24</v>
      </c>
      <c r="BV58" s="59">
        <v>24</v>
      </c>
      <c r="BW58" s="59">
        <v>24</v>
      </c>
      <c r="BX58" s="59">
        <v>23</v>
      </c>
      <c r="BY58" s="59">
        <v>22</v>
      </c>
      <c r="BZ58" s="59">
        <v>22</v>
      </c>
      <c r="CA58" s="59">
        <v>21</v>
      </c>
      <c r="CB58" s="59">
        <v>20</v>
      </c>
      <c r="CC58" s="59">
        <v>20</v>
      </c>
      <c r="CD58" s="59">
        <v>20</v>
      </c>
      <c r="CE58" s="59">
        <v>20</v>
      </c>
      <c r="CF58" s="59">
        <v>20</v>
      </c>
      <c r="CG58" s="59">
        <v>20</v>
      </c>
      <c r="CH58" s="59">
        <v>19</v>
      </c>
      <c r="CI58" s="59">
        <v>19</v>
      </c>
      <c r="CJ58" s="59">
        <v>19</v>
      </c>
      <c r="CK58" s="59">
        <v>19</v>
      </c>
      <c r="CL58" s="59">
        <v>19</v>
      </c>
      <c r="CM58" s="59">
        <v>19</v>
      </c>
      <c r="CN58" s="59">
        <v>19</v>
      </c>
      <c r="CO58" s="59">
        <v>18</v>
      </c>
      <c r="CP58" s="59">
        <v>17</v>
      </c>
      <c r="CQ58" s="59">
        <v>17</v>
      </c>
      <c r="CR58" s="59">
        <v>17</v>
      </c>
      <c r="CS58" s="59">
        <v>17</v>
      </c>
      <c r="CT58" s="59">
        <v>16</v>
      </c>
      <c r="CU58" s="59">
        <v>16</v>
      </c>
      <c r="CV58" s="59">
        <v>16</v>
      </c>
      <c r="CW58" s="59">
        <v>16</v>
      </c>
      <c r="CX58" s="59">
        <v>16</v>
      </c>
      <c r="CY58" s="59">
        <v>15</v>
      </c>
      <c r="CZ58" s="59">
        <v>15</v>
      </c>
      <c r="DA58" s="59">
        <v>15</v>
      </c>
      <c r="DB58" s="59">
        <v>15</v>
      </c>
      <c r="DC58" s="59">
        <v>15</v>
      </c>
      <c r="DD58" s="59">
        <v>15</v>
      </c>
      <c r="DE58" s="59">
        <v>15</v>
      </c>
      <c r="DF58" s="59">
        <v>15</v>
      </c>
      <c r="DG58" s="59">
        <v>15</v>
      </c>
      <c r="DH58" s="59">
        <v>15</v>
      </c>
      <c r="DI58" s="59">
        <v>15</v>
      </c>
      <c r="DJ58" s="59">
        <v>15</v>
      </c>
      <c r="DK58" s="59">
        <v>15</v>
      </c>
      <c r="DL58" s="59">
        <v>14</v>
      </c>
      <c r="DM58" s="59">
        <v>14</v>
      </c>
      <c r="DN58" s="59">
        <v>14</v>
      </c>
      <c r="DO58" s="59">
        <v>14</v>
      </c>
      <c r="DP58" s="59">
        <v>13</v>
      </c>
      <c r="DQ58" s="59">
        <v>13</v>
      </c>
      <c r="DR58" s="59">
        <v>13</v>
      </c>
      <c r="DS58" s="59">
        <v>13</v>
      </c>
      <c r="DT58" s="59">
        <v>13</v>
      </c>
      <c r="DU58" s="59">
        <v>13</v>
      </c>
      <c r="DV58" s="59">
        <v>13</v>
      </c>
      <c r="DW58" s="59">
        <v>13</v>
      </c>
      <c r="DX58" s="59">
        <v>13</v>
      </c>
      <c r="DY58" s="59">
        <v>13</v>
      </c>
      <c r="DZ58" s="59">
        <v>13</v>
      </c>
      <c r="EA58" s="59">
        <v>13</v>
      </c>
      <c r="EB58" s="59">
        <v>13</v>
      </c>
      <c r="EC58" s="59">
        <v>12</v>
      </c>
      <c r="ED58" s="59">
        <v>12</v>
      </c>
      <c r="EE58" s="59">
        <v>12</v>
      </c>
      <c r="EF58" s="59">
        <v>11</v>
      </c>
      <c r="EG58" s="59">
        <v>11</v>
      </c>
      <c r="EH58" s="59">
        <v>11</v>
      </c>
      <c r="EI58" s="59">
        <v>11</v>
      </c>
      <c r="EJ58" s="59">
        <v>11</v>
      </c>
      <c r="EK58" s="59">
        <v>11</v>
      </c>
      <c r="EL58" s="59">
        <v>11</v>
      </c>
      <c r="EM58" s="59">
        <v>11</v>
      </c>
      <c r="EN58" s="59">
        <v>11</v>
      </c>
      <c r="EO58" s="59">
        <v>11</v>
      </c>
      <c r="EP58" s="59">
        <v>11</v>
      </c>
      <c r="EQ58" s="59">
        <v>11</v>
      </c>
      <c r="ER58" s="59">
        <v>10</v>
      </c>
      <c r="ES58" s="59">
        <v>0</v>
      </c>
    </row>
    <row r="59" spans="1:149" outlineLevel="1" x14ac:dyDescent="0.2">
      <c r="A59" s="40" t="s">
        <v>150</v>
      </c>
      <c r="B59" s="32" t="str">
        <f>"# "&amp;$H$2</f>
        <v># 0</v>
      </c>
      <c r="C59" s="32" t="str">
        <f>"# "&amp;$I$2</f>
        <v># 1</v>
      </c>
      <c r="D59" s="32" t="s">
        <v>151</v>
      </c>
      <c r="E59" s="32"/>
      <c r="F59" s="39" t="s">
        <v>152</v>
      </c>
      <c r="G59" s="32" t="str">
        <f>"% "&amp;$H$2</f>
        <v>% 0</v>
      </c>
      <c r="H59" s="32" t="str">
        <f>"% "&amp;$I$2</f>
        <v>% 1</v>
      </c>
      <c r="I59" s="33" t="s">
        <v>151</v>
      </c>
      <c r="AV59" s="71" t="s">
        <v>189</v>
      </c>
      <c r="AW59" s="59">
        <v>18</v>
      </c>
      <c r="AX59" s="59">
        <v>18</v>
      </c>
      <c r="AY59" s="59">
        <v>18</v>
      </c>
      <c r="AZ59" s="59">
        <v>18</v>
      </c>
      <c r="BA59" s="59">
        <v>18</v>
      </c>
      <c r="BB59" s="59">
        <v>17</v>
      </c>
      <c r="BC59" s="59">
        <v>17</v>
      </c>
      <c r="BD59" s="59">
        <v>17</v>
      </c>
      <c r="BE59" s="59">
        <v>17</v>
      </c>
      <c r="BF59" s="59">
        <v>17</v>
      </c>
      <c r="BG59" s="59">
        <v>17</v>
      </c>
      <c r="BH59" s="59">
        <v>17</v>
      </c>
      <c r="BI59" s="59">
        <v>17</v>
      </c>
      <c r="BJ59" s="59">
        <v>17</v>
      </c>
      <c r="BK59" s="59">
        <v>17</v>
      </c>
      <c r="BL59" s="59">
        <v>17</v>
      </c>
      <c r="BM59" s="59">
        <v>17</v>
      </c>
      <c r="BN59" s="59">
        <v>17</v>
      </c>
      <c r="BO59" s="59">
        <v>17</v>
      </c>
      <c r="BP59" s="59">
        <v>17</v>
      </c>
      <c r="BQ59" s="59">
        <v>17</v>
      </c>
      <c r="BR59" s="59">
        <v>17</v>
      </c>
      <c r="BS59" s="59">
        <v>17</v>
      </c>
      <c r="BT59" s="59">
        <v>17</v>
      </c>
      <c r="BU59" s="59">
        <v>17</v>
      </c>
      <c r="BV59" s="59">
        <v>17</v>
      </c>
      <c r="BW59" s="59">
        <v>17</v>
      </c>
      <c r="BX59" s="59">
        <v>17</v>
      </c>
      <c r="BY59" s="59">
        <v>17</v>
      </c>
      <c r="BZ59" s="59">
        <v>17</v>
      </c>
      <c r="CA59" s="59">
        <v>17</v>
      </c>
      <c r="CB59" s="59">
        <v>17</v>
      </c>
      <c r="CC59" s="59">
        <v>17</v>
      </c>
      <c r="CD59" s="59">
        <v>17</v>
      </c>
      <c r="CE59" s="59">
        <v>17</v>
      </c>
      <c r="CF59" s="59">
        <v>17</v>
      </c>
      <c r="CG59" s="59">
        <v>17</v>
      </c>
      <c r="CH59" s="59">
        <v>17</v>
      </c>
      <c r="CI59" s="59">
        <v>17</v>
      </c>
      <c r="CJ59" s="59">
        <v>17</v>
      </c>
      <c r="CK59" s="59">
        <v>17</v>
      </c>
      <c r="CL59" s="59">
        <v>17</v>
      </c>
      <c r="CM59" s="59">
        <v>17</v>
      </c>
      <c r="CN59" s="59">
        <v>17</v>
      </c>
      <c r="CO59" s="59">
        <v>17</v>
      </c>
      <c r="CP59" s="59">
        <v>16</v>
      </c>
      <c r="CQ59" s="59">
        <v>16</v>
      </c>
      <c r="CR59" s="59">
        <v>16</v>
      </c>
      <c r="CS59" s="59">
        <v>16</v>
      </c>
      <c r="CT59" s="59">
        <v>15</v>
      </c>
      <c r="CU59" s="59">
        <v>15</v>
      </c>
      <c r="CV59" s="59">
        <v>15</v>
      </c>
      <c r="CW59" s="59">
        <v>15</v>
      </c>
      <c r="CX59" s="59">
        <v>15</v>
      </c>
      <c r="CY59" s="59">
        <v>14</v>
      </c>
      <c r="CZ59" s="59">
        <v>14</v>
      </c>
      <c r="DA59" s="59">
        <v>14</v>
      </c>
      <c r="DB59" s="59">
        <v>14</v>
      </c>
      <c r="DC59" s="59">
        <v>14</v>
      </c>
      <c r="DD59" s="59">
        <v>14</v>
      </c>
      <c r="DE59" s="59">
        <v>14</v>
      </c>
      <c r="DF59" s="59">
        <v>14</v>
      </c>
      <c r="DG59" s="59">
        <v>14</v>
      </c>
      <c r="DH59" s="59">
        <v>14</v>
      </c>
      <c r="DI59" s="59">
        <v>14</v>
      </c>
      <c r="DJ59" s="59">
        <v>14</v>
      </c>
      <c r="DK59" s="59">
        <v>14</v>
      </c>
      <c r="DL59" s="59">
        <v>14</v>
      </c>
      <c r="DM59" s="59">
        <v>14</v>
      </c>
      <c r="DN59" s="59">
        <v>14</v>
      </c>
      <c r="DO59" s="59">
        <v>14</v>
      </c>
      <c r="DP59" s="59">
        <v>13</v>
      </c>
      <c r="DQ59" s="59">
        <v>13</v>
      </c>
      <c r="DR59" s="59">
        <v>13</v>
      </c>
      <c r="DS59" s="59">
        <v>13</v>
      </c>
      <c r="DT59" s="59">
        <v>13</v>
      </c>
      <c r="DU59" s="59">
        <v>13</v>
      </c>
      <c r="DV59" s="59">
        <v>13</v>
      </c>
      <c r="DW59" s="59">
        <v>13</v>
      </c>
      <c r="DX59" s="59">
        <v>13</v>
      </c>
      <c r="DY59" s="59">
        <v>13</v>
      </c>
      <c r="DZ59" s="59">
        <v>13</v>
      </c>
      <c r="EA59" s="59">
        <v>13</v>
      </c>
      <c r="EB59" s="59">
        <v>13</v>
      </c>
      <c r="EC59" s="59">
        <v>12</v>
      </c>
      <c r="ED59" s="59">
        <v>12</v>
      </c>
      <c r="EE59" s="59">
        <v>12</v>
      </c>
      <c r="EF59" s="59">
        <v>11</v>
      </c>
      <c r="EG59" s="59">
        <v>11</v>
      </c>
      <c r="EH59" s="59">
        <v>11</v>
      </c>
      <c r="EI59" s="59">
        <v>11</v>
      </c>
      <c r="EJ59" s="59">
        <v>11</v>
      </c>
      <c r="EK59" s="59">
        <v>11</v>
      </c>
      <c r="EL59" s="59">
        <v>11</v>
      </c>
      <c r="EM59" s="59">
        <v>11</v>
      </c>
      <c r="EN59" s="59">
        <v>11</v>
      </c>
      <c r="EO59" s="59">
        <v>11</v>
      </c>
      <c r="EP59" s="59">
        <v>11</v>
      </c>
      <c r="EQ59" s="59">
        <v>11</v>
      </c>
      <c r="ER59" s="59">
        <v>10</v>
      </c>
      <c r="ES59" s="59">
        <v>0</v>
      </c>
    </row>
    <row r="60" spans="1:149" outlineLevel="1" x14ac:dyDescent="0.2">
      <c r="A60" s="41" t="str">
        <f>"# "&amp;$H$2</f>
        <v># 0</v>
      </c>
      <c r="B60" s="46">
        <f>B62-B61</f>
        <v>226</v>
      </c>
      <c r="C60" s="47">
        <f>C62-C61</f>
        <v>2</v>
      </c>
      <c r="D60" s="48">
        <f>D62-D61</f>
        <v>228</v>
      </c>
      <c r="E60" s="32"/>
      <c r="F60" s="42" t="str">
        <f>"% "&amp;$H$2</f>
        <v>% 0</v>
      </c>
      <c r="G60" s="51">
        <f>B60/D62</f>
        <v>0.91869918699186992</v>
      </c>
      <c r="H60" s="52">
        <f>C60/D62</f>
        <v>8.130081300813009E-3</v>
      </c>
      <c r="I60" s="53">
        <f>D60/D62</f>
        <v>0.92682926829268297</v>
      </c>
      <c r="AV60" s="71" t="s">
        <v>190</v>
      </c>
      <c r="AW60" s="59">
        <v>228</v>
      </c>
      <c r="AX60" s="59">
        <v>14</v>
      </c>
      <c r="AY60" s="59">
        <v>13</v>
      </c>
      <c r="AZ60" s="59">
        <v>12</v>
      </c>
      <c r="BA60" s="59">
        <v>10</v>
      </c>
      <c r="BB60" s="59">
        <v>10</v>
      </c>
      <c r="BC60" s="59">
        <v>10</v>
      </c>
      <c r="BD60" s="59">
        <v>10</v>
      </c>
      <c r="BE60" s="59">
        <v>10</v>
      </c>
      <c r="BF60" s="59">
        <v>9</v>
      </c>
      <c r="BG60" s="59">
        <v>9</v>
      </c>
      <c r="BH60" s="59">
        <v>9</v>
      </c>
      <c r="BI60" s="59">
        <v>9</v>
      </c>
      <c r="BJ60" s="59">
        <v>9</v>
      </c>
      <c r="BK60" s="59">
        <v>8</v>
      </c>
      <c r="BL60" s="59">
        <v>8</v>
      </c>
      <c r="BM60" s="59">
        <v>8</v>
      </c>
      <c r="BN60" s="59">
        <v>7</v>
      </c>
      <c r="BO60" s="59">
        <v>7</v>
      </c>
      <c r="BP60" s="59">
        <v>7</v>
      </c>
      <c r="BQ60" s="59">
        <v>7</v>
      </c>
      <c r="BR60" s="59">
        <v>7</v>
      </c>
      <c r="BS60" s="59">
        <v>7</v>
      </c>
      <c r="BT60" s="59">
        <v>7</v>
      </c>
      <c r="BU60" s="59">
        <v>7</v>
      </c>
      <c r="BV60" s="59">
        <v>7</v>
      </c>
      <c r="BW60" s="59">
        <v>7</v>
      </c>
      <c r="BX60" s="59">
        <v>6</v>
      </c>
      <c r="BY60" s="59">
        <v>5</v>
      </c>
      <c r="BZ60" s="59">
        <v>5</v>
      </c>
      <c r="CA60" s="59">
        <v>4</v>
      </c>
      <c r="CB60" s="59">
        <v>3</v>
      </c>
      <c r="CC60" s="59">
        <v>3</v>
      </c>
      <c r="CD60" s="59">
        <v>3</v>
      </c>
      <c r="CE60" s="59">
        <v>3</v>
      </c>
      <c r="CF60" s="59">
        <v>3</v>
      </c>
      <c r="CG60" s="59">
        <v>3</v>
      </c>
      <c r="CH60" s="59">
        <v>2</v>
      </c>
      <c r="CI60" s="59">
        <v>2</v>
      </c>
      <c r="CJ60" s="59">
        <v>2</v>
      </c>
      <c r="CK60" s="59">
        <v>2</v>
      </c>
      <c r="CL60" s="59">
        <v>2</v>
      </c>
      <c r="CM60" s="59">
        <v>2</v>
      </c>
      <c r="CN60" s="59">
        <v>2</v>
      </c>
      <c r="CO60" s="59">
        <v>1</v>
      </c>
      <c r="CP60" s="59">
        <v>1</v>
      </c>
      <c r="CQ60" s="59">
        <v>1</v>
      </c>
      <c r="CR60" s="59">
        <v>1</v>
      </c>
      <c r="CS60" s="59">
        <v>1</v>
      </c>
      <c r="CT60" s="59">
        <v>1</v>
      </c>
      <c r="CU60" s="59">
        <v>1</v>
      </c>
      <c r="CV60" s="59">
        <v>1</v>
      </c>
      <c r="CW60" s="59">
        <v>1</v>
      </c>
      <c r="CX60" s="59">
        <v>1</v>
      </c>
      <c r="CY60" s="59">
        <v>1</v>
      </c>
      <c r="CZ60" s="59">
        <v>1</v>
      </c>
      <c r="DA60" s="59">
        <v>1</v>
      </c>
      <c r="DB60" s="59">
        <v>1</v>
      </c>
      <c r="DC60" s="59">
        <v>1</v>
      </c>
      <c r="DD60" s="59">
        <v>1</v>
      </c>
      <c r="DE60" s="59">
        <v>1</v>
      </c>
      <c r="DF60" s="59">
        <v>1</v>
      </c>
      <c r="DG60" s="59">
        <v>1</v>
      </c>
      <c r="DH60" s="59">
        <v>1</v>
      </c>
      <c r="DI60" s="59">
        <v>1</v>
      </c>
      <c r="DJ60" s="59">
        <v>1</v>
      </c>
      <c r="DK60" s="59">
        <v>1</v>
      </c>
      <c r="DL60" s="59">
        <v>0</v>
      </c>
      <c r="DM60" s="59">
        <v>0</v>
      </c>
      <c r="DN60" s="59">
        <v>0</v>
      </c>
      <c r="DO60" s="59">
        <v>0</v>
      </c>
      <c r="DP60" s="59">
        <v>0</v>
      </c>
      <c r="DQ60" s="59">
        <v>0</v>
      </c>
      <c r="DR60" s="59">
        <v>0</v>
      </c>
      <c r="DS60" s="59">
        <v>0</v>
      </c>
      <c r="DT60" s="59">
        <v>0</v>
      </c>
      <c r="DU60" s="59">
        <v>0</v>
      </c>
      <c r="DV60" s="59">
        <v>0</v>
      </c>
      <c r="DW60" s="59">
        <v>0</v>
      </c>
      <c r="DX60" s="59">
        <v>0</v>
      </c>
      <c r="DY60" s="59">
        <v>0</v>
      </c>
      <c r="DZ60" s="59">
        <v>0</v>
      </c>
      <c r="EA60" s="59">
        <v>0</v>
      </c>
      <c r="EB60" s="59">
        <v>0</v>
      </c>
      <c r="EC60" s="59">
        <v>0</v>
      </c>
      <c r="ED60" s="59">
        <v>0</v>
      </c>
      <c r="EE60" s="59">
        <v>0</v>
      </c>
      <c r="EF60" s="59">
        <v>0</v>
      </c>
      <c r="EG60" s="59">
        <v>0</v>
      </c>
      <c r="EH60" s="59">
        <v>0</v>
      </c>
      <c r="EI60" s="59">
        <v>0</v>
      </c>
      <c r="EJ60" s="59">
        <v>0</v>
      </c>
      <c r="EK60" s="59">
        <v>0</v>
      </c>
      <c r="EL60" s="59">
        <v>0</v>
      </c>
      <c r="EM60" s="59">
        <v>0</v>
      </c>
      <c r="EN60" s="59">
        <v>0</v>
      </c>
      <c r="EO60" s="59">
        <v>0</v>
      </c>
      <c r="EP60" s="59">
        <v>0</v>
      </c>
      <c r="EQ60" s="59">
        <v>0</v>
      </c>
      <c r="ER60" s="59">
        <v>0</v>
      </c>
      <c r="ES60" s="59">
        <v>0</v>
      </c>
    </row>
    <row r="61" spans="1:149" outlineLevel="1" x14ac:dyDescent="0.2">
      <c r="A61" s="41" t="str">
        <f>"# "&amp;$I$2</f>
        <v># 1</v>
      </c>
      <c r="B61" s="49">
        <f>D61-C61</f>
        <v>1</v>
      </c>
      <c r="C61" s="50">
        <f>INDEX($AW$59:$ES$59,MATCH(D57,$AW$57:$ES$57,1))</f>
        <v>17</v>
      </c>
      <c r="D61" s="48">
        <f>$E$11 * $F$11</f>
        <v>18</v>
      </c>
      <c r="E61" s="32"/>
      <c r="F61" s="42" t="str">
        <f>"% "&amp;$I$2</f>
        <v>% 1</v>
      </c>
      <c r="G61" s="54">
        <f>B61/D62</f>
        <v>4.0650406504065045E-3</v>
      </c>
      <c r="H61" s="55">
        <f>C61/D62</f>
        <v>6.910569105691057E-2</v>
      </c>
      <c r="I61" s="53">
        <f>D61/D62</f>
        <v>7.3170731707317069E-2</v>
      </c>
      <c r="AV61" s="71" t="s">
        <v>191</v>
      </c>
      <c r="AW61" s="59">
        <v>0</v>
      </c>
      <c r="AX61" s="59">
        <v>214</v>
      </c>
      <c r="AY61" s="59">
        <v>215</v>
      </c>
      <c r="AZ61" s="59">
        <v>216</v>
      </c>
      <c r="BA61" s="59">
        <v>218</v>
      </c>
      <c r="BB61" s="59">
        <v>218</v>
      </c>
      <c r="BC61" s="59">
        <v>218</v>
      </c>
      <c r="BD61" s="59">
        <v>218</v>
      </c>
      <c r="BE61" s="59">
        <v>218</v>
      </c>
      <c r="BF61" s="59">
        <v>219</v>
      </c>
      <c r="BG61" s="59">
        <v>219</v>
      </c>
      <c r="BH61" s="59">
        <v>219</v>
      </c>
      <c r="BI61" s="59">
        <v>219</v>
      </c>
      <c r="BJ61" s="59">
        <v>219</v>
      </c>
      <c r="BK61" s="59">
        <v>220</v>
      </c>
      <c r="BL61" s="59">
        <v>220</v>
      </c>
      <c r="BM61" s="59">
        <v>220</v>
      </c>
      <c r="BN61" s="59">
        <v>221</v>
      </c>
      <c r="BO61" s="59">
        <v>221</v>
      </c>
      <c r="BP61" s="59">
        <v>221</v>
      </c>
      <c r="BQ61" s="59">
        <v>221</v>
      </c>
      <c r="BR61" s="59">
        <v>221</v>
      </c>
      <c r="BS61" s="59">
        <v>221</v>
      </c>
      <c r="BT61" s="59">
        <v>221</v>
      </c>
      <c r="BU61" s="59">
        <v>221</v>
      </c>
      <c r="BV61" s="59">
        <v>221</v>
      </c>
      <c r="BW61" s="59">
        <v>221</v>
      </c>
      <c r="BX61" s="59">
        <v>222</v>
      </c>
      <c r="BY61" s="59">
        <v>223</v>
      </c>
      <c r="BZ61" s="59">
        <v>223</v>
      </c>
      <c r="CA61" s="59">
        <v>224</v>
      </c>
      <c r="CB61" s="59">
        <v>225</v>
      </c>
      <c r="CC61" s="59">
        <v>225</v>
      </c>
      <c r="CD61" s="59">
        <v>225</v>
      </c>
      <c r="CE61" s="59">
        <v>225</v>
      </c>
      <c r="CF61" s="59">
        <v>225</v>
      </c>
      <c r="CG61" s="59">
        <v>225</v>
      </c>
      <c r="CH61" s="59">
        <v>226</v>
      </c>
      <c r="CI61" s="59">
        <v>226</v>
      </c>
      <c r="CJ61" s="59">
        <v>226</v>
      </c>
      <c r="CK61" s="59">
        <v>226</v>
      </c>
      <c r="CL61" s="59">
        <v>226</v>
      </c>
      <c r="CM61" s="59">
        <v>226</v>
      </c>
      <c r="CN61" s="59">
        <v>226</v>
      </c>
      <c r="CO61" s="59">
        <v>227</v>
      </c>
      <c r="CP61" s="59">
        <v>227</v>
      </c>
      <c r="CQ61" s="59">
        <v>227</v>
      </c>
      <c r="CR61" s="59">
        <v>227</v>
      </c>
      <c r="CS61" s="59">
        <v>227</v>
      </c>
      <c r="CT61" s="59">
        <v>227</v>
      </c>
      <c r="CU61" s="59">
        <v>227</v>
      </c>
      <c r="CV61" s="59">
        <v>227</v>
      </c>
      <c r="CW61" s="59">
        <v>227</v>
      </c>
      <c r="CX61" s="59">
        <v>227</v>
      </c>
      <c r="CY61" s="59">
        <v>227</v>
      </c>
      <c r="CZ61" s="59">
        <v>227</v>
      </c>
      <c r="DA61" s="59">
        <v>227</v>
      </c>
      <c r="DB61" s="59">
        <v>227</v>
      </c>
      <c r="DC61" s="59">
        <v>227</v>
      </c>
      <c r="DD61" s="59">
        <v>227</v>
      </c>
      <c r="DE61" s="59">
        <v>227</v>
      </c>
      <c r="DF61" s="59">
        <v>227</v>
      </c>
      <c r="DG61" s="59">
        <v>227</v>
      </c>
      <c r="DH61" s="59">
        <v>227</v>
      </c>
      <c r="DI61" s="59">
        <v>227</v>
      </c>
      <c r="DJ61" s="59">
        <v>227</v>
      </c>
      <c r="DK61" s="59">
        <v>227</v>
      </c>
      <c r="DL61" s="59">
        <v>228</v>
      </c>
      <c r="DM61" s="59">
        <v>228</v>
      </c>
      <c r="DN61" s="59">
        <v>228</v>
      </c>
      <c r="DO61" s="59">
        <v>228</v>
      </c>
      <c r="DP61" s="59">
        <v>228</v>
      </c>
      <c r="DQ61" s="59">
        <v>228</v>
      </c>
      <c r="DR61" s="59">
        <v>228</v>
      </c>
      <c r="DS61" s="59">
        <v>228</v>
      </c>
      <c r="DT61" s="59">
        <v>228</v>
      </c>
      <c r="DU61" s="59">
        <v>228</v>
      </c>
      <c r="DV61" s="59">
        <v>228</v>
      </c>
      <c r="DW61" s="59">
        <v>228</v>
      </c>
      <c r="DX61" s="59">
        <v>228</v>
      </c>
      <c r="DY61" s="59">
        <v>228</v>
      </c>
      <c r="DZ61" s="59">
        <v>228</v>
      </c>
      <c r="EA61" s="59">
        <v>228</v>
      </c>
      <c r="EB61" s="59">
        <v>228</v>
      </c>
      <c r="EC61" s="59">
        <v>228</v>
      </c>
      <c r="ED61" s="59">
        <v>228</v>
      </c>
      <c r="EE61" s="59">
        <v>228</v>
      </c>
      <c r="EF61" s="59">
        <v>228</v>
      </c>
      <c r="EG61" s="59">
        <v>228</v>
      </c>
      <c r="EH61" s="59">
        <v>228</v>
      </c>
      <c r="EI61" s="59">
        <v>228</v>
      </c>
      <c r="EJ61" s="59">
        <v>228</v>
      </c>
      <c r="EK61" s="59">
        <v>228</v>
      </c>
      <c r="EL61" s="59">
        <v>228</v>
      </c>
      <c r="EM61" s="59">
        <v>228</v>
      </c>
      <c r="EN61" s="59">
        <v>228</v>
      </c>
      <c r="EO61" s="59">
        <v>228</v>
      </c>
      <c r="EP61" s="59">
        <v>228</v>
      </c>
      <c r="EQ61" s="59">
        <v>228</v>
      </c>
      <c r="ER61" s="59">
        <v>228</v>
      </c>
      <c r="ES61" s="59">
        <v>228</v>
      </c>
    </row>
    <row r="62" spans="1:149" outlineLevel="1" x14ac:dyDescent="0.2">
      <c r="A62" s="41" t="s">
        <v>151</v>
      </c>
      <c r="B62" s="48">
        <f>D62-C62</f>
        <v>227</v>
      </c>
      <c r="C62" s="48">
        <f>INDEX($AW$58:$ES$58,MATCH(D57,$AW$57:$ES$57,1))</f>
        <v>19</v>
      </c>
      <c r="D62" s="48">
        <f>$F$11</f>
        <v>246</v>
      </c>
      <c r="E62" s="32"/>
      <c r="F62" s="42" t="s">
        <v>151</v>
      </c>
      <c r="G62" s="56">
        <f>B62/D62</f>
        <v>0.92276422764227639</v>
      </c>
      <c r="H62" s="56">
        <f>C62/D62</f>
        <v>7.7235772357723581E-2</v>
      </c>
      <c r="I62" s="53">
        <f>D62/D62</f>
        <v>1</v>
      </c>
      <c r="AV62" s="71" t="s">
        <v>192</v>
      </c>
      <c r="AW62" s="59">
        <v>0</v>
      </c>
      <c r="AX62" s="59">
        <v>0</v>
      </c>
      <c r="AY62" s="59">
        <v>0</v>
      </c>
      <c r="AZ62" s="59">
        <v>0</v>
      </c>
      <c r="BA62" s="59">
        <v>0</v>
      </c>
      <c r="BB62" s="59">
        <v>1</v>
      </c>
      <c r="BC62" s="59">
        <v>1</v>
      </c>
      <c r="BD62" s="59">
        <v>1</v>
      </c>
      <c r="BE62" s="59">
        <v>1</v>
      </c>
      <c r="BF62" s="59">
        <v>1</v>
      </c>
      <c r="BG62" s="59">
        <v>1</v>
      </c>
      <c r="BH62" s="59">
        <v>1</v>
      </c>
      <c r="BI62" s="59">
        <v>1</v>
      </c>
      <c r="BJ62" s="59">
        <v>1</v>
      </c>
      <c r="BK62" s="59">
        <v>1</v>
      </c>
      <c r="BL62" s="59">
        <v>1</v>
      </c>
      <c r="BM62" s="59">
        <v>1</v>
      </c>
      <c r="BN62" s="59">
        <v>1</v>
      </c>
      <c r="BO62" s="59">
        <v>1</v>
      </c>
      <c r="BP62" s="59">
        <v>1</v>
      </c>
      <c r="BQ62" s="59">
        <v>1</v>
      </c>
      <c r="BR62" s="59">
        <v>1</v>
      </c>
      <c r="BS62" s="59">
        <v>1</v>
      </c>
      <c r="BT62" s="59">
        <v>1</v>
      </c>
      <c r="BU62" s="59">
        <v>1</v>
      </c>
      <c r="BV62" s="59">
        <v>1</v>
      </c>
      <c r="BW62" s="59">
        <v>1</v>
      </c>
      <c r="BX62" s="59">
        <v>1</v>
      </c>
      <c r="BY62" s="59">
        <v>1</v>
      </c>
      <c r="BZ62" s="59">
        <v>1</v>
      </c>
      <c r="CA62" s="59">
        <v>1</v>
      </c>
      <c r="CB62" s="59">
        <v>1</v>
      </c>
      <c r="CC62" s="59">
        <v>1</v>
      </c>
      <c r="CD62" s="59">
        <v>1</v>
      </c>
      <c r="CE62" s="59">
        <v>1</v>
      </c>
      <c r="CF62" s="59">
        <v>1</v>
      </c>
      <c r="CG62" s="59">
        <v>1</v>
      </c>
      <c r="CH62" s="59">
        <v>1</v>
      </c>
      <c r="CI62" s="59">
        <v>1</v>
      </c>
      <c r="CJ62" s="59">
        <v>1</v>
      </c>
      <c r="CK62" s="59">
        <v>1</v>
      </c>
      <c r="CL62" s="59">
        <v>1</v>
      </c>
      <c r="CM62" s="59">
        <v>1</v>
      </c>
      <c r="CN62" s="59">
        <v>1</v>
      </c>
      <c r="CO62" s="59">
        <v>1</v>
      </c>
      <c r="CP62" s="59">
        <v>2</v>
      </c>
      <c r="CQ62" s="59">
        <v>2</v>
      </c>
      <c r="CR62" s="59">
        <v>2</v>
      </c>
      <c r="CS62" s="59">
        <v>2</v>
      </c>
      <c r="CT62" s="59">
        <v>3</v>
      </c>
      <c r="CU62" s="59">
        <v>3</v>
      </c>
      <c r="CV62" s="59">
        <v>3</v>
      </c>
      <c r="CW62" s="59">
        <v>3</v>
      </c>
      <c r="CX62" s="59">
        <v>3</v>
      </c>
      <c r="CY62" s="59">
        <v>4</v>
      </c>
      <c r="CZ62" s="59">
        <v>4</v>
      </c>
      <c r="DA62" s="59">
        <v>4</v>
      </c>
      <c r="DB62" s="59">
        <v>4</v>
      </c>
      <c r="DC62" s="59">
        <v>4</v>
      </c>
      <c r="DD62" s="59">
        <v>4</v>
      </c>
      <c r="DE62" s="59">
        <v>4</v>
      </c>
      <c r="DF62" s="59">
        <v>4</v>
      </c>
      <c r="DG62" s="59">
        <v>4</v>
      </c>
      <c r="DH62" s="59">
        <v>4</v>
      </c>
      <c r="DI62" s="59">
        <v>4</v>
      </c>
      <c r="DJ62" s="59">
        <v>4</v>
      </c>
      <c r="DK62" s="59">
        <v>4</v>
      </c>
      <c r="DL62" s="59">
        <v>4</v>
      </c>
      <c r="DM62" s="59">
        <v>4</v>
      </c>
      <c r="DN62" s="59">
        <v>4</v>
      </c>
      <c r="DO62" s="59">
        <v>4</v>
      </c>
      <c r="DP62" s="59">
        <v>5</v>
      </c>
      <c r="DQ62" s="59">
        <v>5</v>
      </c>
      <c r="DR62" s="59">
        <v>5</v>
      </c>
      <c r="DS62" s="59">
        <v>5</v>
      </c>
      <c r="DT62" s="59">
        <v>5</v>
      </c>
      <c r="DU62" s="59">
        <v>5</v>
      </c>
      <c r="DV62" s="59">
        <v>5</v>
      </c>
      <c r="DW62" s="59">
        <v>5</v>
      </c>
      <c r="DX62" s="59">
        <v>5</v>
      </c>
      <c r="DY62" s="59">
        <v>5</v>
      </c>
      <c r="DZ62" s="59">
        <v>5</v>
      </c>
      <c r="EA62" s="59">
        <v>5</v>
      </c>
      <c r="EB62" s="59">
        <v>5</v>
      </c>
      <c r="EC62" s="59">
        <v>6</v>
      </c>
      <c r="ED62" s="59">
        <v>6</v>
      </c>
      <c r="EE62" s="59">
        <v>6</v>
      </c>
      <c r="EF62" s="59">
        <v>7</v>
      </c>
      <c r="EG62" s="59">
        <v>7</v>
      </c>
      <c r="EH62" s="59">
        <v>7</v>
      </c>
      <c r="EI62" s="59">
        <v>7</v>
      </c>
      <c r="EJ62" s="59">
        <v>7</v>
      </c>
      <c r="EK62" s="59">
        <v>7</v>
      </c>
      <c r="EL62" s="59">
        <v>7</v>
      </c>
      <c r="EM62" s="59">
        <v>7</v>
      </c>
      <c r="EN62" s="59">
        <v>7</v>
      </c>
      <c r="EO62" s="59">
        <v>7</v>
      </c>
      <c r="EP62" s="59">
        <v>7</v>
      </c>
      <c r="EQ62" s="59">
        <v>7</v>
      </c>
      <c r="ER62" s="59">
        <v>8</v>
      </c>
      <c r="ES62" s="59">
        <v>18</v>
      </c>
    </row>
    <row r="63" spans="1:149" outlineLevel="1" x14ac:dyDescent="0.2">
      <c r="A63" s="43" t="s">
        <v>153</v>
      </c>
      <c r="B63" s="44">
        <f>G60+H61</f>
        <v>0.98780487804878048</v>
      </c>
      <c r="C63" s="34"/>
      <c r="D63" s="45" t="s">
        <v>154</v>
      </c>
      <c r="E63" s="44">
        <f>H61/I61</f>
        <v>0.94444444444444453</v>
      </c>
      <c r="F63" s="34"/>
      <c r="G63" s="45" t="s">
        <v>155</v>
      </c>
      <c r="H63" s="44">
        <f>G60/I60</f>
        <v>0.99122807017543857</v>
      </c>
      <c r="I63" s="35"/>
      <c r="AV63" s="71"/>
      <c r="AW63" s="59"/>
      <c r="AX63" s="59"/>
      <c r="AY63" s="59"/>
      <c r="AZ63" s="59"/>
      <c r="BA63" s="59"/>
      <c r="BB63" s="59"/>
      <c r="BC63" s="59"/>
      <c r="BD63" s="59"/>
      <c r="BE63" s="59"/>
      <c r="BF63" s="59"/>
      <c r="BG63" s="59"/>
      <c r="BH63" s="59"/>
      <c r="BI63" s="59"/>
      <c r="BJ63" s="59"/>
      <c r="BK63" s="59"/>
      <c r="BL63" s="59"/>
      <c r="BM63" s="59"/>
      <c r="BN63" s="59"/>
      <c r="BO63" s="59"/>
      <c r="BP63" s="59"/>
      <c r="BQ63" s="59"/>
      <c r="BR63" s="59"/>
      <c r="BS63" s="59"/>
      <c r="BT63" s="59"/>
      <c r="BU63" s="59"/>
      <c r="BV63" s="59"/>
      <c r="BW63" s="59"/>
      <c r="BX63" s="59"/>
      <c r="BY63" s="59"/>
      <c r="BZ63" s="59"/>
      <c r="CA63" s="59"/>
      <c r="CB63" s="59"/>
      <c r="CC63" s="59"/>
      <c r="CD63" s="59"/>
      <c r="CE63" s="59"/>
      <c r="CF63" s="59"/>
      <c r="CG63" s="59"/>
      <c r="CH63" s="59"/>
      <c r="CI63" s="59"/>
      <c r="CJ63" s="59"/>
      <c r="CK63" s="59"/>
      <c r="CL63" s="59"/>
      <c r="CM63" s="59"/>
      <c r="CN63" s="59"/>
      <c r="CO63" s="59"/>
      <c r="CP63" s="59"/>
      <c r="CQ63" s="59"/>
      <c r="CR63" s="59"/>
      <c r="CS63" s="59"/>
      <c r="CT63" s="59"/>
      <c r="CU63" s="59"/>
      <c r="CV63" s="59"/>
      <c r="CW63" s="59"/>
      <c r="CX63" s="59"/>
      <c r="CY63" s="59"/>
      <c r="CZ63" s="59"/>
      <c r="DA63" s="59"/>
      <c r="DB63" s="59"/>
      <c r="DC63" s="59"/>
      <c r="DD63" s="59"/>
      <c r="DE63" s="59"/>
      <c r="DF63" s="59"/>
      <c r="DG63" s="59"/>
      <c r="DH63" s="59"/>
      <c r="DI63" s="59"/>
      <c r="DJ63" s="59"/>
      <c r="DK63" s="59"/>
      <c r="DL63" s="59"/>
      <c r="DM63" s="59"/>
      <c r="DN63" s="59"/>
      <c r="DO63" s="59"/>
      <c r="DP63" s="59"/>
      <c r="DQ63" s="59"/>
      <c r="DR63" s="59"/>
      <c r="DS63" s="59"/>
      <c r="DT63" s="59"/>
      <c r="DU63" s="59"/>
      <c r="DV63" s="59"/>
      <c r="DW63" s="59"/>
      <c r="DX63" s="59"/>
      <c r="DY63" s="59"/>
      <c r="DZ63" s="59"/>
      <c r="EA63" s="59"/>
      <c r="EB63" s="59"/>
      <c r="EC63" s="59"/>
      <c r="ED63" s="59"/>
      <c r="EE63" s="59"/>
      <c r="EF63" s="59"/>
      <c r="EG63" s="59"/>
      <c r="EH63" s="59"/>
      <c r="EI63" s="59"/>
      <c r="EJ63" s="59"/>
      <c r="EK63" s="59"/>
      <c r="EL63" s="59"/>
      <c r="EM63" s="59"/>
      <c r="EN63" s="59"/>
      <c r="EO63" s="59"/>
      <c r="EP63" s="59"/>
      <c r="EQ63" s="59"/>
      <c r="ER63" s="59"/>
      <c r="ES63" s="59"/>
    </row>
    <row r="64" spans="1:149" x14ac:dyDescent="0.2">
      <c r="A64" s="74"/>
      <c r="AV64" s="59"/>
      <c r="AW64" s="59"/>
      <c r="AX64" s="59"/>
      <c r="AY64" s="59"/>
      <c r="AZ64" s="59"/>
      <c r="BA64" s="59"/>
      <c r="BB64" s="59"/>
      <c r="BC64" s="59"/>
      <c r="BD64" s="59"/>
      <c r="BE64" s="59"/>
      <c r="BF64" s="59"/>
      <c r="BG64" s="59"/>
      <c r="BH64" s="59"/>
      <c r="BI64" s="59"/>
      <c r="BJ64" s="59"/>
      <c r="BK64" s="59"/>
      <c r="BL64" s="59"/>
      <c r="BM64" s="59"/>
      <c r="BN64" s="59"/>
      <c r="BO64" s="59"/>
      <c r="BP64" s="59"/>
      <c r="BQ64" s="59"/>
      <c r="BR64" s="59"/>
      <c r="BS64" s="59"/>
      <c r="BT64" s="59"/>
      <c r="BU64" s="59"/>
      <c r="BV64" s="59"/>
      <c r="BW64" s="59"/>
      <c r="BX64" s="59"/>
      <c r="BY64" s="59"/>
      <c r="BZ64" s="59"/>
      <c r="CA64" s="59"/>
      <c r="CB64" s="59"/>
      <c r="CC64" s="59"/>
      <c r="CD64" s="59"/>
      <c r="CE64" s="59"/>
      <c r="CF64" s="59"/>
      <c r="CG64" s="59"/>
      <c r="CH64" s="59"/>
      <c r="CI64" s="59"/>
      <c r="CJ64" s="59"/>
      <c r="CK64" s="59"/>
      <c r="CL64" s="59"/>
      <c r="CM64" s="59"/>
      <c r="CN64" s="59"/>
      <c r="CO64" s="59"/>
      <c r="CP64" s="59"/>
      <c r="CQ64" s="59"/>
      <c r="CR64" s="59"/>
      <c r="CS64" s="59"/>
      <c r="CT64" s="59"/>
      <c r="CU64" s="59"/>
      <c r="CV64" s="59"/>
      <c r="CW64" s="59"/>
      <c r="CX64" s="59"/>
      <c r="CY64" s="59"/>
      <c r="CZ64" s="59"/>
      <c r="DA64" s="59"/>
      <c r="DB64" s="59"/>
      <c r="DC64" s="59"/>
      <c r="DD64" s="59"/>
      <c r="DE64" s="59"/>
      <c r="DF64" s="59"/>
      <c r="DG64" s="59"/>
      <c r="DH64" s="59"/>
      <c r="DI64" s="59"/>
      <c r="DJ64" s="59"/>
      <c r="DK64" s="59"/>
      <c r="DL64" s="59"/>
      <c r="DM64" s="59"/>
      <c r="DN64" s="59"/>
      <c r="DO64" s="59"/>
      <c r="DP64" s="59"/>
      <c r="DQ64" s="59"/>
      <c r="DR64" s="59"/>
      <c r="DS64" s="59"/>
      <c r="DT64" s="59"/>
      <c r="DU64" s="59"/>
      <c r="DV64" s="59"/>
      <c r="DW64" s="59"/>
      <c r="DX64" s="59"/>
      <c r="DY64" s="59"/>
      <c r="DZ64" s="59"/>
      <c r="EA64" s="59"/>
      <c r="EB64" s="59"/>
      <c r="EC64" s="59"/>
      <c r="ED64" s="59"/>
      <c r="EE64" s="59"/>
      <c r="EF64" s="59"/>
      <c r="EG64" s="59"/>
      <c r="EH64" s="59"/>
      <c r="EI64" s="59"/>
      <c r="EJ64" s="59"/>
      <c r="EK64" s="59"/>
      <c r="EL64" s="59"/>
      <c r="EM64" s="59"/>
      <c r="EN64" s="59"/>
      <c r="EO64" s="59"/>
      <c r="EP64" s="59"/>
      <c r="EQ64" s="59"/>
      <c r="ER64" s="59"/>
      <c r="ES64" s="59"/>
    </row>
    <row r="65" spans="1:149" x14ac:dyDescent="0.2">
      <c r="A65" s="12" t="s">
        <v>156</v>
      </c>
      <c r="AV65" s="59" t="s">
        <v>193</v>
      </c>
      <c r="AW65" s="59"/>
      <c r="AX65" s="59"/>
      <c r="AY65" s="59"/>
      <c r="AZ65" s="59"/>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c r="CG65" s="59"/>
      <c r="CH65" s="59"/>
      <c r="CI65" s="59"/>
      <c r="CJ65" s="59"/>
      <c r="CK65" s="59"/>
      <c r="CL65" s="59"/>
      <c r="CM65" s="59"/>
      <c r="CN65" s="59"/>
      <c r="CO65" s="59"/>
      <c r="CP65" s="59"/>
      <c r="CQ65" s="59"/>
      <c r="CR65" s="59"/>
      <c r="CS65" s="59"/>
      <c r="CT65" s="59"/>
      <c r="CU65" s="59"/>
      <c r="CV65" s="59"/>
      <c r="CW65" s="59"/>
      <c r="CX65" s="59"/>
      <c r="CY65" s="59"/>
      <c r="CZ65" s="59"/>
      <c r="DA65" s="59"/>
      <c r="DB65" s="59"/>
      <c r="DC65" s="59"/>
      <c r="DD65" s="59"/>
      <c r="DE65" s="59"/>
      <c r="DF65" s="59"/>
      <c r="DG65" s="59"/>
      <c r="DH65" s="59"/>
      <c r="DI65" s="59"/>
      <c r="DJ65" s="59"/>
      <c r="DK65" s="59"/>
      <c r="DL65" s="59"/>
      <c r="DM65" s="59"/>
      <c r="DN65" s="59"/>
      <c r="DO65" s="59"/>
      <c r="DP65" s="59"/>
      <c r="DQ65" s="59"/>
      <c r="DR65" s="59"/>
      <c r="DS65" s="59"/>
      <c r="DT65" s="59"/>
      <c r="DU65" s="59"/>
      <c r="DV65" s="59"/>
      <c r="DW65" s="59"/>
      <c r="DX65" s="59"/>
      <c r="DY65" s="59"/>
      <c r="DZ65" s="59"/>
      <c r="EA65" s="59"/>
      <c r="EB65" s="59"/>
      <c r="EC65" s="59"/>
      <c r="ED65" s="59"/>
      <c r="EE65" s="59"/>
      <c r="EF65" s="59"/>
      <c r="EG65" s="59"/>
      <c r="EH65" s="59"/>
      <c r="EI65" s="59"/>
      <c r="EJ65" s="59"/>
      <c r="EK65" s="59"/>
      <c r="EL65" s="59"/>
      <c r="EM65" s="59"/>
      <c r="EN65" s="59"/>
      <c r="EO65" s="59"/>
      <c r="EP65" s="59"/>
      <c r="EQ65" s="59"/>
      <c r="ER65" s="59"/>
      <c r="ES65" s="59"/>
    </row>
    <row r="66" spans="1:149" outlineLevel="1" x14ac:dyDescent="0.2">
      <c r="AV66" s="59" t="s">
        <v>187</v>
      </c>
      <c r="AW66" s="59">
        <v>0</v>
      </c>
      <c r="AX66" s="59">
        <v>0.01</v>
      </c>
      <c r="AY66" s="59">
        <v>0.02</v>
      </c>
      <c r="AZ66" s="59">
        <v>0.03</v>
      </c>
      <c r="BA66" s="59">
        <v>0.04</v>
      </c>
      <c r="BB66" s="59">
        <v>0.05</v>
      </c>
      <c r="BC66" s="59">
        <v>6.0000000000000005E-2</v>
      </c>
      <c r="BD66" s="59">
        <v>7.0000000000000007E-2</v>
      </c>
      <c r="BE66" s="59">
        <v>0.08</v>
      </c>
      <c r="BF66" s="59">
        <v>0.09</v>
      </c>
      <c r="BG66" s="59">
        <v>9.9999999999999992E-2</v>
      </c>
      <c r="BH66" s="59">
        <v>0.10999999999999999</v>
      </c>
      <c r="BI66" s="59">
        <v>0.11999999999999998</v>
      </c>
      <c r="BJ66" s="59">
        <v>0.12999999999999998</v>
      </c>
      <c r="BK66" s="59">
        <v>0.13999999999999999</v>
      </c>
      <c r="BL66" s="59">
        <v>0.15</v>
      </c>
      <c r="BM66" s="59">
        <v>0.16</v>
      </c>
      <c r="BN66" s="59">
        <v>0.17</v>
      </c>
      <c r="BO66" s="59">
        <v>0.18000000000000002</v>
      </c>
      <c r="BP66" s="59">
        <v>0.19000000000000003</v>
      </c>
      <c r="BQ66" s="59">
        <v>0.20000000000000004</v>
      </c>
      <c r="BR66" s="59">
        <v>0.21000000000000005</v>
      </c>
      <c r="BS66" s="59">
        <v>0.22000000000000006</v>
      </c>
      <c r="BT66" s="59">
        <v>0.23000000000000007</v>
      </c>
      <c r="BU66" s="59">
        <v>0.24000000000000007</v>
      </c>
      <c r="BV66" s="59">
        <v>0.25000000000000006</v>
      </c>
      <c r="BW66" s="59">
        <v>0.26000000000000006</v>
      </c>
      <c r="BX66" s="59">
        <v>0.27000000000000007</v>
      </c>
      <c r="BY66" s="59">
        <v>0.28000000000000008</v>
      </c>
      <c r="BZ66" s="59">
        <v>0.29000000000000009</v>
      </c>
      <c r="CA66" s="59">
        <v>0.3000000000000001</v>
      </c>
      <c r="CB66" s="59">
        <v>0.31000000000000011</v>
      </c>
      <c r="CC66" s="59">
        <v>0.32000000000000012</v>
      </c>
      <c r="CD66" s="59">
        <v>0.33000000000000013</v>
      </c>
      <c r="CE66" s="59">
        <v>0.34000000000000014</v>
      </c>
      <c r="CF66" s="59">
        <v>0.35000000000000014</v>
      </c>
      <c r="CG66" s="59">
        <v>0.36000000000000015</v>
      </c>
      <c r="CH66" s="59">
        <v>0.37000000000000016</v>
      </c>
      <c r="CI66" s="59">
        <v>0.38000000000000017</v>
      </c>
      <c r="CJ66" s="59">
        <v>0.39000000000000018</v>
      </c>
      <c r="CK66" s="59">
        <v>0.40000000000000019</v>
      </c>
      <c r="CL66" s="59">
        <v>0.4100000000000002</v>
      </c>
      <c r="CM66" s="59">
        <v>0.42000000000000021</v>
      </c>
      <c r="CN66" s="59">
        <v>0.43000000000000022</v>
      </c>
      <c r="CO66" s="59">
        <v>0.44000000000000022</v>
      </c>
      <c r="CP66" s="59">
        <v>0.45000000000000023</v>
      </c>
      <c r="CQ66" s="59">
        <v>0.46000000000000024</v>
      </c>
      <c r="CR66" s="59">
        <v>0.47000000000000025</v>
      </c>
      <c r="CS66" s="59">
        <v>0.48000000000000026</v>
      </c>
      <c r="CT66" s="59">
        <v>0.49000000000000027</v>
      </c>
      <c r="CU66" s="59">
        <v>0.50000000000000022</v>
      </c>
      <c r="CV66" s="59">
        <v>0.51000000000000023</v>
      </c>
      <c r="CW66" s="59">
        <v>0.52000000000000024</v>
      </c>
      <c r="CX66" s="59">
        <v>0.53000000000000025</v>
      </c>
      <c r="CY66" s="59">
        <v>0.54000000000000026</v>
      </c>
      <c r="CZ66" s="59">
        <v>0.55000000000000027</v>
      </c>
      <c r="DA66" s="59">
        <v>0.56000000000000028</v>
      </c>
      <c r="DB66" s="59">
        <v>0.57000000000000028</v>
      </c>
      <c r="DC66" s="59">
        <v>0.58000000000000029</v>
      </c>
      <c r="DD66" s="59">
        <v>0.5900000000000003</v>
      </c>
      <c r="DE66" s="59">
        <v>0.60000000000000031</v>
      </c>
      <c r="DF66" s="59">
        <v>0.61000000000000032</v>
      </c>
      <c r="DG66" s="59">
        <v>0.62000000000000033</v>
      </c>
      <c r="DH66" s="59">
        <v>0.63000000000000034</v>
      </c>
      <c r="DI66" s="59">
        <v>0.64000000000000035</v>
      </c>
      <c r="DJ66" s="59">
        <v>0.65000000000000036</v>
      </c>
      <c r="DK66" s="59">
        <v>0.66000000000000036</v>
      </c>
      <c r="DL66" s="59">
        <v>0.67000000000000037</v>
      </c>
      <c r="DM66" s="59">
        <v>0.68000000000000038</v>
      </c>
      <c r="DN66" s="59">
        <v>0.69000000000000039</v>
      </c>
      <c r="DO66" s="59">
        <v>0.7000000000000004</v>
      </c>
      <c r="DP66" s="59">
        <v>0.71000000000000041</v>
      </c>
      <c r="DQ66" s="59">
        <v>0.72000000000000042</v>
      </c>
      <c r="DR66" s="59">
        <v>0.73000000000000043</v>
      </c>
      <c r="DS66" s="59">
        <v>0.74000000000000044</v>
      </c>
      <c r="DT66" s="59">
        <v>0.75000000000000044</v>
      </c>
      <c r="DU66" s="59">
        <v>0.76000000000000045</v>
      </c>
      <c r="DV66" s="59">
        <v>0.77000000000000046</v>
      </c>
      <c r="DW66" s="59">
        <v>0.78000000000000047</v>
      </c>
      <c r="DX66" s="59">
        <v>0.79000000000000048</v>
      </c>
      <c r="DY66" s="59">
        <v>0.80000000000000049</v>
      </c>
      <c r="DZ66" s="59">
        <v>0.8100000000000005</v>
      </c>
      <c r="EA66" s="59">
        <v>0.82000000000000051</v>
      </c>
      <c r="EB66" s="59">
        <v>0.83000000000000052</v>
      </c>
      <c r="EC66" s="59">
        <v>0.84000000000000052</v>
      </c>
      <c r="ED66" s="59">
        <v>0.85000000000000053</v>
      </c>
      <c r="EE66" s="59">
        <v>0.86000000000000054</v>
      </c>
      <c r="EF66" s="59">
        <v>0.87000000000000055</v>
      </c>
      <c r="EG66" s="59">
        <v>0.88000000000000056</v>
      </c>
      <c r="EH66" s="59">
        <v>0.89000000000000057</v>
      </c>
      <c r="EI66" s="59">
        <v>0.90000000000000058</v>
      </c>
      <c r="EJ66" s="59">
        <v>0.91000000000000059</v>
      </c>
      <c r="EK66" s="59">
        <v>0.9200000000000006</v>
      </c>
      <c r="EL66" s="59">
        <v>0.9300000000000006</v>
      </c>
      <c r="EM66" s="59">
        <v>0.94000000000000061</v>
      </c>
      <c r="EN66" s="59">
        <v>0.95000000000000062</v>
      </c>
      <c r="EO66" s="59">
        <v>0.96000000000000063</v>
      </c>
      <c r="EP66" s="59">
        <v>0.97000000000000064</v>
      </c>
      <c r="EQ66" s="59">
        <v>0.98000000000000065</v>
      </c>
      <c r="ER66" s="59">
        <v>0.99000000000000066</v>
      </c>
      <c r="ES66" s="59">
        <v>1.0000000000000007</v>
      </c>
    </row>
    <row r="67" spans="1:149" outlineLevel="1" x14ac:dyDescent="0.2">
      <c r="AV67" s="59" t="s">
        <v>194</v>
      </c>
      <c r="AW67" s="59">
        <v>1</v>
      </c>
      <c r="AX67" s="59">
        <v>1</v>
      </c>
      <c r="AY67" s="59">
        <v>1</v>
      </c>
      <c r="AZ67" s="59">
        <v>1</v>
      </c>
      <c r="BA67" s="59">
        <v>1</v>
      </c>
      <c r="BB67" s="59">
        <v>0.94444444444444442</v>
      </c>
      <c r="BC67" s="59">
        <v>0.94444444444444442</v>
      </c>
      <c r="BD67" s="59">
        <v>0.94444444444444442</v>
      </c>
      <c r="BE67" s="59">
        <v>0.94444444444444442</v>
      </c>
      <c r="BF67" s="59">
        <v>0.94444444444444442</v>
      </c>
      <c r="BG67" s="59">
        <v>0.94444444444444442</v>
      </c>
      <c r="BH67" s="59">
        <v>0.94444444444444442</v>
      </c>
      <c r="BI67" s="59">
        <v>0.94444444444444442</v>
      </c>
      <c r="BJ67" s="59">
        <v>0.94444444444444442</v>
      </c>
      <c r="BK67" s="59">
        <v>0.94444444444444442</v>
      </c>
      <c r="BL67" s="59">
        <v>0.94444444444444442</v>
      </c>
      <c r="BM67" s="59">
        <v>0.94444444444444442</v>
      </c>
      <c r="BN67" s="59">
        <v>0.94444444444444442</v>
      </c>
      <c r="BO67" s="59">
        <v>0.94444444444444442</v>
      </c>
      <c r="BP67" s="59">
        <v>0.94444444444444442</v>
      </c>
      <c r="BQ67" s="59">
        <v>0.94444444444444442</v>
      </c>
      <c r="BR67" s="59">
        <v>0.94444444444444442</v>
      </c>
      <c r="BS67" s="59">
        <v>0.94444444444444442</v>
      </c>
      <c r="BT67" s="59">
        <v>0.94444444444444442</v>
      </c>
      <c r="BU67" s="59">
        <v>0.94444444444444442</v>
      </c>
      <c r="BV67" s="59">
        <v>0.94444444444444442</v>
      </c>
      <c r="BW67" s="59">
        <v>0.94444444444444442</v>
      </c>
      <c r="BX67" s="59">
        <v>0.94444444444444442</v>
      </c>
      <c r="BY67" s="59">
        <v>0.94444444444444442</v>
      </c>
      <c r="BZ67" s="59">
        <v>0.94444444444444442</v>
      </c>
      <c r="CA67" s="59">
        <v>0.94444444444444442</v>
      </c>
      <c r="CB67" s="59">
        <v>0.94444444444444442</v>
      </c>
      <c r="CC67" s="59">
        <v>0.94444444444444442</v>
      </c>
      <c r="CD67" s="59">
        <v>0.94444444444444442</v>
      </c>
      <c r="CE67" s="59">
        <v>0.94444444444444442</v>
      </c>
      <c r="CF67" s="59">
        <v>0.94444444444444442</v>
      </c>
      <c r="CG67" s="59">
        <v>0.94444444444444442</v>
      </c>
      <c r="CH67" s="59">
        <v>0.94444444444444442</v>
      </c>
      <c r="CI67" s="59">
        <v>0.94444444444444442</v>
      </c>
      <c r="CJ67" s="59">
        <v>0.94444444444444442</v>
      </c>
      <c r="CK67" s="59">
        <v>0.94444444444444442</v>
      </c>
      <c r="CL67" s="59">
        <v>0.94444444444444442</v>
      </c>
      <c r="CM67" s="59">
        <v>0.94444444444444442</v>
      </c>
      <c r="CN67" s="59">
        <v>0.94444444444444442</v>
      </c>
      <c r="CO67" s="59">
        <v>0.94444444444444442</v>
      </c>
      <c r="CP67" s="59">
        <v>0.88888888888888884</v>
      </c>
      <c r="CQ67" s="59">
        <v>0.88888888888888884</v>
      </c>
      <c r="CR67" s="59">
        <v>0.88888888888888884</v>
      </c>
      <c r="CS67" s="59">
        <v>0.88888888888888884</v>
      </c>
      <c r="CT67" s="59">
        <v>0.83333333333333337</v>
      </c>
      <c r="CU67" s="59">
        <v>0.83333333333333337</v>
      </c>
      <c r="CV67" s="59">
        <v>0.83333333333333337</v>
      </c>
      <c r="CW67" s="59">
        <v>0.83333333333333337</v>
      </c>
      <c r="CX67" s="59">
        <v>0.83333333333333337</v>
      </c>
      <c r="CY67" s="59">
        <v>0.77777777777777779</v>
      </c>
      <c r="CZ67" s="59">
        <v>0.77777777777777779</v>
      </c>
      <c r="DA67" s="59">
        <v>0.77777777777777779</v>
      </c>
      <c r="DB67" s="59">
        <v>0.77777777777777779</v>
      </c>
      <c r="DC67" s="59">
        <v>0.77777777777777779</v>
      </c>
      <c r="DD67" s="59">
        <v>0.77777777777777779</v>
      </c>
      <c r="DE67" s="59">
        <v>0.77777777777777779</v>
      </c>
      <c r="DF67" s="59">
        <v>0.77777777777777779</v>
      </c>
      <c r="DG67" s="59">
        <v>0.77777777777777779</v>
      </c>
      <c r="DH67" s="59">
        <v>0.77777777777777779</v>
      </c>
      <c r="DI67" s="59">
        <v>0.77777777777777779</v>
      </c>
      <c r="DJ67" s="59">
        <v>0.77777777777777779</v>
      </c>
      <c r="DK67" s="59">
        <v>0.77777777777777779</v>
      </c>
      <c r="DL67" s="59">
        <v>0.77777777777777779</v>
      </c>
      <c r="DM67" s="59">
        <v>0.77777777777777779</v>
      </c>
      <c r="DN67" s="59">
        <v>0.77777777777777779</v>
      </c>
      <c r="DO67" s="59">
        <v>0.77777777777777779</v>
      </c>
      <c r="DP67" s="59">
        <v>0.72222222222222221</v>
      </c>
      <c r="DQ67" s="59">
        <v>0.72222222222222221</v>
      </c>
      <c r="DR67" s="59">
        <v>0.72222222222222221</v>
      </c>
      <c r="DS67" s="59">
        <v>0.72222222222222221</v>
      </c>
      <c r="DT67" s="59">
        <v>0.72222222222222221</v>
      </c>
      <c r="DU67" s="59">
        <v>0.72222222222222221</v>
      </c>
      <c r="DV67" s="59">
        <v>0.72222222222222221</v>
      </c>
      <c r="DW67" s="59">
        <v>0.72222222222222221</v>
      </c>
      <c r="DX67" s="59">
        <v>0.72222222222222221</v>
      </c>
      <c r="DY67" s="59">
        <v>0.72222222222222221</v>
      </c>
      <c r="DZ67" s="59">
        <v>0.72222222222222221</v>
      </c>
      <c r="EA67" s="59">
        <v>0.72222222222222221</v>
      </c>
      <c r="EB67" s="59">
        <v>0.72222222222222221</v>
      </c>
      <c r="EC67" s="59">
        <v>0.66666666666666663</v>
      </c>
      <c r="ED67" s="59">
        <v>0.66666666666666663</v>
      </c>
      <c r="EE67" s="59">
        <v>0.66666666666666663</v>
      </c>
      <c r="EF67" s="59">
        <v>0.61111111111111116</v>
      </c>
      <c r="EG67" s="59">
        <v>0.61111111111111116</v>
      </c>
      <c r="EH67" s="59">
        <v>0.61111111111111116</v>
      </c>
      <c r="EI67" s="59">
        <v>0.61111111111111116</v>
      </c>
      <c r="EJ67" s="59">
        <v>0.61111111111111116</v>
      </c>
      <c r="EK67" s="59">
        <v>0.61111111111111116</v>
      </c>
      <c r="EL67" s="59">
        <v>0.61111111111111116</v>
      </c>
      <c r="EM67" s="59">
        <v>0.61111111111111116</v>
      </c>
      <c r="EN67" s="59">
        <v>0.61111111111111116</v>
      </c>
      <c r="EO67" s="59">
        <v>0.61111111111111116</v>
      </c>
      <c r="EP67" s="59">
        <v>0.61111111111111116</v>
      </c>
      <c r="EQ67" s="59">
        <v>0.61111111111111116</v>
      </c>
      <c r="ER67" s="59">
        <v>0.55555555555555558</v>
      </c>
      <c r="ES67" s="59">
        <v>0</v>
      </c>
    </row>
    <row r="68" spans="1:149" outlineLevel="1" x14ac:dyDescent="0.2">
      <c r="B68" s="1" t="s">
        <v>197</v>
      </c>
      <c r="C68" s="1">
        <f>$AW$70</f>
        <v>0.99683235867446407</v>
      </c>
      <c r="AV68" s="59" t="s">
        <v>195</v>
      </c>
      <c r="AW68" s="59">
        <v>1</v>
      </c>
      <c r="AX68" s="59">
        <v>6.1403508771929821E-2</v>
      </c>
      <c r="AY68" s="59">
        <v>5.701754385964912E-2</v>
      </c>
      <c r="AZ68" s="59">
        <v>5.2631578947368418E-2</v>
      </c>
      <c r="BA68" s="59">
        <v>4.3859649122807015E-2</v>
      </c>
      <c r="BB68" s="59">
        <v>4.3859649122807015E-2</v>
      </c>
      <c r="BC68" s="59">
        <v>4.3859649122807015E-2</v>
      </c>
      <c r="BD68" s="59">
        <v>4.3859649122807015E-2</v>
      </c>
      <c r="BE68" s="59">
        <v>4.3859649122807015E-2</v>
      </c>
      <c r="BF68" s="59">
        <v>3.9473684210526314E-2</v>
      </c>
      <c r="BG68" s="59">
        <v>3.9473684210526314E-2</v>
      </c>
      <c r="BH68" s="59">
        <v>3.9473684210526314E-2</v>
      </c>
      <c r="BI68" s="59">
        <v>3.9473684210526314E-2</v>
      </c>
      <c r="BJ68" s="59">
        <v>3.9473684210526314E-2</v>
      </c>
      <c r="BK68" s="59">
        <v>3.5087719298245612E-2</v>
      </c>
      <c r="BL68" s="59">
        <v>3.5087719298245612E-2</v>
      </c>
      <c r="BM68" s="59">
        <v>3.5087719298245612E-2</v>
      </c>
      <c r="BN68" s="59">
        <v>3.0701754385964911E-2</v>
      </c>
      <c r="BO68" s="59">
        <v>3.0701754385964911E-2</v>
      </c>
      <c r="BP68" s="59">
        <v>3.0701754385964911E-2</v>
      </c>
      <c r="BQ68" s="59">
        <v>3.0701754385964911E-2</v>
      </c>
      <c r="BR68" s="59">
        <v>3.0701754385964911E-2</v>
      </c>
      <c r="BS68" s="59">
        <v>3.0701754385964911E-2</v>
      </c>
      <c r="BT68" s="59">
        <v>3.0701754385964911E-2</v>
      </c>
      <c r="BU68" s="59">
        <v>3.0701754385964911E-2</v>
      </c>
      <c r="BV68" s="59">
        <v>3.0701754385964911E-2</v>
      </c>
      <c r="BW68" s="59">
        <v>3.0701754385964911E-2</v>
      </c>
      <c r="BX68" s="59">
        <v>2.6315789473684209E-2</v>
      </c>
      <c r="BY68" s="59">
        <v>2.1929824561403508E-2</v>
      </c>
      <c r="BZ68" s="59">
        <v>2.1929824561403508E-2</v>
      </c>
      <c r="CA68" s="59">
        <v>1.7543859649122806E-2</v>
      </c>
      <c r="CB68" s="59">
        <v>1.3157894736842105E-2</v>
      </c>
      <c r="CC68" s="59">
        <v>1.3157894736842105E-2</v>
      </c>
      <c r="CD68" s="59">
        <v>1.3157894736842105E-2</v>
      </c>
      <c r="CE68" s="59">
        <v>1.3157894736842105E-2</v>
      </c>
      <c r="CF68" s="59">
        <v>1.3157894736842105E-2</v>
      </c>
      <c r="CG68" s="59">
        <v>1.3157894736842105E-2</v>
      </c>
      <c r="CH68" s="59">
        <v>8.771929824561403E-3</v>
      </c>
      <c r="CI68" s="59">
        <v>8.771929824561403E-3</v>
      </c>
      <c r="CJ68" s="59">
        <v>8.771929824561403E-3</v>
      </c>
      <c r="CK68" s="59">
        <v>8.771929824561403E-3</v>
      </c>
      <c r="CL68" s="59">
        <v>8.771929824561403E-3</v>
      </c>
      <c r="CM68" s="59">
        <v>8.771929824561403E-3</v>
      </c>
      <c r="CN68" s="59">
        <v>8.771929824561403E-3</v>
      </c>
      <c r="CO68" s="59">
        <v>4.3859649122807015E-3</v>
      </c>
      <c r="CP68" s="59">
        <v>4.3859649122807015E-3</v>
      </c>
      <c r="CQ68" s="59">
        <v>4.3859649122807015E-3</v>
      </c>
      <c r="CR68" s="59">
        <v>4.3859649122807015E-3</v>
      </c>
      <c r="CS68" s="59">
        <v>4.3859649122807015E-3</v>
      </c>
      <c r="CT68" s="59">
        <v>4.3859649122807015E-3</v>
      </c>
      <c r="CU68" s="59">
        <v>4.3859649122807015E-3</v>
      </c>
      <c r="CV68" s="59">
        <v>4.3859649122807015E-3</v>
      </c>
      <c r="CW68" s="59">
        <v>4.3859649122807015E-3</v>
      </c>
      <c r="CX68" s="59">
        <v>4.3859649122807015E-3</v>
      </c>
      <c r="CY68" s="59">
        <v>4.3859649122807015E-3</v>
      </c>
      <c r="CZ68" s="59">
        <v>4.3859649122807015E-3</v>
      </c>
      <c r="DA68" s="59">
        <v>4.3859649122807015E-3</v>
      </c>
      <c r="DB68" s="59">
        <v>4.3859649122807015E-3</v>
      </c>
      <c r="DC68" s="59">
        <v>4.3859649122807015E-3</v>
      </c>
      <c r="DD68" s="59">
        <v>4.3859649122807015E-3</v>
      </c>
      <c r="DE68" s="59">
        <v>4.3859649122807015E-3</v>
      </c>
      <c r="DF68" s="59">
        <v>4.3859649122807015E-3</v>
      </c>
      <c r="DG68" s="59">
        <v>4.3859649122807015E-3</v>
      </c>
      <c r="DH68" s="59">
        <v>4.3859649122807015E-3</v>
      </c>
      <c r="DI68" s="59">
        <v>4.3859649122807015E-3</v>
      </c>
      <c r="DJ68" s="59">
        <v>4.3859649122807015E-3</v>
      </c>
      <c r="DK68" s="59">
        <v>4.3859649122807015E-3</v>
      </c>
      <c r="DL68" s="59">
        <v>0</v>
      </c>
      <c r="DM68" s="59">
        <v>0</v>
      </c>
      <c r="DN68" s="59">
        <v>0</v>
      </c>
      <c r="DO68" s="59">
        <v>0</v>
      </c>
      <c r="DP68" s="59">
        <v>0</v>
      </c>
      <c r="DQ68" s="59">
        <v>0</v>
      </c>
      <c r="DR68" s="59">
        <v>0</v>
      </c>
      <c r="DS68" s="59">
        <v>0</v>
      </c>
      <c r="DT68" s="59">
        <v>0</v>
      </c>
      <c r="DU68" s="59">
        <v>0</v>
      </c>
      <c r="DV68" s="59">
        <v>0</v>
      </c>
      <c r="DW68" s="59">
        <v>0</v>
      </c>
      <c r="DX68" s="59">
        <v>0</v>
      </c>
      <c r="DY68" s="59">
        <v>0</v>
      </c>
      <c r="DZ68" s="59">
        <v>0</v>
      </c>
      <c r="EA68" s="59">
        <v>0</v>
      </c>
      <c r="EB68" s="59">
        <v>0</v>
      </c>
      <c r="EC68" s="59">
        <v>0</v>
      </c>
      <c r="ED68" s="59">
        <v>0</v>
      </c>
      <c r="EE68" s="59">
        <v>0</v>
      </c>
      <c r="EF68" s="59">
        <v>0</v>
      </c>
      <c r="EG68" s="59">
        <v>0</v>
      </c>
      <c r="EH68" s="59">
        <v>0</v>
      </c>
      <c r="EI68" s="59">
        <v>0</v>
      </c>
      <c r="EJ68" s="59">
        <v>0</v>
      </c>
      <c r="EK68" s="59">
        <v>0</v>
      </c>
      <c r="EL68" s="59">
        <v>0</v>
      </c>
      <c r="EM68" s="59">
        <v>0</v>
      </c>
      <c r="EN68" s="59">
        <v>0</v>
      </c>
      <c r="EO68" s="59">
        <v>0</v>
      </c>
      <c r="EP68" s="59">
        <v>0</v>
      </c>
      <c r="EQ68" s="59">
        <v>0</v>
      </c>
      <c r="ER68" s="59">
        <v>0</v>
      </c>
      <c r="ES68" s="59">
        <v>0</v>
      </c>
    </row>
    <row r="69" spans="1:149" outlineLevel="1" x14ac:dyDescent="0.2">
      <c r="B69" s="1" t="s">
        <v>198</v>
      </c>
      <c r="C69" s="1" t="str">
        <f xml:space="preserve"> "Cutoff = " &amp; TEXT($D$57,"0.00")</f>
        <v>Cutoff = 0.40</v>
      </c>
      <c r="AV69" s="59" t="s">
        <v>196</v>
      </c>
      <c r="AW69" s="59">
        <v>0.93859649122807021</v>
      </c>
      <c r="AX69" s="59">
        <v>4.3859649122807015E-3</v>
      </c>
      <c r="AY69" s="59">
        <v>4.3859649122807015E-3</v>
      </c>
      <c r="AZ69" s="59">
        <v>8.771929824561403E-3</v>
      </c>
      <c r="BA69" s="59">
        <v>0</v>
      </c>
      <c r="BB69" s="59">
        <v>0</v>
      </c>
      <c r="BC69" s="59">
        <v>0</v>
      </c>
      <c r="BD69" s="59">
        <v>0</v>
      </c>
      <c r="BE69" s="59">
        <v>4.1423001949317736E-3</v>
      </c>
      <c r="BF69" s="59">
        <v>0</v>
      </c>
      <c r="BG69" s="59">
        <v>0</v>
      </c>
      <c r="BH69" s="59">
        <v>0</v>
      </c>
      <c r="BI69" s="59">
        <v>0</v>
      </c>
      <c r="BJ69" s="59">
        <v>4.1423001949317736E-3</v>
      </c>
      <c r="BK69" s="59">
        <v>0</v>
      </c>
      <c r="BL69" s="59">
        <v>0</v>
      </c>
      <c r="BM69" s="59">
        <v>4.1423001949317736E-3</v>
      </c>
      <c r="BN69" s="59">
        <v>0</v>
      </c>
      <c r="BO69" s="59">
        <v>0</v>
      </c>
      <c r="BP69" s="59">
        <v>0</v>
      </c>
      <c r="BQ69" s="59">
        <v>0</v>
      </c>
      <c r="BR69" s="59">
        <v>0</v>
      </c>
      <c r="BS69" s="59">
        <v>0</v>
      </c>
      <c r="BT69" s="59">
        <v>0</v>
      </c>
      <c r="BU69" s="59">
        <v>0</v>
      </c>
      <c r="BV69" s="59">
        <v>0</v>
      </c>
      <c r="BW69" s="59">
        <v>4.1423001949317736E-3</v>
      </c>
      <c r="BX69" s="59">
        <v>4.1423001949317736E-3</v>
      </c>
      <c r="BY69" s="59">
        <v>0</v>
      </c>
      <c r="BZ69" s="59">
        <v>4.1423001949317736E-3</v>
      </c>
      <c r="CA69" s="59">
        <v>4.1423001949317736E-3</v>
      </c>
      <c r="CB69" s="59">
        <v>0</v>
      </c>
      <c r="CC69" s="59">
        <v>0</v>
      </c>
      <c r="CD69" s="59">
        <v>0</v>
      </c>
      <c r="CE69" s="59">
        <v>0</v>
      </c>
      <c r="CF69" s="59">
        <v>0</v>
      </c>
      <c r="CG69" s="59">
        <v>4.1423001949317736E-3</v>
      </c>
      <c r="CH69" s="59">
        <v>0</v>
      </c>
      <c r="CI69" s="59">
        <v>0</v>
      </c>
      <c r="CJ69" s="59">
        <v>0</v>
      </c>
      <c r="CK69" s="59">
        <v>0</v>
      </c>
      <c r="CL69" s="59">
        <v>0</v>
      </c>
      <c r="CM69" s="59">
        <v>0</v>
      </c>
      <c r="CN69" s="59">
        <v>4.1423001949317736E-3</v>
      </c>
      <c r="CO69" s="59">
        <v>0</v>
      </c>
      <c r="CP69" s="59">
        <v>0</v>
      </c>
      <c r="CQ69" s="59">
        <v>0</v>
      </c>
      <c r="CR69" s="59">
        <v>0</v>
      </c>
      <c r="CS69" s="59">
        <v>0</v>
      </c>
      <c r="CT69" s="59">
        <v>0</v>
      </c>
      <c r="CU69" s="59">
        <v>0</v>
      </c>
      <c r="CV69" s="59">
        <v>0</v>
      </c>
      <c r="CW69" s="59">
        <v>0</v>
      </c>
      <c r="CX69" s="59">
        <v>0</v>
      </c>
      <c r="CY69" s="59">
        <v>0</v>
      </c>
      <c r="CZ69" s="59">
        <v>0</v>
      </c>
      <c r="DA69" s="59">
        <v>0</v>
      </c>
      <c r="DB69" s="59">
        <v>0</v>
      </c>
      <c r="DC69" s="59">
        <v>0</v>
      </c>
      <c r="DD69" s="59">
        <v>0</v>
      </c>
      <c r="DE69" s="59">
        <v>0</v>
      </c>
      <c r="DF69" s="59">
        <v>0</v>
      </c>
      <c r="DG69" s="59">
        <v>0</v>
      </c>
      <c r="DH69" s="59">
        <v>0</v>
      </c>
      <c r="DI69" s="59">
        <v>0</v>
      </c>
      <c r="DJ69" s="59">
        <v>0</v>
      </c>
      <c r="DK69" s="59">
        <v>3.4113060428849901E-3</v>
      </c>
      <c r="DL69" s="59">
        <v>0</v>
      </c>
      <c r="DM69" s="59">
        <v>0</v>
      </c>
      <c r="DN69" s="59">
        <v>0</v>
      </c>
      <c r="DO69" s="59">
        <v>0</v>
      </c>
      <c r="DP69" s="59">
        <v>0</v>
      </c>
      <c r="DQ69" s="59">
        <v>0</v>
      </c>
      <c r="DR69" s="59">
        <v>0</v>
      </c>
      <c r="DS69" s="59">
        <v>0</v>
      </c>
      <c r="DT69" s="59">
        <v>0</v>
      </c>
      <c r="DU69" s="59">
        <v>0</v>
      </c>
      <c r="DV69" s="59">
        <v>0</v>
      </c>
      <c r="DW69" s="59">
        <v>0</v>
      </c>
      <c r="DX69" s="59">
        <v>0</v>
      </c>
      <c r="DY69" s="59">
        <v>0</v>
      </c>
      <c r="DZ69" s="59">
        <v>0</v>
      </c>
      <c r="EA69" s="59">
        <v>0</v>
      </c>
      <c r="EB69" s="59">
        <v>0</v>
      </c>
      <c r="EC69" s="59">
        <v>0</v>
      </c>
      <c r="ED69" s="59">
        <v>0</v>
      </c>
      <c r="EE69" s="59">
        <v>0</v>
      </c>
      <c r="EF69" s="59">
        <v>0</v>
      </c>
      <c r="EG69" s="59">
        <v>0</v>
      </c>
      <c r="EH69" s="59">
        <v>0</v>
      </c>
      <c r="EI69" s="59">
        <v>0</v>
      </c>
      <c r="EJ69" s="59">
        <v>0</v>
      </c>
      <c r="EK69" s="59">
        <v>0</v>
      </c>
      <c r="EL69" s="59">
        <v>0</v>
      </c>
      <c r="EM69" s="59">
        <v>0</v>
      </c>
      <c r="EN69" s="59">
        <v>0</v>
      </c>
      <c r="EO69" s="59">
        <v>0</v>
      </c>
      <c r="EP69" s="59">
        <v>0</v>
      </c>
      <c r="EQ69" s="59">
        <v>0</v>
      </c>
      <c r="ER69" s="59">
        <v>0</v>
      </c>
      <c r="ES69" s="59">
        <v>0</v>
      </c>
    </row>
    <row r="70" spans="1:149" outlineLevel="1" x14ac:dyDescent="0.2">
      <c r="B70" s="1" t="s">
        <v>199</v>
      </c>
      <c r="C70" s="1" t="str">
        <f xml:space="preserve"> "ROC curve:  area under curve = " &amp; TEXT(C68,"0.00") &amp; " 
Model 2 for Vendor.Eq.EnchantedDiamonds    (13 variables, n=246)"</f>
        <v>ROC curve:  area under curve = 1.00 
Model 2 for Vendor.Eq.EnchantedDiamonds    (13 variables, n=246)</v>
      </c>
      <c r="AV70" s="59" t="s">
        <v>197</v>
      </c>
      <c r="AW70" s="59">
        <f>SUM(AW69:ES69)</f>
        <v>0.99683235867446407</v>
      </c>
      <c r="AX70" s="59"/>
      <c r="AY70" s="59"/>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c r="CG70" s="59"/>
      <c r="CH70" s="59"/>
      <c r="CI70" s="59"/>
      <c r="CJ70" s="59"/>
      <c r="CK70" s="59"/>
      <c r="CL70" s="59"/>
      <c r="CM70" s="59"/>
      <c r="CN70" s="59"/>
      <c r="CO70" s="59"/>
      <c r="CP70" s="59"/>
      <c r="CQ70" s="59"/>
      <c r="CR70" s="59"/>
      <c r="CS70" s="59"/>
      <c r="CT70" s="59"/>
      <c r="CU70" s="59"/>
      <c r="CV70" s="59"/>
      <c r="CW70" s="59"/>
      <c r="CX70" s="59"/>
      <c r="CY70" s="59"/>
      <c r="CZ70" s="59"/>
      <c r="DA70" s="59"/>
      <c r="DB70" s="59"/>
      <c r="DC70" s="59"/>
      <c r="DD70" s="59"/>
      <c r="DE70" s="59"/>
      <c r="DF70" s="59"/>
      <c r="DG70" s="59"/>
      <c r="DH70" s="59"/>
      <c r="DI70" s="59"/>
      <c r="DJ70" s="59"/>
      <c r="DK70" s="59"/>
      <c r="DL70" s="59"/>
      <c r="DM70" s="59"/>
      <c r="DN70" s="59"/>
      <c r="DO70" s="59"/>
      <c r="DP70" s="59"/>
      <c r="DQ70" s="59"/>
      <c r="DR70" s="59"/>
      <c r="DS70" s="59"/>
      <c r="DT70" s="59"/>
      <c r="DU70" s="59"/>
      <c r="DV70" s="59"/>
      <c r="DW70" s="59"/>
      <c r="DX70" s="59"/>
      <c r="DY70" s="59"/>
      <c r="DZ70" s="59"/>
      <c r="EA70" s="59"/>
      <c r="EB70" s="59"/>
      <c r="EC70" s="59"/>
      <c r="ED70" s="59"/>
      <c r="EE70" s="59"/>
      <c r="EF70" s="59"/>
      <c r="EG70" s="59"/>
      <c r="EH70" s="59"/>
      <c r="EI70" s="59"/>
      <c r="EJ70" s="59"/>
      <c r="EK70" s="59"/>
      <c r="EL70" s="59"/>
      <c r="EM70" s="59"/>
      <c r="EN70" s="59"/>
      <c r="EO70" s="59"/>
      <c r="EP70" s="59"/>
      <c r="EQ70" s="59"/>
      <c r="ER70" s="59"/>
      <c r="ES70" s="59"/>
    </row>
    <row r="71" spans="1:149" outlineLevel="1" x14ac:dyDescent="0.2">
      <c r="B71" s="1" t="s">
        <v>200</v>
      </c>
      <c r="D71" s="1">
        <v>0</v>
      </c>
      <c r="E71" s="1">
        <v>1</v>
      </c>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c r="CG71" s="59"/>
      <c r="CH71" s="59"/>
      <c r="CI71" s="59"/>
      <c r="CJ71" s="59"/>
      <c r="CK71" s="59"/>
      <c r="CL71" s="59"/>
      <c r="CM71" s="59"/>
      <c r="CN71" s="59"/>
      <c r="CO71" s="59"/>
      <c r="CP71" s="59"/>
      <c r="CQ71" s="59"/>
      <c r="CR71" s="59"/>
      <c r="CS71" s="59"/>
      <c r="CT71" s="59"/>
      <c r="CU71" s="59"/>
      <c r="CV71" s="59"/>
      <c r="CW71" s="59"/>
      <c r="CX71" s="59"/>
      <c r="CY71" s="59"/>
      <c r="CZ71" s="59"/>
      <c r="DA71" s="59"/>
      <c r="DB71" s="59"/>
      <c r="DC71" s="59"/>
      <c r="DD71" s="59"/>
      <c r="DE71" s="59"/>
      <c r="DF71" s="59"/>
      <c r="DG71" s="59"/>
      <c r="DH71" s="59"/>
      <c r="DI71" s="59"/>
      <c r="DJ71" s="59"/>
      <c r="DK71" s="59"/>
      <c r="DL71" s="59"/>
      <c r="DM71" s="59"/>
      <c r="DN71" s="59"/>
      <c r="DO71" s="59"/>
      <c r="DP71" s="59"/>
      <c r="DQ71" s="59"/>
      <c r="DR71" s="59"/>
      <c r="DS71" s="59"/>
      <c r="DT71" s="59"/>
      <c r="DU71" s="59"/>
      <c r="DV71" s="59"/>
      <c r="DW71" s="59"/>
      <c r="DX71" s="59"/>
      <c r="DY71" s="59"/>
      <c r="DZ71" s="59"/>
      <c r="EA71" s="59"/>
      <c r="EB71" s="59"/>
      <c r="EC71" s="59"/>
      <c r="ED71" s="59"/>
      <c r="EE71" s="59"/>
      <c r="EF71" s="59"/>
      <c r="EG71" s="59"/>
      <c r="EH71" s="59"/>
      <c r="EI71" s="59"/>
      <c r="EJ71" s="59"/>
      <c r="EK71" s="59"/>
      <c r="EL71" s="59"/>
      <c r="EM71" s="59"/>
      <c r="EN71" s="59"/>
      <c r="EO71" s="59"/>
      <c r="EP71" s="59"/>
      <c r="EQ71" s="59"/>
      <c r="ER71" s="59"/>
      <c r="ES71" s="59"/>
    </row>
    <row r="72" spans="1:149" outlineLevel="1" x14ac:dyDescent="0.2">
      <c r="D72" s="1">
        <v>0</v>
      </c>
      <c r="E72" s="1">
        <v>1</v>
      </c>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59"/>
      <c r="DD72" s="59"/>
      <c r="DE72" s="59"/>
      <c r="DF72" s="59"/>
      <c r="DG72" s="59"/>
      <c r="DH72" s="59"/>
      <c r="DI72" s="59"/>
      <c r="DJ72" s="59"/>
      <c r="DK72" s="59"/>
      <c r="DL72" s="59"/>
      <c r="DM72" s="59"/>
      <c r="DN72" s="59"/>
      <c r="DO72" s="59"/>
      <c r="DP72" s="59"/>
      <c r="DQ72" s="59"/>
      <c r="DR72" s="59"/>
      <c r="DS72" s="59"/>
      <c r="DT72" s="59"/>
      <c r="DU72" s="59"/>
      <c r="DV72" s="59"/>
      <c r="DW72" s="59"/>
      <c r="DX72" s="59"/>
      <c r="DY72" s="59"/>
      <c r="DZ72" s="59"/>
      <c r="EA72" s="59"/>
      <c r="EB72" s="59"/>
      <c r="EC72" s="59"/>
      <c r="ED72" s="59"/>
      <c r="EE72" s="59"/>
      <c r="EF72" s="59"/>
      <c r="EG72" s="59"/>
      <c r="EH72" s="59"/>
      <c r="EI72" s="59"/>
      <c r="EJ72" s="59"/>
      <c r="EK72" s="59"/>
      <c r="EL72" s="59"/>
      <c r="EM72" s="59"/>
      <c r="EN72" s="59"/>
      <c r="EO72" s="59"/>
      <c r="EP72" s="59"/>
      <c r="EQ72" s="59"/>
      <c r="ER72" s="59"/>
      <c r="ES72" s="59"/>
    </row>
    <row r="73" spans="1:149" outlineLevel="1" x14ac:dyDescent="0.2">
      <c r="D73" s="1">
        <f>1-$H$63</f>
        <v>8.7719298245614308E-3</v>
      </c>
      <c r="E73" s="1">
        <f>$E$63</f>
        <v>0.94444444444444453</v>
      </c>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59"/>
      <c r="DI73" s="59"/>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row>
    <row r="74" spans="1:149" outlineLevel="1" x14ac:dyDescent="0.2">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59"/>
      <c r="DI74" s="59"/>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row>
    <row r="75" spans="1:149" outlineLevel="1" x14ac:dyDescent="0.2">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59"/>
      <c r="DI75" s="59"/>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row>
    <row r="76" spans="1:149" outlineLevel="1" x14ac:dyDescent="0.2">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59"/>
      <c r="DI76" s="59"/>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row>
    <row r="77" spans="1:149" outlineLevel="1" x14ac:dyDescent="0.2">
      <c r="AV77" s="59"/>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59"/>
      <c r="DI77" s="59"/>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row>
    <row r="78" spans="1:149" outlineLevel="1" x14ac:dyDescent="0.2">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59"/>
      <c r="DI78" s="59"/>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row>
    <row r="79" spans="1:149" outlineLevel="1" x14ac:dyDescent="0.2">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59"/>
      <c r="DI79" s="59"/>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row>
    <row r="80" spans="1:149" outlineLevel="1" x14ac:dyDescent="0.2">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59"/>
      <c r="DI80" s="59"/>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row>
    <row r="81" spans="1:149" outlineLevel="1" x14ac:dyDescent="0.2">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59"/>
      <c r="DI81" s="59"/>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row>
    <row r="82" spans="1:149" outlineLevel="1" x14ac:dyDescent="0.2">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59"/>
      <c r="DI82" s="59"/>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row>
    <row r="83" spans="1:149" outlineLevel="1" x14ac:dyDescent="0.2">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59"/>
      <c r="DI83" s="59"/>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row>
    <row r="84" spans="1:149" outlineLevel="1" x14ac:dyDescent="0.2">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59"/>
      <c r="DI84" s="59"/>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row>
    <row r="85" spans="1:149" outlineLevel="1" x14ac:dyDescent="0.2">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59"/>
      <c r="DI85" s="59"/>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row>
    <row r="86" spans="1:149" x14ac:dyDescent="0.2">
      <c r="A86" s="75"/>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59"/>
      <c r="DI86" s="59"/>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row>
    <row r="87" spans="1:149" x14ac:dyDescent="0.2">
      <c r="A87" s="12" t="s">
        <v>157</v>
      </c>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59"/>
      <c r="DI87" s="59"/>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row>
    <row r="88" spans="1:149" outlineLevel="1" x14ac:dyDescent="0.2">
      <c r="AV88" s="71" t="s">
        <v>160</v>
      </c>
      <c r="AW88" s="71">
        <v>4</v>
      </c>
      <c r="AX88" s="59" t="s">
        <v>165</v>
      </c>
      <c r="AY88" s="59" t="s">
        <v>9</v>
      </c>
      <c r="AZ88" s="59" t="s">
        <v>20</v>
      </c>
      <c r="BA88" s="59" t="s">
        <v>21</v>
      </c>
      <c r="BB88" s="59" t="s">
        <v>22</v>
      </c>
      <c r="BC88" s="59" t="s">
        <v>23</v>
      </c>
      <c r="BD88" s="59" t="s">
        <v>13</v>
      </c>
      <c r="BE88" s="59" t="s">
        <v>15</v>
      </c>
      <c r="BF88" s="59" t="s">
        <v>16</v>
      </c>
      <c r="BG88" s="59" t="s">
        <v>26</v>
      </c>
      <c r="BH88" s="59" t="s">
        <v>30</v>
      </c>
      <c r="BI88" s="59" t="s">
        <v>33</v>
      </c>
      <c r="BJ88" s="59" t="s">
        <v>32</v>
      </c>
      <c r="BK88" s="59" t="s">
        <v>106</v>
      </c>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59"/>
      <c r="DI88" s="59"/>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row>
    <row r="89" spans="1:149" outlineLevel="1" x14ac:dyDescent="0.2">
      <c r="J89" s="4" t="s">
        <v>216</v>
      </c>
      <c r="AV89" s="71" t="s">
        <v>161</v>
      </c>
      <c r="AW89" s="71" t="str">
        <f>INDEX($AY$88:$BK$88,$AW$88)</f>
        <v>CLARITY.Eq.VS2</v>
      </c>
      <c r="AX89" s="59" t="s">
        <v>92</v>
      </c>
      <c r="AY89" s="59">
        <v>1.3162113821138195</v>
      </c>
      <c r="AZ89" s="59">
        <v>5.6910569105691054E-2</v>
      </c>
      <c r="BA89" s="59">
        <v>0.31300813008130079</v>
      </c>
      <c r="BB89" s="59">
        <v>0.33739837398373984</v>
      </c>
      <c r="BC89" s="59">
        <v>0.13414634146341464</v>
      </c>
      <c r="BD89" s="59">
        <v>0.13008130081300814</v>
      </c>
      <c r="BE89" s="59">
        <v>0.17886178861788618</v>
      </c>
      <c r="BF89" s="59">
        <v>0.29268292682926828</v>
      </c>
      <c r="BG89" s="59">
        <v>0.80894308943089432</v>
      </c>
      <c r="BH89" s="59">
        <v>0.86585365853658536</v>
      </c>
      <c r="BI89" s="59">
        <v>0.43902439024390244</v>
      </c>
      <c r="BJ89" s="59">
        <v>0.92682926829268297</v>
      </c>
      <c r="BK89" s="59">
        <v>-6.5462540537349171E-16</v>
      </c>
      <c r="BL89" s="59">
        <v>1</v>
      </c>
      <c r="BM89" s="59"/>
      <c r="BN89" s="59"/>
      <c r="BO89" s="59"/>
      <c r="BP89" s="59"/>
      <c r="BQ89" s="59"/>
      <c r="BR89" s="59"/>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59"/>
      <c r="DI89" s="59"/>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row>
    <row r="90" spans="1:149" outlineLevel="1" x14ac:dyDescent="0.2">
      <c r="AV90" s="71"/>
      <c r="AW90" s="71" t="s">
        <v>162</v>
      </c>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59"/>
      <c r="DI90" s="59"/>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row>
    <row r="91" spans="1:149" outlineLevel="1" x14ac:dyDescent="0.2">
      <c r="AV91" s="71"/>
      <c r="AW91" s="71" t="str">
        <f xml:space="preserve"> "Logistic Regression Curve -vs- " &amp; $AW$89 &amp; " 
Model 2 for Vendor.Eq.EnchantedDiamonds    (13 variables, n=246)"</f>
        <v>Logistic Regression Curve -vs- CLARITY.Eq.VS2 
Model 2 for Vendor.Eq.EnchantedDiamonds    (13 variables, n=246)</v>
      </c>
      <c r="AX91" s="59" t="s">
        <v>166</v>
      </c>
      <c r="AY91" s="59">
        <v>1</v>
      </c>
      <c r="AZ91" s="59">
        <v>0</v>
      </c>
      <c r="BA91" s="59">
        <v>0</v>
      </c>
      <c r="BB91" s="59">
        <v>0</v>
      </c>
      <c r="BC91" s="59">
        <v>0</v>
      </c>
      <c r="BD91" s="59">
        <v>0</v>
      </c>
      <c r="BE91" s="59">
        <v>0</v>
      </c>
      <c r="BF91" s="59">
        <v>0</v>
      </c>
      <c r="BG91" s="59">
        <v>0</v>
      </c>
      <c r="BH91" s="59">
        <v>0</v>
      </c>
      <c r="BI91" s="59">
        <v>0</v>
      </c>
      <c r="BJ91" s="59">
        <v>0</v>
      </c>
      <c r="BK91" s="59">
        <v>-1.2054177779786486</v>
      </c>
      <c r="BL91" s="59"/>
      <c r="BM91" s="59"/>
      <c r="BN91" s="59"/>
      <c r="BO91" s="59"/>
      <c r="BP91" s="59"/>
      <c r="BQ91" s="59"/>
      <c r="BR91" s="59"/>
      <c r="BS91" s="59"/>
      <c r="BT91" s="59"/>
      <c r="BU91" s="59"/>
      <c r="BV91" s="59"/>
      <c r="BW91" s="59"/>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59"/>
      <c r="DI91" s="59"/>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row>
    <row r="92" spans="1:149" outlineLevel="1" x14ac:dyDescent="0.2">
      <c r="A92" s="26" t="s">
        <v>92</v>
      </c>
      <c r="B92" s="1">
        <f>SUMPRODUCT($AY$89:$BK$89,$AY$108:$BK$108)</f>
        <v>0.33739837398373984</v>
      </c>
      <c r="C92" s="1">
        <f>1/(1+EXP(-F92))</f>
        <v>2.8716018091972353E-14</v>
      </c>
      <c r="D92" s="1">
        <f>1/(1+EXP(-(F92- $H$11*G92)))</f>
        <v>2.4070839482179872E-30</v>
      </c>
      <c r="E92" s="1">
        <f>1/(1+EXP(-(F92+ $H$11*G92)))</f>
        <v>0.99708943759144897</v>
      </c>
      <c r="F92" s="1">
        <f>MMULT($AY$89:$BK$89,$B$16:$B$28) + B15</f>
        <v>-31.181321306165543</v>
      </c>
      <c r="G92" s="1">
        <f t="array" ref="G92">SQRT(MMULT($AY$89:$BL$89,MMULT($AV$15:$BI$28,TRANSPOSE($AY$89:$BL$89))))</f>
        <v>18.886987587912039</v>
      </c>
      <c r="AV92" s="71"/>
      <c r="AW92" s="71" t="str">
        <f xml:space="preserve"> $AW$89 &amp; " (min to max) " &amp; CHAR(10) &amp; "Other Variables = Means"</f>
        <v>CLARITY.Eq.VS2 (min to max) 
Other Variables = Means</v>
      </c>
      <c r="AX92" s="59" t="s">
        <v>167</v>
      </c>
      <c r="AY92" s="59">
        <v>2.13</v>
      </c>
      <c r="AZ92" s="59">
        <v>1</v>
      </c>
      <c r="BA92" s="59">
        <v>1</v>
      </c>
      <c r="BB92" s="59">
        <v>1</v>
      </c>
      <c r="BC92" s="59">
        <v>1</v>
      </c>
      <c r="BD92" s="59">
        <v>1</v>
      </c>
      <c r="BE92" s="59">
        <v>1</v>
      </c>
      <c r="BF92" s="59">
        <v>1</v>
      </c>
      <c r="BG92" s="59">
        <v>1</v>
      </c>
      <c r="BH92" s="59">
        <v>1</v>
      </c>
      <c r="BI92" s="59">
        <v>1</v>
      </c>
      <c r="BJ92" s="59">
        <v>1</v>
      </c>
      <c r="BK92" s="59">
        <v>5.5955831254882797</v>
      </c>
      <c r="BL92" s="59"/>
      <c r="BM92" s="59"/>
      <c r="BN92" s="59"/>
      <c r="BO92" s="59"/>
      <c r="BP92" s="59"/>
      <c r="BQ92" s="59"/>
      <c r="BR92" s="59"/>
      <c r="BS92" s="59"/>
      <c r="BT92" s="59"/>
      <c r="BU92" s="59"/>
      <c r="BV92" s="59"/>
      <c r="BW92" s="59"/>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59"/>
      <c r="DI92" s="59"/>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row>
    <row r="93" spans="1:149" outlineLevel="1" x14ac:dyDescent="0.2">
      <c r="AV93" s="71"/>
      <c r="AW93" s="71" t="s">
        <v>163</v>
      </c>
      <c r="AX93" s="59" t="s">
        <v>168</v>
      </c>
      <c r="AY93" s="59">
        <f>AY91</f>
        <v>1</v>
      </c>
      <c r="AZ93" s="59">
        <f>AZ91</f>
        <v>0</v>
      </c>
      <c r="BA93" s="59">
        <f>BA91</f>
        <v>0</v>
      </c>
      <c r="BB93" s="59">
        <f>BB91</f>
        <v>0</v>
      </c>
      <c r="BC93" s="59">
        <f>BC91</f>
        <v>0</v>
      </c>
      <c r="BD93" s="59">
        <f>BD91</f>
        <v>0</v>
      </c>
      <c r="BE93" s="59">
        <f>BE91</f>
        <v>0</v>
      </c>
      <c r="BF93" s="59">
        <f>BF91</f>
        <v>0</v>
      </c>
      <c r="BG93" s="59">
        <f>BG91</f>
        <v>0</v>
      </c>
      <c r="BH93" s="59">
        <f>BH91</f>
        <v>0</v>
      </c>
      <c r="BI93" s="59">
        <f>BI91</f>
        <v>0</v>
      </c>
      <c r="BJ93" s="59">
        <f>BJ91</f>
        <v>0</v>
      </c>
      <c r="BK93" s="59">
        <f>BK91</f>
        <v>-1.2054177779786486</v>
      </c>
      <c r="BL93" s="59"/>
      <c r="BM93" s="59"/>
      <c r="BN93" s="59"/>
      <c r="BO93" s="59"/>
      <c r="BP93" s="59"/>
      <c r="BQ93" s="59"/>
      <c r="BR93" s="59"/>
      <c r="BS93" s="59"/>
      <c r="BT93" s="59"/>
      <c r="BU93" s="59"/>
      <c r="BV93" s="59"/>
      <c r="BW93" s="59"/>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59"/>
      <c r="DI93" s="59"/>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row>
    <row r="94" spans="1:149" outlineLevel="1" x14ac:dyDescent="0.2">
      <c r="B94" s="24" t="str">
        <f>$AW$89</f>
        <v>CLARITY.Eq.VS2</v>
      </c>
      <c r="C94" s="24" t="s">
        <v>158</v>
      </c>
      <c r="D94" s="24" t="str">
        <f>IF($I$11&gt;99%,("Lower "&amp;TEXT($I$11,"0.0%")),("Lower "&amp;TEXT($I$11,"0%")))</f>
        <v>Lower 95%</v>
      </c>
      <c r="E94" s="24" t="str">
        <f>IF($I$11&gt;99%,("Upper "&amp;TEXT($I$11,"0.0%")),("Upper "&amp;TEXT($I$11,"0%")))</f>
        <v>Upper 95%</v>
      </c>
      <c r="F94" s="24" t="s">
        <v>159</v>
      </c>
      <c r="G94" s="24" t="s">
        <v>100</v>
      </c>
      <c r="AV94" s="71"/>
      <c r="AW94" s="71" t="s">
        <v>164</v>
      </c>
      <c r="AX94" s="59" t="s">
        <v>169</v>
      </c>
      <c r="AY94" s="59">
        <f>(AY92 - AY91)/12</f>
        <v>9.4166666666666662E-2</v>
      </c>
      <c r="AZ94" s="59">
        <f>(AZ92 - AZ91)/12</f>
        <v>8.3333333333333329E-2</v>
      </c>
      <c r="BA94" s="59">
        <f>(BA92 - BA91)/12</f>
        <v>8.3333333333333329E-2</v>
      </c>
      <c r="BB94" s="59">
        <f>(BB92 - BB91)/12</f>
        <v>8.3333333333333329E-2</v>
      </c>
      <c r="BC94" s="59">
        <f>(BC92 - BC91)/12</f>
        <v>8.3333333333333329E-2</v>
      </c>
      <c r="BD94" s="59">
        <f>(BD92 - BD91)/12</f>
        <v>8.3333333333333329E-2</v>
      </c>
      <c r="BE94" s="59">
        <f>(BE92 - BE91)/12</f>
        <v>8.3333333333333329E-2</v>
      </c>
      <c r="BF94" s="59">
        <f>(BF92 - BF91)/12</f>
        <v>8.3333333333333329E-2</v>
      </c>
      <c r="BG94" s="59">
        <f>(BG92 - BG91)/12</f>
        <v>8.3333333333333329E-2</v>
      </c>
      <c r="BH94" s="59">
        <f>(BH92 - BH91)/12</f>
        <v>8.3333333333333329E-2</v>
      </c>
      <c r="BI94" s="59">
        <f>(BI92 - BI91)/12</f>
        <v>8.3333333333333329E-2</v>
      </c>
      <c r="BJ94" s="59">
        <f>(BJ92 - BJ91)/12</f>
        <v>8.3333333333333329E-2</v>
      </c>
      <c r="BK94" s="59">
        <f>(BK92 - BK91)/12</f>
        <v>0.56675007528891064</v>
      </c>
      <c r="BL94" s="59"/>
      <c r="BM94" s="59"/>
      <c r="BN94" s="59"/>
      <c r="BO94" s="59"/>
      <c r="BP94" s="59"/>
      <c r="BQ94" s="59"/>
      <c r="BR94" s="59"/>
      <c r="BS94" s="59"/>
      <c r="BT94" s="59"/>
      <c r="BU94" s="59"/>
      <c r="BV94" s="59"/>
      <c r="BW94" s="59"/>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59"/>
      <c r="DI94" s="59"/>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row>
    <row r="95" spans="1:149" outlineLevel="1" x14ac:dyDescent="0.2">
      <c r="B95" s="1">
        <f>SUMPRODUCT($AY$95:$BK$95,$AY$108:$BK$108)</f>
        <v>0</v>
      </c>
      <c r="C95" s="1">
        <f>1/(1+EXP(-F95))</f>
        <v>2.2566235017247489E-11</v>
      </c>
      <c r="D95" s="1">
        <f>1/(1+EXP(-(F95- $H$11*G95)))</f>
        <v>6.6621108037448682E-24</v>
      </c>
      <c r="E95" s="1">
        <f>1/(1+EXP(-(F95+ $H$11*G95)))</f>
        <v>0.98708635667146194</v>
      </c>
      <c r="F95" s="1">
        <f>MMULT($AY$95:$BK$95,$B$16:$B$28) + B15</f>
        <v>-24.514566352582634</v>
      </c>
      <c r="G95" s="1">
        <f t="array" ref="G95">SQRT(MMULT($AY$95:$BL$95,MMULT($AV$15:$BI$28,TRANSPOSE($AY$95:$BL$95))))</f>
        <v>14.720188602959208</v>
      </c>
      <c r="AV95" s="59"/>
      <c r="AW95" s="59">
        <v>1</v>
      </c>
      <c r="AX95" s="59"/>
      <c r="AY95" s="59">
        <f>IF($AY$109=$AW$88,$AY$93+($AW$95-1)*$AY$94,$AY$89)</f>
        <v>1.3162113821138195</v>
      </c>
      <c r="AZ95" s="59">
        <f>IF($AZ$109=$AW$88,$AZ$93+($AW$95-1)*$AZ$94,$AZ$89)</f>
        <v>5.6910569105691054E-2</v>
      </c>
      <c r="BA95" s="59">
        <f>IF($BA$109=$AW$88,$BA$93+($AW$95-1)*$BA$94,$BA$89)</f>
        <v>0.31300813008130079</v>
      </c>
      <c r="BB95" s="59">
        <f>IF($BB$109=$AW$88,$BB$93+($AW$95-1)*$BB$94,$BB$89)</f>
        <v>0</v>
      </c>
      <c r="BC95" s="59">
        <f>IF($BC$109=$AW$88,$BC$93+($AW$95-1)*$BC$94,$BC$89)</f>
        <v>0.13414634146341464</v>
      </c>
      <c r="BD95" s="59">
        <f>IF($BD$109=$AW$88,$BD$93+($AW$95-1)*$BD$94,$BD$89)</f>
        <v>0.13008130081300814</v>
      </c>
      <c r="BE95" s="59">
        <f>IF($BE$109=$AW$88,$BE$93+($AW$95-1)*$BE$94,$BE$89)</f>
        <v>0.17886178861788618</v>
      </c>
      <c r="BF95" s="59">
        <f>IF($BF$109=$AW$88,$BF$93+($AW$95-1)*$BF$94,$BF$89)</f>
        <v>0.29268292682926828</v>
      </c>
      <c r="BG95" s="59">
        <f>IF($BG$109=$AW$88,$BG$93+($AW$95-1)*$BG$94,$BG$89)</f>
        <v>0.80894308943089432</v>
      </c>
      <c r="BH95" s="59">
        <f>IF($BH$109=$AW$88,$BH$93+($AW$95-1)*$BH$94,$BH$89)</f>
        <v>0.86585365853658536</v>
      </c>
      <c r="BI95" s="59">
        <f>IF($BI$109=$AW$88,$BI$93+($AW$95-1)*$BI$94,$BI$89)</f>
        <v>0.43902439024390244</v>
      </c>
      <c r="BJ95" s="59">
        <f>IF($BJ$109=$AW$88,$BJ$93+($AW$95-1)*$BJ$94,$BJ$89)</f>
        <v>0.92682926829268297</v>
      </c>
      <c r="BK95" s="59">
        <f>IF($BK$109=$AW$88,$BK$93+($AW$95-1)*$BK$94,$BK$89)</f>
        <v>-6.5462540537349171E-16</v>
      </c>
      <c r="BL95" s="59">
        <v>1</v>
      </c>
      <c r="BM95" s="59"/>
      <c r="BN95" s="59"/>
      <c r="BO95" s="59"/>
      <c r="BP95" s="59"/>
      <c r="BQ95" s="59"/>
      <c r="BR95" s="59"/>
      <c r="BS95" s="59"/>
      <c r="BT95" s="59"/>
      <c r="BU95" s="59"/>
      <c r="BV95" s="59"/>
      <c r="BW95" s="59"/>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59"/>
      <c r="DI95" s="59"/>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row>
    <row r="96" spans="1:149" outlineLevel="1" x14ac:dyDescent="0.2">
      <c r="B96" s="1">
        <f>SUMPRODUCT($AY$96:$BK$96,$AY$108:$BK$108)</f>
        <v>8.3333333333333329E-2</v>
      </c>
      <c r="C96" s="1">
        <f>1/(1+EXP(-F96))</f>
        <v>4.3485680724203125E-12</v>
      </c>
      <c r="D96" s="1">
        <f>1/(1+EXP(-(F96- $H$11*G96)))</f>
        <v>1.7263164757501679E-25</v>
      </c>
      <c r="E96" s="1">
        <f>1/(1+EXP(-(F96+ $H$11*G96)))</f>
        <v>0.99095348848220022</v>
      </c>
      <c r="F96" s="1">
        <f>MMULT($AY$96:$BK$96,$B$16:$B$28) + B15</f>
        <v>-26.161174503768777</v>
      </c>
      <c r="G96" s="1">
        <f t="array" ref="G96">SQRT(MMULT($AY$96:$BL$96,MMULT($AV$15:$BI$28,TRANSPOSE($AY$96:$BL$96))))</f>
        <v>15.743892811664052</v>
      </c>
      <c r="AV96" s="59"/>
      <c r="AW96" s="59">
        <v>2</v>
      </c>
      <c r="AX96" s="59"/>
      <c r="AY96" s="59">
        <f>IF($AY$109=$AW$88,$AY$93+($AW$96-1)*$AY$94,$AY$89)</f>
        <v>1.3162113821138195</v>
      </c>
      <c r="AZ96" s="59">
        <f>IF($AZ$109=$AW$88,$AZ$93+($AW$96-1)*$AZ$94,$AZ$89)</f>
        <v>5.6910569105691054E-2</v>
      </c>
      <c r="BA96" s="59">
        <f>IF($BA$109=$AW$88,$BA$93+($AW$96-1)*$BA$94,$BA$89)</f>
        <v>0.31300813008130079</v>
      </c>
      <c r="BB96" s="59">
        <f>IF($BB$109=$AW$88,$BB$93+($AW$96-1)*$BB$94,$BB$89)</f>
        <v>8.3333333333333329E-2</v>
      </c>
      <c r="BC96" s="59">
        <f>IF($BC$109=$AW$88,$BC$93+($AW$96-1)*$BC$94,$BC$89)</f>
        <v>0.13414634146341464</v>
      </c>
      <c r="BD96" s="59">
        <f>IF($BD$109=$AW$88,$BD$93+($AW$96-1)*$BD$94,$BD$89)</f>
        <v>0.13008130081300814</v>
      </c>
      <c r="BE96" s="59">
        <f>IF($BE$109=$AW$88,$BE$93+($AW$96-1)*$BE$94,$BE$89)</f>
        <v>0.17886178861788618</v>
      </c>
      <c r="BF96" s="59">
        <f>IF($BF$109=$AW$88,$BF$93+($AW$96-1)*$BF$94,$BF$89)</f>
        <v>0.29268292682926828</v>
      </c>
      <c r="BG96" s="59">
        <f>IF($BG$109=$AW$88,$BG$93+($AW$96-1)*$BG$94,$BG$89)</f>
        <v>0.80894308943089432</v>
      </c>
      <c r="BH96" s="59">
        <f>IF($BH$109=$AW$88,$BH$93+($AW$96-1)*$BH$94,$BH$89)</f>
        <v>0.86585365853658536</v>
      </c>
      <c r="BI96" s="59">
        <f>IF($BI$109=$AW$88,$BI$93+($AW$96-1)*$BI$94,$BI$89)</f>
        <v>0.43902439024390244</v>
      </c>
      <c r="BJ96" s="59">
        <f>IF($BJ$109=$AW$88,$BJ$93+($AW$96-1)*$BJ$94,$BJ$89)</f>
        <v>0.92682926829268297</v>
      </c>
      <c r="BK96" s="59">
        <f>IF($BK$109=$AW$88,$BK$93+($AW$96-1)*$BK$94,$BK$89)</f>
        <v>-6.5462540537349171E-16</v>
      </c>
      <c r="BL96" s="59">
        <v>1</v>
      </c>
      <c r="BM96" s="59"/>
      <c r="BN96" s="59"/>
      <c r="BO96" s="59"/>
      <c r="BP96" s="59"/>
      <c r="BQ96" s="59"/>
      <c r="BR96" s="59"/>
      <c r="BS96" s="59"/>
      <c r="BT96" s="59"/>
      <c r="BU96" s="59"/>
      <c r="BV96" s="59"/>
      <c r="BW96" s="59"/>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59"/>
      <c r="DI96" s="59"/>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row>
    <row r="97" spans="1:149" outlineLevel="1" x14ac:dyDescent="0.2">
      <c r="B97" s="1">
        <f>SUMPRODUCT($AY$97:$BK$97,$AY$108:$BK$108)</f>
        <v>0.16666666666666666</v>
      </c>
      <c r="C97" s="1">
        <f>1/(1+EXP(-F97))</f>
        <v>8.3797958612689068E-13</v>
      </c>
      <c r="D97" s="1">
        <f>1/(1+EXP(-(F97- $H$11*G97)))</f>
        <v>4.438198270399522E-27</v>
      </c>
      <c r="E97" s="1">
        <f>1/(1+EXP(-(F97+ $H$11*G97)))</f>
        <v>0.99371936471287425</v>
      </c>
      <c r="F97" s="1">
        <f>MMULT($AY$97:$BK$97,$B$16:$B$28) + B15</f>
        <v>-27.80778265495492</v>
      </c>
      <c r="G97" s="1">
        <f t="array" ref="G97">SQRT(MMULT($AY$97:$BL$97,MMULT($AV$15:$BI$28,TRANSPOSE($AY$97:$BL$97))))</f>
        <v>16.771617548098131</v>
      </c>
      <c r="AV97" s="59"/>
      <c r="AW97" s="59">
        <v>3</v>
      </c>
      <c r="AX97" s="59"/>
      <c r="AY97" s="59">
        <f>IF($AY$109=$AW$88,$AY$93+($AW$97-1)*$AY$94,$AY$89)</f>
        <v>1.3162113821138195</v>
      </c>
      <c r="AZ97" s="59">
        <f>IF($AZ$109=$AW$88,$AZ$93+($AW$97-1)*$AZ$94,$AZ$89)</f>
        <v>5.6910569105691054E-2</v>
      </c>
      <c r="BA97" s="59">
        <f>IF($BA$109=$AW$88,$BA$93+($AW$97-1)*$BA$94,$BA$89)</f>
        <v>0.31300813008130079</v>
      </c>
      <c r="BB97" s="59">
        <f>IF($BB$109=$AW$88,$BB$93+($AW$97-1)*$BB$94,$BB$89)</f>
        <v>0.16666666666666666</v>
      </c>
      <c r="BC97" s="59">
        <f>IF($BC$109=$AW$88,$BC$93+($AW$97-1)*$BC$94,$BC$89)</f>
        <v>0.13414634146341464</v>
      </c>
      <c r="BD97" s="59">
        <f>IF($BD$109=$AW$88,$BD$93+($AW$97-1)*$BD$94,$BD$89)</f>
        <v>0.13008130081300814</v>
      </c>
      <c r="BE97" s="59">
        <f>IF($BE$109=$AW$88,$BE$93+($AW$97-1)*$BE$94,$BE$89)</f>
        <v>0.17886178861788618</v>
      </c>
      <c r="BF97" s="59">
        <f>IF($BF$109=$AW$88,$BF$93+($AW$97-1)*$BF$94,$BF$89)</f>
        <v>0.29268292682926828</v>
      </c>
      <c r="BG97" s="59">
        <f>IF($BG$109=$AW$88,$BG$93+($AW$97-1)*$BG$94,$BG$89)</f>
        <v>0.80894308943089432</v>
      </c>
      <c r="BH97" s="59">
        <f>IF($BH$109=$AW$88,$BH$93+($AW$97-1)*$BH$94,$BH$89)</f>
        <v>0.86585365853658536</v>
      </c>
      <c r="BI97" s="59">
        <f>IF($BI$109=$AW$88,$BI$93+($AW$97-1)*$BI$94,$BI$89)</f>
        <v>0.43902439024390244</v>
      </c>
      <c r="BJ97" s="59">
        <f>IF($BJ$109=$AW$88,$BJ$93+($AW$97-1)*$BJ$94,$BJ$89)</f>
        <v>0.92682926829268297</v>
      </c>
      <c r="BK97" s="59">
        <f>IF($BK$109=$AW$88,$BK$93+($AW$97-1)*$BK$94,$BK$89)</f>
        <v>-6.5462540537349171E-16</v>
      </c>
      <c r="BL97" s="59">
        <v>1</v>
      </c>
      <c r="BM97" s="59"/>
      <c r="BN97" s="59"/>
      <c r="BO97" s="59"/>
      <c r="BP97" s="59"/>
      <c r="BQ97" s="59"/>
      <c r="BR97" s="59"/>
      <c r="BS97" s="59"/>
      <c r="BT97" s="59"/>
      <c r="BU97" s="59"/>
      <c r="BV97" s="59"/>
      <c r="BW97" s="59"/>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59"/>
      <c r="DI97" s="59"/>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row>
    <row r="98" spans="1:149" outlineLevel="1" x14ac:dyDescent="0.2">
      <c r="B98" s="1">
        <f>SUMPRODUCT($AY$98:$BK$98,$AY$108:$BK$108)</f>
        <v>0.25</v>
      </c>
      <c r="C98" s="1">
        <f>1/(1+EXP(-F98))</f>
        <v>1.6148069320036454E-13</v>
      </c>
      <c r="D98" s="1">
        <f>1/(1+EXP(-(F98- $H$11*G98)))</f>
        <v>1.1336092590297034E-28</v>
      </c>
      <c r="E98" s="1">
        <f>1/(1+EXP(-(F98+ $H$11*G98)))</f>
        <v>0.99567149177760228</v>
      </c>
      <c r="F98" s="1">
        <f>MMULT($AY$98:$BK$98,$B$16:$B$28) + B15</f>
        <v>-29.454390806141063</v>
      </c>
      <c r="G98" s="1">
        <f t="array" ref="G98">SQRT(MMULT($AY$98:$BL$98,MMULT($AV$15:$BI$28,TRANSPOSE($AY$98:$BL$98))))</f>
        <v>17.802666526400102</v>
      </c>
      <c r="AV98" s="59"/>
      <c r="AW98" s="59">
        <v>4</v>
      </c>
      <c r="AX98" s="59"/>
      <c r="AY98" s="59">
        <f>IF($AY$109=$AW$88,$AY$93+($AW$98-1)*$AY$94,$AY$89)</f>
        <v>1.3162113821138195</v>
      </c>
      <c r="AZ98" s="59">
        <f>IF($AZ$109=$AW$88,$AZ$93+($AW$98-1)*$AZ$94,$AZ$89)</f>
        <v>5.6910569105691054E-2</v>
      </c>
      <c r="BA98" s="59">
        <f>IF($BA$109=$AW$88,$BA$93+($AW$98-1)*$BA$94,$BA$89)</f>
        <v>0.31300813008130079</v>
      </c>
      <c r="BB98" s="59">
        <f>IF($BB$109=$AW$88,$BB$93+($AW$98-1)*$BB$94,$BB$89)</f>
        <v>0.25</v>
      </c>
      <c r="BC98" s="59">
        <f>IF($BC$109=$AW$88,$BC$93+($AW$98-1)*$BC$94,$BC$89)</f>
        <v>0.13414634146341464</v>
      </c>
      <c r="BD98" s="59">
        <f>IF($BD$109=$AW$88,$BD$93+($AW$98-1)*$BD$94,$BD$89)</f>
        <v>0.13008130081300814</v>
      </c>
      <c r="BE98" s="59">
        <f>IF($BE$109=$AW$88,$BE$93+($AW$98-1)*$BE$94,$BE$89)</f>
        <v>0.17886178861788618</v>
      </c>
      <c r="BF98" s="59">
        <f>IF($BF$109=$AW$88,$BF$93+($AW$98-1)*$BF$94,$BF$89)</f>
        <v>0.29268292682926828</v>
      </c>
      <c r="BG98" s="59">
        <f>IF($BG$109=$AW$88,$BG$93+($AW$98-1)*$BG$94,$BG$89)</f>
        <v>0.80894308943089432</v>
      </c>
      <c r="BH98" s="59">
        <f>IF($BH$109=$AW$88,$BH$93+($AW$98-1)*$BH$94,$BH$89)</f>
        <v>0.86585365853658536</v>
      </c>
      <c r="BI98" s="59">
        <f>IF($BI$109=$AW$88,$BI$93+($AW$98-1)*$BI$94,$BI$89)</f>
        <v>0.43902439024390244</v>
      </c>
      <c r="BJ98" s="59">
        <f>IF($BJ$109=$AW$88,$BJ$93+($AW$98-1)*$BJ$94,$BJ$89)</f>
        <v>0.92682926829268297</v>
      </c>
      <c r="BK98" s="59">
        <f>IF($BK$109=$AW$88,$BK$93+($AW$98-1)*$BK$94,$BK$89)</f>
        <v>-6.5462540537349171E-16</v>
      </c>
      <c r="BL98" s="59">
        <v>1</v>
      </c>
      <c r="BM98" s="59"/>
      <c r="BN98" s="59"/>
      <c r="BO98" s="59"/>
      <c r="BP98" s="59"/>
      <c r="BQ98" s="59"/>
      <c r="BR98" s="59"/>
      <c r="BS98" s="59"/>
      <c r="BT98" s="59"/>
      <c r="BU98" s="59"/>
      <c r="BV98" s="59"/>
      <c r="BW98" s="59"/>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59"/>
      <c r="DI98" s="59"/>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row>
    <row r="99" spans="1:149" outlineLevel="1" x14ac:dyDescent="0.2">
      <c r="B99" s="1">
        <f>SUMPRODUCT($AY$99:$BK$99,$AY$108:$BK$108)</f>
        <v>0.33333333333333331</v>
      </c>
      <c r="C99" s="1">
        <f>1/(1+EXP(-F99))</f>
        <v>3.1117720178577483E-14</v>
      </c>
      <c r="D99" s="1">
        <f>1/(1+EXP(-(F99- $H$11*G99)))</f>
        <v>2.8797521558262968E-30</v>
      </c>
      <c r="E99" s="1">
        <f>1/(1+EXP(-(F99+ $H$11*G99)))</f>
        <v>0.99703482794223863</v>
      </c>
      <c r="F99" s="1">
        <f>MMULT($AY$99:$BK$99,$B$16:$B$28) + B15</f>
        <v>-31.100998957327178</v>
      </c>
      <c r="G99" s="1">
        <f t="array" ref="G99">SQRT(MMULT($AY$99:$BL$99,MMULT($AV$15:$BI$28,TRANSPOSE($AY$99:$BL$99))))</f>
        <v>18.836493879614828</v>
      </c>
      <c r="AV99" s="59"/>
      <c r="AW99" s="59">
        <v>5</v>
      </c>
      <c r="AX99" s="59"/>
      <c r="AY99" s="59">
        <f>IF($AY$109=$AW$88,$AY$93+($AW$99-1)*$AY$94,$AY$89)</f>
        <v>1.3162113821138195</v>
      </c>
      <c r="AZ99" s="59">
        <f>IF($AZ$109=$AW$88,$AZ$93+($AW$99-1)*$AZ$94,$AZ$89)</f>
        <v>5.6910569105691054E-2</v>
      </c>
      <c r="BA99" s="59">
        <f>IF($BA$109=$AW$88,$BA$93+($AW$99-1)*$BA$94,$BA$89)</f>
        <v>0.31300813008130079</v>
      </c>
      <c r="BB99" s="59">
        <f>IF($BB$109=$AW$88,$BB$93+($AW$99-1)*$BB$94,$BB$89)</f>
        <v>0.33333333333333331</v>
      </c>
      <c r="BC99" s="59">
        <f>IF($BC$109=$AW$88,$BC$93+($AW$99-1)*$BC$94,$BC$89)</f>
        <v>0.13414634146341464</v>
      </c>
      <c r="BD99" s="59">
        <f>IF($BD$109=$AW$88,$BD$93+($AW$99-1)*$BD$94,$BD$89)</f>
        <v>0.13008130081300814</v>
      </c>
      <c r="BE99" s="59">
        <f>IF($BE$109=$AW$88,$BE$93+($AW$99-1)*$BE$94,$BE$89)</f>
        <v>0.17886178861788618</v>
      </c>
      <c r="BF99" s="59">
        <f>IF($BF$109=$AW$88,$BF$93+($AW$99-1)*$BF$94,$BF$89)</f>
        <v>0.29268292682926828</v>
      </c>
      <c r="BG99" s="59">
        <f>IF($BG$109=$AW$88,$BG$93+($AW$99-1)*$BG$94,$BG$89)</f>
        <v>0.80894308943089432</v>
      </c>
      <c r="BH99" s="59">
        <f>IF($BH$109=$AW$88,$BH$93+($AW$99-1)*$BH$94,$BH$89)</f>
        <v>0.86585365853658536</v>
      </c>
      <c r="BI99" s="59">
        <f>IF($BI$109=$AW$88,$BI$93+($AW$99-1)*$BI$94,$BI$89)</f>
        <v>0.43902439024390244</v>
      </c>
      <c r="BJ99" s="59">
        <f>IF($BJ$109=$AW$88,$BJ$93+($AW$99-1)*$BJ$94,$BJ$89)</f>
        <v>0.92682926829268297</v>
      </c>
      <c r="BK99" s="59">
        <f>IF($BK$109=$AW$88,$BK$93+($AW$99-1)*$BK$94,$BK$89)</f>
        <v>-6.5462540537349171E-16</v>
      </c>
      <c r="BL99" s="59">
        <v>1</v>
      </c>
      <c r="BM99" s="59"/>
      <c r="BN99" s="59"/>
      <c r="BO99" s="59"/>
      <c r="BP99" s="59"/>
      <c r="BQ99" s="59"/>
      <c r="BR99" s="59"/>
      <c r="BS99" s="59"/>
      <c r="BT99" s="59"/>
      <c r="BU99" s="59"/>
      <c r="BV99" s="59"/>
      <c r="BW99" s="59"/>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59"/>
      <c r="DI99" s="59"/>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row>
    <row r="100" spans="1:149" outlineLevel="1" x14ac:dyDescent="0.2">
      <c r="B100" s="1">
        <f>SUMPRODUCT($AY$100:$BK$100,$AY$108:$BK$108)</f>
        <v>0.41666666666666663</v>
      </c>
      <c r="C100" s="1">
        <f>1/(1+EXP(-F100))</f>
        <v>5.9964599477576846E-15</v>
      </c>
      <c r="D100" s="1">
        <f>1/(1+EXP(-(F100- $H$11*G100)))</f>
        <v>7.2820049888910777E-32</v>
      </c>
      <c r="E100" s="1">
        <f>1/(1+EXP(-(F100+ $H$11*G100)))</f>
        <v>0.99797892482482664</v>
      </c>
      <c r="F100" s="1">
        <f>MMULT($AY$100:$BK$100,$B$16:$B$28) + B15</f>
        <v>-32.747607108513307</v>
      </c>
      <c r="G100" s="1">
        <f t="array" ref="G100">SQRT(MMULT($AY$100:$BL$100,MMULT($AV$15:$BI$28,TRANSPOSE($AY$100:$BL$100))))</f>
        <v>19.872665997780818</v>
      </c>
      <c r="AV100" s="59"/>
      <c r="AW100" s="59">
        <v>6</v>
      </c>
      <c r="AX100" s="59"/>
      <c r="AY100" s="59">
        <f>IF($AY$109=$AW$88,$AY$93+($AW$100-1)*$AY$94,$AY$89)</f>
        <v>1.3162113821138195</v>
      </c>
      <c r="AZ100" s="59">
        <f>IF($AZ$109=$AW$88,$AZ$93+($AW$100-1)*$AZ$94,$AZ$89)</f>
        <v>5.6910569105691054E-2</v>
      </c>
      <c r="BA100" s="59">
        <f>IF($BA$109=$AW$88,$BA$93+($AW$100-1)*$BA$94,$BA$89)</f>
        <v>0.31300813008130079</v>
      </c>
      <c r="BB100" s="59">
        <f>IF($BB$109=$AW$88,$BB$93+($AW$100-1)*$BB$94,$BB$89)</f>
        <v>0.41666666666666663</v>
      </c>
      <c r="BC100" s="59">
        <f>IF($BC$109=$AW$88,$BC$93+($AW$100-1)*$BC$94,$BC$89)</f>
        <v>0.13414634146341464</v>
      </c>
      <c r="BD100" s="59">
        <f>IF($BD$109=$AW$88,$BD$93+($AW$100-1)*$BD$94,$BD$89)</f>
        <v>0.13008130081300814</v>
      </c>
      <c r="BE100" s="59">
        <f>IF($BE$109=$AW$88,$BE$93+($AW$100-1)*$BE$94,$BE$89)</f>
        <v>0.17886178861788618</v>
      </c>
      <c r="BF100" s="59">
        <f>IF($BF$109=$AW$88,$BF$93+($AW$100-1)*$BF$94,$BF$89)</f>
        <v>0.29268292682926828</v>
      </c>
      <c r="BG100" s="59">
        <f>IF($BG$109=$AW$88,$BG$93+($AW$100-1)*$BG$94,$BG$89)</f>
        <v>0.80894308943089432</v>
      </c>
      <c r="BH100" s="59">
        <f>IF($BH$109=$AW$88,$BH$93+($AW$100-1)*$BH$94,$BH$89)</f>
        <v>0.86585365853658536</v>
      </c>
      <c r="BI100" s="59">
        <f>IF($BI$109=$AW$88,$BI$93+($AW$100-1)*$BI$94,$BI$89)</f>
        <v>0.43902439024390244</v>
      </c>
      <c r="BJ100" s="59">
        <f>IF($BJ$109=$AW$88,$BJ$93+($AW$100-1)*$BJ$94,$BJ$89)</f>
        <v>0.92682926829268297</v>
      </c>
      <c r="BK100" s="59">
        <f>IF($BK$109=$AW$88,$BK$93+($AW$100-1)*$BK$94,$BK$89)</f>
        <v>-6.5462540537349171E-16</v>
      </c>
      <c r="BL100" s="59">
        <v>1</v>
      </c>
      <c r="BM100" s="59"/>
      <c r="BN100" s="59"/>
      <c r="BO100" s="59"/>
      <c r="BP100" s="59"/>
      <c r="BQ100" s="59"/>
      <c r="BR100" s="59"/>
      <c r="BS100" s="59"/>
      <c r="BT100" s="59"/>
      <c r="BU100" s="59"/>
      <c r="BV100" s="59"/>
      <c r="BW100" s="59"/>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59"/>
      <c r="DI100" s="59"/>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row>
    <row r="101" spans="1:149" outlineLevel="1" x14ac:dyDescent="0.2">
      <c r="B101" s="1">
        <f>SUMPRODUCT($AY$101:$BK$101,$AY$108:$BK$108)</f>
        <v>0.5</v>
      </c>
      <c r="C101" s="1">
        <f>1/(1+EXP(-F101))</f>
        <v>1.155532336517868E-15</v>
      </c>
      <c r="D101" s="1">
        <f>1/(1+EXP(-(F101- $H$11*G101)))</f>
        <v>1.8342040980239935E-33</v>
      </c>
      <c r="E101" s="1">
        <f>1/(1+EXP(-(F101+ $H$11*G101)))</f>
        <v>0.99862821110302502</v>
      </c>
      <c r="F101" s="1">
        <f>MMULT($AY$101:$BK$101,$B$16:$B$28) + B15</f>
        <v>-34.39421525969945</v>
      </c>
      <c r="G101" s="1">
        <f t="array" ref="G101">SQRT(MMULT($AY$101:$BL$101,MMULT($AV$15:$BI$28,TRANSPOSE($AY$101:$BL$101))))</f>
        <v>20.910834320943955</v>
      </c>
      <c r="AV101" s="59"/>
      <c r="AW101" s="59">
        <v>7</v>
      </c>
      <c r="AX101" s="59"/>
      <c r="AY101" s="59">
        <f>IF($AY$109=$AW$88,$AY$93+($AW$101-1)*$AY$94,$AY$89)</f>
        <v>1.3162113821138195</v>
      </c>
      <c r="AZ101" s="59">
        <f>IF($AZ$109=$AW$88,$AZ$93+($AW$101-1)*$AZ$94,$AZ$89)</f>
        <v>5.6910569105691054E-2</v>
      </c>
      <c r="BA101" s="59">
        <f>IF($BA$109=$AW$88,$BA$93+($AW$101-1)*$BA$94,$BA$89)</f>
        <v>0.31300813008130079</v>
      </c>
      <c r="BB101" s="59">
        <f>IF($BB$109=$AW$88,$BB$93+($AW$101-1)*$BB$94,$BB$89)</f>
        <v>0.5</v>
      </c>
      <c r="BC101" s="59">
        <f>IF($BC$109=$AW$88,$BC$93+($AW$101-1)*$BC$94,$BC$89)</f>
        <v>0.13414634146341464</v>
      </c>
      <c r="BD101" s="59">
        <f>IF($BD$109=$AW$88,$BD$93+($AW$101-1)*$BD$94,$BD$89)</f>
        <v>0.13008130081300814</v>
      </c>
      <c r="BE101" s="59">
        <f>IF($BE$109=$AW$88,$BE$93+($AW$101-1)*$BE$94,$BE$89)</f>
        <v>0.17886178861788618</v>
      </c>
      <c r="BF101" s="59">
        <f>IF($BF$109=$AW$88,$BF$93+($AW$101-1)*$BF$94,$BF$89)</f>
        <v>0.29268292682926828</v>
      </c>
      <c r="BG101" s="59">
        <f>IF($BG$109=$AW$88,$BG$93+($AW$101-1)*$BG$94,$BG$89)</f>
        <v>0.80894308943089432</v>
      </c>
      <c r="BH101" s="59">
        <f>IF($BH$109=$AW$88,$BH$93+($AW$101-1)*$BH$94,$BH$89)</f>
        <v>0.86585365853658536</v>
      </c>
      <c r="BI101" s="59">
        <f>IF($BI$109=$AW$88,$BI$93+($AW$101-1)*$BI$94,$BI$89)</f>
        <v>0.43902439024390244</v>
      </c>
      <c r="BJ101" s="59">
        <f>IF($BJ$109=$AW$88,$BJ$93+($AW$101-1)*$BJ$94,$BJ$89)</f>
        <v>0.92682926829268297</v>
      </c>
      <c r="BK101" s="59">
        <f>IF($BK$109=$AW$88,$BK$93+($AW$101-1)*$BK$94,$BK$89)</f>
        <v>-6.5462540537349171E-16</v>
      </c>
      <c r="BL101" s="59">
        <v>1</v>
      </c>
      <c r="BM101" s="59"/>
      <c r="BN101" s="59"/>
      <c r="BO101" s="59"/>
      <c r="BP101" s="59"/>
      <c r="BQ101" s="59"/>
      <c r="BR101" s="59"/>
      <c r="BS101" s="59"/>
      <c r="BT101" s="59"/>
      <c r="BU101" s="59"/>
      <c r="BV101" s="59"/>
      <c r="BW101" s="59"/>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59"/>
      <c r="DI101" s="59"/>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row>
    <row r="102" spans="1:149" outlineLevel="1" x14ac:dyDescent="0.2">
      <c r="B102" s="1">
        <f>SUMPRODUCT($AY$102:$BK$102,$AY$108:$BK$108)</f>
        <v>0.58333333333333326</v>
      </c>
      <c r="C102" s="1">
        <f>1/(1+EXP(-F102))</f>
        <v>2.2267387631559908E-16</v>
      </c>
      <c r="D102" s="1">
        <f>1/(1+EXP(-(F102- $H$11*G102)))</f>
        <v>4.6045401227965371E-35</v>
      </c>
      <c r="E102" s="1">
        <f>1/(1+EXP(-(F102+ $H$11*G102)))</f>
        <v>0.99907222085412029</v>
      </c>
      <c r="F102" s="1">
        <f>MMULT($AY$102:$BK$102,$B$16:$B$28) + B15</f>
        <v>-36.040823410885594</v>
      </c>
      <c r="G102" s="1">
        <f t="array" ref="G102">SQRT(MMULT($AY$102:$BL$102,MMULT($AV$15:$BI$28,TRANSPOSE($AY$102:$BL$102))))</f>
        <v>21.950715616867907</v>
      </c>
      <c r="AV102" s="59"/>
      <c r="AW102" s="59">
        <v>8</v>
      </c>
      <c r="AX102" s="59"/>
      <c r="AY102" s="59">
        <f>IF($AY$109=$AW$88,$AY$93+($AW$102-1)*$AY$94,$AY$89)</f>
        <v>1.3162113821138195</v>
      </c>
      <c r="AZ102" s="59">
        <f>IF($AZ$109=$AW$88,$AZ$93+($AW$102-1)*$AZ$94,$AZ$89)</f>
        <v>5.6910569105691054E-2</v>
      </c>
      <c r="BA102" s="59">
        <f>IF($BA$109=$AW$88,$BA$93+($AW$102-1)*$BA$94,$BA$89)</f>
        <v>0.31300813008130079</v>
      </c>
      <c r="BB102" s="59">
        <f>IF($BB$109=$AW$88,$BB$93+($AW$102-1)*$BB$94,$BB$89)</f>
        <v>0.58333333333333326</v>
      </c>
      <c r="BC102" s="59">
        <f>IF($BC$109=$AW$88,$BC$93+($AW$102-1)*$BC$94,$BC$89)</f>
        <v>0.13414634146341464</v>
      </c>
      <c r="BD102" s="59">
        <f>IF($BD$109=$AW$88,$BD$93+($AW$102-1)*$BD$94,$BD$89)</f>
        <v>0.13008130081300814</v>
      </c>
      <c r="BE102" s="59">
        <f>IF($BE$109=$AW$88,$BE$93+($AW$102-1)*$BE$94,$BE$89)</f>
        <v>0.17886178861788618</v>
      </c>
      <c r="BF102" s="59">
        <f>IF($BF$109=$AW$88,$BF$93+($AW$102-1)*$BF$94,$BF$89)</f>
        <v>0.29268292682926828</v>
      </c>
      <c r="BG102" s="59">
        <f>IF($BG$109=$AW$88,$BG$93+($AW$102-1)*$BG$94,$BG$89)</f>
        <v>0.80894308943089432</v>
      </c>
      <c r="BH102" s="59">
        <f>IF($BH$109=$AW$88,$BH$93+($AW$102-1)*$BH$94,$BH$89)</f>
        <v>0.86585365853658536</v>
      </c>
      <c r="BI102" s="59">
        <f>IF($BI$109=$AW$88,$BI$93+($AW$102-1)*$BI$94,$BI$89)</f>
        <v>0.43902439024390244</v>
      </c>
      <c r="BJ102" s="59">
        <f>IF($BJ$109=$AW$88,$BJ$93+($AW$102-1)*$BJ$94,$BJ$89)</f>
        <v>0.92682926829268297</v>
      </c>
      <c r="BK102" s="59">
        <f>IF($BK$109=$AW$88,$BK$93+($AW$102-1)*$BK$94,$BK$89)</f>
        <v>-6.5462540537349171E-16</v>
      </c>
      <c r="BL102" s="59">
        <v>1</v>
      </c>
      <c r="BM102" s="59"/>
      <c r="BN102" s="59"/>
      <c r="BO102" s="59"/>
      <c r="BP102" s="59"/>
      <c r="BQ102" s="59"/>
      <c r="BR102" s="59"/>
      <c r="BS102" s="59"/>
      <c r="BT102" s="59"/>
      <c r="BU102" s="59"/>
      <c r="BV102" s="59"/>
      <c r="BW102" s="59"/>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59"/>
      <c r="DI102" s="59"/>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row>
    <row r="103" spans="1:149" outlineLevel="1" x14ac:dyDescent="0.2">
      <c r="B103" s="1">
        <f>SUMPRODUCT($AY$103:$BK$103,$AY$108:$BK$108)</f>
        <v>0.66666666666666663</v>
      </c>
      <c r="C103" s="1">
        <f>1/(1+EXP(-F103))</f>
        <v>4.2909794582497138E-17</v>
      </c>
      <c r="D103" s="1">
        <f>1/(1+EXP(-(F103- $H$11*G103)))</f>
        <v>1.152562846658502E-36</v>
      </c>
      <c r="E103" s="1">
        <f>1/(1+EXP(-(F103+ $H$11*G103)))</f>
        <v>0.99937442414856315</v>
      </c>
      <c r="F103" s="1">
        <f>MMULT($AY$103:$BK$103,$B$16:$B$28) + B15</f>
        <v>-37.687431562071737</v>
      </c>
      <c r="G103" s="1">
        <f t="array" ref="G103">SQRT(MMULT($AY$103:$BL$103,MMULT($AV$15:$BI$28,TRANSPOSE($AY$103:$BL$103))))</f>
        <v>22.992077464711112</v>
      </c>
      <c r="AV103" s="59"/>
      <c r="AW103" s="59">
        <v>9</v>
      </c>
      <c r="AX103" s="59"/>
      <c r="AY103" s="59">
        <f>IF($AY$109=$AW$88,$AY$93+($AW$103-1)*$AY$94,$AY$89)</f>
        <v>1.3162113821138195</v>
      </c>
      <c r="AZ103" s="59">
        <f>IF($AZ$109=$AW$88,$AZ$93+($AW$103-1)*$AZ$94,$AZ$89)</f>
        <v>5.6910569105691054E-2</v>
      </c>
      <c r="BA103" s="59">
        <f>IF($BA$109=$AW$88,$BA$93+($AW$103-1)*$BA$94,$BA$89)</f>
        <v>0.31300813008130079</v>
      </c>
      <c r="BB103" s="59">
        <f>IF($BB$109=$AW$88,$BB$93+($AW$103-1)*$BB$94,$BB$89)</f>
        <v>0.66666666666666663</v>
      </c>
      <c r="BC103" s="59">
        <f>IF($BC$109=$AW$88,$BC$93+($AW$103-1)*$BC$94,$BC$89)</f>
        <v>0.13414634146341464</v>
      </c>
      <c r="BD103" s="59">
        <f>IF($BD$109=$AW$88,$BD$93+($AW$103-1)*$BD$94,$BD$89)</f>
        <v>0.13008130081300814</v>
      </c>
      <c r="BE103" s="59">
        <f>IF($BE$109=$AW$88,$BE$93+($AW$103-1)*$BE$94,$BE$89)</f>
        <v>0.17886178861788618</v>
      </c>
      <c r="BF103" s="59">
        <f>IF($BF$109=$AW$88,$BF$93+($AW$103-1)*$BF$94,$BF$89)</f>
        <v>0.29268292682926828</v>
      </c>
      <c r="BG103" s="59">
        <f>IF($BG$109=$AW$88,$BG$93+($AW$103-1)*$BG$94,$BG$89)</f>
        <v>0.80894308943089432</v>
      </c>
      <c r="BH103" s="59">
        <f>IF($BH$109=$AW$88,$BH$93+($AW$103-1)*$BH$94,$BH$89)</f>
        <v>0.86585365853658536</v>
      </c>
      <c r="BI103" s="59">
        <f>IF($BI$109=$AW$88,$BI$93+($AW$103-1)*$BI$94,$BI$89)</f>
        <v>0.43902439024390244</v>
      </c>
      <c r="BJ103" s="59">
        <f>IF($BJ$109=$AW$88,$BJ$93+($AW$103-1)*$BJ$94,$BJ$89)</f>
        <v>0.92682926829268297</v>
      </c>
      <c r="BK103" s="59">
        <f>IF($BK$109=$AW$88,$BK$93+($AW$103-1)*$BK$94,$BK$89)</f>
        <v>-6.5462540537349171E-16</v>
      </c>
      <c r="BL103" s="59">
        <v>1</v>
      </c>
      <c r="BM103" s="59"/>
      <c r="BN103" s="59"/>
      <c r="BO103" s="59"/>
      <c r="BP103" s="59"/>
      <c r="BQ103" s="59"/>
      <c r="BR103" s="59"/>
      <c r="BS103" s="59"/>
      <c r="BT103" s="59"/>
      <c r="BU103" s="59"/>
      <c r="BV103" s="59"/>
      <c r="BW103" s="59"/>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59"/>
      <c r="DI103" s="59"/>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row>
    <row r="104" spans="1:149" outlineLevel="1" x14ac:dyDescent="0.2">
      <c r="B104" s="1">
        <f>SUMPRODUCT($AY$104:$BK$104,$AY$108:$BK$108)</f>
        <v>0.75</v>
      </c>
      <c r="C104" s="1">
        <f>1/(1+EXP(-F104))</f>
        <v>8.2688212087461965E-18</v>
      </c>
      <c r="D104" s="1">
        <f>1/(1+EXP(-(F104- $H$11*G104)))</f>
        <v>2.8777067201672985E-38</v>
      </c>
      <c r="E104" s="1">
        <f>1/(1+EXP(-(F104+ $H$11*G104)))</f>
        <v>0.9995792960593356</v>
      </c>
      <c r="F104" s="1">
        <f>MMULT($AY$104:$BK$104,$B$16:$B$28) + B15</f>
        <v>-39.334039713257852</v>
      </c>
      <c r="G104" s="1">
        <f t="array" ref="G104">SQRT(MMULT($AY$104:$BL$104,MMULT($AV$15:$BI$28,TRANSPOSE($AY$104:$BL$104))))</f>
        <v>24.034727419922419</v>
      </c>
      <c r="AV104" s="59"/>
      <c r="AW104" s="59">
        <v>10</v>
      </c>
      <c r="AX104" s="59"/>
      <c r="AY104" s="59">
        <f>IF($AY$109=$AW$88,$AY$93+($AW$104-1)*$AY$94,$AY$89)</f>
        <v>1.3162113821138195</v>
      </c>
      <c r="AZ104" s="59">
        <f>IF($AZ$109=$AW$88,$AZ$93+($AW$104-1)*$AZ$94,$AZ$89)</f>
        <v>5.6910569105691054E-2</v>
      </c>
      <c r="BA104" s="59">
        <f>IF($BA$109=$AW$88,$BA$93+($AW$104-1)*$BA$94,$BA$89)</f>
        <v>0.31300813008130079</v>
      </c>
      <c r="BB104" s="59">
        <f>IF($BB$109=$AW$88,$BB$93+($AW$104-1)*$BB$94,$BB$89)</f>
        <v>0.75</v>
      </c>
      <c r="BC104" s="59">
        <f>IF($BC$109=$AW$88,$BC$93+($AW$104-1)*$BC$94,$BC$89)</f>
        <v>0.13414634146341464</v>
      </c>
      <c r="BD104" s="59">
        <f>IF($BD$109=$AW$88,$BD$93+($AW$104-1)*$BD$94,$BD$89)</f>
        <v>0.13008130081300814</v>
      </c>
      <c r="BE104" s="59">
        <f>IF($BE$109=$AW$88,$BE$93+($AW$104-1)*$BE$94,$BE$89)</f>
        <v>0.17886178861788618</v>
      </c>
      <c r="BF104" s="59">
        <f>IF($BF$109=$AW$88,$BF$93+($AW$104-1)*$BF$94,$BF$89)</f>
        <v>0.29268292682926828</v>
      </c>
      <c r="BG104" s="59">
        <f>IF($BG$109=$AW$88,$BG$93+($AW$104-1)*$BG$94,$BG$89)</f>
        <v>0.80894308943089432</v>
      </c>
      <c r="BH104" s="59">
        <f>IF($BH$109=$AW$88,$BH$93+($AW$104-1)*$BH$94,$BH$89)</f>
        <v>0.86585365853658536</v>
      </c>
      <c r="BI104" s="59">
        <f>IF($BI$109=$AW$88,$BI$93+($AW$104-1)*$BI$94,$BI$89)</f>
        <v>0.43902439024390244</v>
      </c>
      <c r="BJ104" s="59">
        <f>IF($BJ$109=$AW$88,$BJ$93+($AW$104-1)*$BJ$94,$BJ$89)</f>
        <v>0.92682926829268297</v>
      </c>
      <c r="BK104" s="59">
        <f>IF($BK$109=$AW$88,$BK$93+($AW$104-1)*$BK$94,$BK$89)</f>
        <v>-6.5462540537349171E-16</v>
      </c>
      <c r="BL104" s="59">
        <v>1</v>
      </c>
      <c r="BM104" s="59"/>
      <c r="BN104" s="59"/>
      <c r="BO104" s="59"/>
      <c r="BP104" s="59"/>
      <c r="BQ104" s="59"/>
      <c r="BR104" s="59"/>
      <c r="BS104" s="59"/>
      <c r="BT104" s="59"/>
      <c r="BU104" s="59"/>
      <c r="BV104" s="59"/>
      <c r="BW104" s="59"/>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59"/>
      <c r="DI104" s="59"/>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row>
    <row r="105" spans="1:149" outlineLevel="1" x14ac:dyDescent="0.2">
      <c r="B105" s="1">
        <f>SUMPRODUCT($AY$105:$BK$105,$AY$108:$BK$108)</f>
        <v>0.83333333333333326</v>
      </c>
      <c r="C105" s="1">
        <f>1/(1+EXP(-F105))</f>
        <v>1.5934218480295032E-18</v>
      </c>
      <c r="D105" s="1">
        <f>1/(1+EXP(-(F105- $H$11*G105)))</f>
        <v>7.1691680647908736E-40</v>
      </c>
      <c r="E105" s="1">
        <f>1/(1+EXP(-(F105+ $H$11*G105)))</f>
        <v>0.99971771707103518</v>
      </c>
      <c r="F105" s="1">
        <f>MMULT($AY$105:$BK$105,$B$16:$B$28) + B15</f>
        <v>-40.980647864443995</v>
      </c>
      <c r="G105" s="1">
        <f t="array" ref="G105">SQRT(MMULT($AY$105:$BL$105,MMULT($AV$15:$BI$28,TRANSPOSE($AY$105:$BL$105))))</f>
        <v>25.07850482211197</v>
      </c>
      <c r="AV105" s="59"/>
      <c r="AW105" s="59">
        <v>11</v>
      </c>
      <c r="AX105" s="59"/>
      <c r="AY105" s="59">
        <f>IF($AY$109=$AW$88,$AY$93+($AW$105-1)*$AY$94,$AY$89)</f>
        <v>1.3162113821138195</v>
      </c>
      <c r="AZ105" s="59">
        <f>IF($AZ$109=$AW$88,$AZ$93+($AW$105-1)*$AZ$94,$AZ$89)</f>
        <v>5.6910569105691054E-2</v>
      </c>
      <c r="BA105" s="59">
        <f>IF($BA$109=$AW$88,$BA$93+($AW$105-1)*$BA$94,$BA$89)</f>
        <v>0.31300813008130079</v>
      </c>
      <c r="BB105" s="59">
        <f>IF($BB$109=$AW$88,$BB$93+($AW$105-1)*$BB$94,$BB$89)</f>
        <v>0.83333333333333326</v>
      </c>
      <c r="BC105" s="59">
        <f>IF($BC$109=$AW$88,$BC$93+($AW$105-1)*$BC$94,$BC$89)</f>
        <v>0.13414634146341464</v>
      </c>
      <c r="BD105" s="59">
        <f>IF($BD$109=$AW$88,$BD$93+($AW$105-1)*$BD$94,$BD$89)</f>
        <v>0.13008130081300814</v>
      </c>
      <c r="BE105" s="59">
        <f>IF($BE$109=$AW$88,$BE$93+($AW$105-1)*$BE$94,$BE$89)</f>
        <v>0.17886178861788618</v>
      </c>
      <c r="BF105" s="59">
        <f>IF($BF$109=$AW$88,$BF$93+($AW$105-1)*$BF$94,$BF$89)</f>
        <v>0.29268292682926828</v>
      </c>
      <c r="BG105" s="59">
        <f>IF($BG$109=$AW$88,$BG$93+($AW$105-1)*$BG$94,$BG$89)</f>
        <v>0.80894308943089432</v>
      </c>
      <c r="BH105" s="59">
        <f>IF($BH$109=$AW$88,$BH$93+($AW$105-1)*$BH$94,$BH$89)</f>
        <v>0.86585365853658536</v>
      </c>
      <c r="BI105" s="59">
        <f>IF($BI$109=$AW$88,$BI$93+($AW$105-1)*$BI$94,$BI$89)</f>
        <v>0.43902439024390244</v>
      </c>
      <c r="BJ105" s="59">
        <f>IF($BJ$109=$AW$88,$BJ$93+($AW$105-1)*$BJ$94,$BJ$89)</f>
        <v>0.92682926829268297</v>
      </c>
      <c r="BK105" s="59">
        <f>IF($BK$109=$AW$88,$BK$93+($AW$105-1)*$BK$94,$BK$89)</f>
        <v>-6.5462540537349171E-16</v>
      </c>
      <c r="BL105" s="59">
        <v>1</v>
      </c>
      <c r="BM105" s="59"/>
      <c r="BN105" s="59"/>
      <c r="BO105" s="59"/>
      <c r="BP105" s="59"/>
      <c r="BQ105" s="59"/>
      <c r="BR105" s="59"/>
      <c r="BS105" s="59"/>
      <c r="BT105" s="59"/>
      <c r="BU105" s="59"/>
      <c r="BV105" s="59"/>
      <c r="BW105" s="59"/>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59"/>
      <c r="DI105" s="59"/>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row>
    <row r="106" spans="1:149" outlineLevel="1" x14ac:dyDescent="0.2">
      <c r="B106" s="1">
        <f>SUMPRODUCT($AY$106:$BK$106,$AY$108:$BK$108)</f>
        <v>0.91666666666666663</v>
      </c>
      <c r="C106" s="1">
        <f>1/(1+EXP(-F106))</f>
        <v>3.0705624437642734E-19</v>
      </c>
      <c r="D106" s="1">
        <f>1/(1+EXP(-(F106- $H$11*G106)))</f>
        <v>1.7825689697445019E-41</v>
      </c>
      <c r="E106" s="1">
        <f>1/(1+EXP(-(F106+ $H$11*G106)))</f>
        <v>0.99981097102789174</v>
      </c>
      <c r="F106" s="1">
        <f>MMULT($AY$106:$BK$106,$B$16:$B$28) + B15</f>
        <v>-42.627256015630138</v>
      </c>
      <c r="G106" s="1">
        <f t="array" ref="G106">SQRT(MMULT($AY$106:$BL$106,MMULT($AV$15:$BI$28,TRANSPOSE($AY$106:$BL$106))))</f>
        <v>26.123274527352851</v>
      </c>
      <c r="AV106" s="59"/>
      <c r="AW106" s="59">
        <v>12</v>
      </c>
      <c r="AX106" s="59"/>
      <c r="AY106" s="59">
        <f>IF($AY$109=$AW$88,$AY$93+($AW$106-1)*$AY$94,$AY$89)</f>
        <v>1.3162113821138195</v>
      </c>
      <c r="AZ106" s="59">
        <f>IF($AZ$109=$AW$88,$AZ$93+($AW$106-1)*$AZ$94,$AZ$89)</f>
        <v>5.6910569105691054E-2</v>
      </c>
      <c r="BA106" s="59">
        <f>IF($BA$109=$AW$88,$BA$93+($AW$106-1)*$BA$94,$BA$89)</f>
        <v>0.31300813008130079</v>
      </c>
      <c r="BB106" s="59">
        <f>IF($BB$109=$AW$88,$BB$93+($AW$106-1)*$BB$94,$BB$89)</f>
        <v>0.91666666666666663</v>
      </c>
      <c r="BC106" s="59">
        <f>IF($BC$109=$AW$88,$BC$93+($AW$106-1)*$BC$94,$BC$89)</f>
        <v>0.13414634146341464</v>
      </c>
      <c r="BD106" s="59">
        <f>IF($BD$109=$AW$88,$BD$93+($AW$106-1)*$BD$94,$BD$89)</f>
        <v>0.13008130081300814</v>
      </c>
      <c r="BE106" s="59">
        <f>IF($BE$109=$AW$88,$BE$93+($AW$106-1)*$BE$94,$BE$89)</f>
        <v>0.17886178861788618</v>
      </c>
      <c r="BF106" s="59">
        <f>IF($BF$109=$AW$88,$BF$93+($AW$106-1)*$BF$94,$BF$89)</f>
        <v>0.29268292682926828</v>
      </c>
      <c r="BG106" s="59">
        <f>IF($BG$109=$AW$88,$BG$93+($AW$106-1)*$BG$94,$BG$89)</f>
        <v>0.80894308943089432</v>
      </c>
      <c r="BH106" s="59">
        <f>IF($BH$109=$AW$88,$BH$93+($AW$106-1)*$BH$94,$BH$89)</f>
        <v>0.86585365853658536</v>
      </c>
      <c r="BI106" s="59">
        <f>IF($BI$109=$AW$88,$BI$93+($AW$106-1)*$BI$94,$BI$89)</f>
        <v>0.43902439024390244</v>
      </c>
      <c r="BJ106" s="59">
        <f>IF($BJ$109=$AW$88,$BJ$93+($AW$106-1)*$BJ$94,$BJ$89)</f>
        <v>0.92682926829268297</v>
      </c>
      <c r="BK106" s="59">
        <f>IF($BK$109=$AW$88,$BK$93+($AW$106-1)*$BK$94,$BK$89)</f>
        <v>-6.5462540537349171E-16</v>
      </c>
      <c r="BL106" s="59">
        <v>1</v>
      </c>
      <c r="BM106" s="59"/>
      <c r="BN106" s="59"/>
      <c r="BO106" s="59"/>
      <c r="BP106" s="59"/>
      <c r="BQ106" s="59"/>
      <c r="BR106" s="59"/>
      <c r="BS106" s="59"/>
      <c r="BT106" s="59"/>
      <c r="BU106" s="59"/>
      <c r="BV106" s="59"/>
      <c r="BW106" s="59"/>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59"/>
      <c r="DI106" s="59"/>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row>
    <row r="107" spans="1:149" outlineLevel="1" x14ac:dyDescent="0.2">
      <c r="B107" s="1">
        <f>SUMPRODUCT($AY$107:$BK$107,$AY$108:$BK$108)</f>
        <v>1</v>
      </c>
      <c r="C107" s="1">
        <f>1/(1+EXP(-F107))</f>
        <v>5.9170481016782538E-20</v>
      </c>
      <c r="D107" s="1">
        <f>1/(1+EXP(-(F107- $H$11*G107)))</f>
        <v>4.4246275056944655E-43</v>
      </c>
      <c r="E107" s="1">
        <f>1/(1+EXP(-(F107+ $H$11*G107)))</f>
        <v>0.99987363941321317</v>
      </c>
      <c r="F107" s="1">
        <f>MMULT($AY$107:$BK$107,$B$16:$B$28) + B15</f>
        <v>-44.273864166816281</v>
      </c>
      <c r="G107" s="1">
        <f t="array" ref="G107">SQRT(MMULT($AY$107:$BL$107,MMULT($AV$15:$BI$28,TRANSPOSE($AY$107:$BL$107))))</f>
        <v>27.168922060071122</v>
      </c>
      <c r="AV107" s="59"/>
      <c r="AW107" s="59">
        <v>13</v>
      </c>
      <c r="AX107" s="59"/>
      <c r="AY107" s="59">
        <f>IF($AY$109=$AW$88,$AY$93+($AW$107-1)*$AY$94,$AY$89)</f>
        <v>1.3162113821138195</v>
      </c>
      <c r="AZ107" s="59">
        <f>IF($AZ$109=$AW$88,$AZ$93+($AW$107-1)*$AZ$94,$AZ$89)</f>
        <v>5.6910569105691054E-2</v>
      </c>
      <c r="BA107" s="59">
        <f>IF($BA$109=$AW$88,$BA$93+($AW$107-1)*$BA$94,$BA$89)</f>
        <v>0.31300813008130079</v>
      </c>
      <c r="BB107" s="59">
        <f>IF($BB$109=$AW$88,$BB$93+($AW$107-1)*$BB$94,$BB$89)</f>
        <v>1</v>
      </c>
      <c r="BC107" s="59">
        <f>IF($BC$109=$AW$88,$BC$93+($AW$107-1)*$BC$94,$BC$89)</f>
        <v>0.13414634146341464</v>
      </c>
      <c r="BD107" s="59">
        <f>IF($BD$109=$AW$88,$BD$93+($AW$107-1)*$BD$94,$BD$89)</f>
        <v>0.13008130081300814</v>
      </c>
      <c r="BE107" s="59">
        <f>IF($BE$109=$AW$88,$BE$93+($AW$107-1)*$BE$94,$BE$89)</f>
        <v>0.17886178861788618</v>
      </c>
      <c r="BF107" s="59">
        <f>IF($BF$109=$AW$88,$BF$93+($AW$107-1)*$BF$94,$BF$89)</f>
        <v>0.29268292682926828</v>
      </c>
      <c r="BG107" s="59">
        <f>IF($BG$109=$AW$88,$BG$93+($AW$107-1)*$BG$94,$BG$89)</f>
        <v>0.80894308943089432</v>
      </c>
      <c r="BH107" s="59">
        <f>IF($BH$109=$AW$88,$BH$93+($AW$107-1)*$BH$94,$BH$89)</f>
        <v>0.86585365853658536</v>
      </c>
      <c r="BI107" s="59">
        <f>IF($BI$109=$AW$88,$BI$93+($AW$107-1)*$BI$94,$BI$89)</f>
        <v>0.43902439024390244</v>
      </c>
      <c r="BJ107" s="59">
        <f>IF($BJ$109=$AW$88,$BJ$93+($AW$107-1)*$BJ$94,$BJ$89)</f>
        <v>0.92682926829268297</v>
      </c>
      <c r="BK107" s="59">
        <f>IF($BK$109=$AW$88,$BK$93+($AW$107-1)*$BK$94,$BK$89)</f>
        <v>-6.5462540537349171E-16</v>
      </c>
      <c r="BL107" s="59">
        <v>1</v>
      </c>
      <c r="BM107" s="59"/>
      <c r="BN107" s="59"/>
      <c r="BO107" s="59"/>
      <c r="BP107" s="59"/>
      <c r="BQ107" s="59"/>
      <c r="BR107" s="59"/>
      <c r="BS107" s="59"/>
      <c r="BT107" s="59"/>
      <c r="BU107" s="59"/>
      <c r="BV107" s="59"/>
      <c r="BW107" s="59"/>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59"/>
      <c r="DI107" s="59"/>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row>
    <row r="108" spans="1:149" outlineLevel="1" x14ac:dyDescent="0.2">
      <c r="AV108" s="59"/>
      <c r="AW108" s="59"/>
      <c r="AX108" s="59"/>
      <c r="AY108" s="59">
        <f>IF($AW$88 = $AY$109,1,0)</f>
        <v>0</v>
      </c>
      <c r="AZ108" s="59">
        <f>IF($AW$88 = $AZ$109,1,0)</f>
        <v>0</v>
      </c>
      <c r="BA108" s="59">
        <f>IF($AW$88 = $BA$109,1,0)</f>
        <v>0</v>
      </c>
      <c r="BB108" s="59">
        <f>IF($AW$88 = $BB$109,1,0)</f>
        <v>1</v>
      </c>
      <c r="BC108" s="59">
        <f>IF($AW$88 = $BC$109,1,0)</f>
        <v>0</v>
      </c>
      <c r="BD108" s="59">
        <f>IF($AW$88 = $BD$109,1,0)</f>
        <v>0</v>
      </c>
      <c r="BE108" s="59">
        <f>IF($AW$88 = $BE$109,1,0)</f>
        <v>0</v>
      </c>
      <c r="BF108" s="59">
        <f>IF($AW$88 = $BF$109,1,0)</f>
        <v>0</v>
      </c>
      <c r="BG108" s="59">
        <f>IF($AW$88 = $BG$109,1,0)</f>
        <v>0</v>
      </c>
      <c r="BH108" s="59">
        <f>IF($AW$88 = $BH$109,1,0)</f>
        <v>0</v>
      </c>
      <c r="BI108" s="59">
        <f>IF($AW$88 = $BI$109,1,0)</f>
        <v>0</v>
      </c>
      <c r="BJ108" s="59">
        <f>IF($AW$88 = $BJ$109,1,0)</f>
        <v>0</v>
      </c>
      <c r="BK108" s="59">
        <f>IF($AW$88 = $BK$109,1,0)</f>
        <v>0</v>
      </c>
      <c r="BL108" s="59"/>
      <c r="BM108" s="59"/>
      <c r="BN108" s="59"/>
      <c r="BO108" s="59"/>
      <c r="BP108" s="59"/>
      <c r="BQ108" s="59"/>
      <c r="BR108" s="59"/>
      <c r="BS108" s="59"/>
      <c r="BT108" s="59"/>
      <c r="BU108" s="59"/>
      <c r="BV108" s="59"/>
      <c r="BW108" s="59"/>
      <c r="BX108" s="59"/>
      <c r="BY108" s="59"/>
      <c r="BZ108" s="59"/>
      <c r="CA108" s="59"/>
      <c r="CB108" s="59"/>
      <c r="CC108" s="59"/>
      <c r="CD108" s="59"/>
      <c r="CE108" s="59"/>
      <c r="CF108" s="59"/>
      <c r="CG108" s="59"/>
      <c r="CH108" s="59"/>
      <c r="CI108" s="59"/>
      <c r="CJ108" s="59"/>
      <c r="CK108" s="59"/>
      <c r="CL108" s="59"/>
      <c r="CM108" s="59"/>
      <c r="CN108" s="59"/>
      <c r="CO108" s="59"/>
      <c r="CP108" s="59"/>
      <c r="CQ108" s="59"/>
      <c r="CR108" s="59"/>
      <c r="CS108" s="59"/>
      <c r="CT108" s="59"/>
      <c r="CU108" s="59"/>
      <c r="CV108" s="59"/>
      <c r="CW108" s="59"/>
      <c r="CX108" s="59"/>
      <c r="CY108" s="59"/>
      <c r="CZ108" s="59"/>
      <c r="DA108" s="59"/>
      <c r="DB108" s="59"/>
      <c r="DC108" s="59"/>
      <c r="DD108" s="59"/>
      <c r="DE108" s="59"/>
      <c r="DF108" s="59"/>
      <c r="DG108" s="59"/>
      <c r="DH108" s="59"/>
      <c r="DI108" s="59"/>
      <c r="DJ108" s="59"/>
      <c r="DK108" s="59"/>
      <c r="DL108" s="59"/>
      <c r="DM108" s="59"/>
      <c r="DN108" s="59"/>
      <c r="DO108" s="59"/>
      <c r="DP108" s="59"/>
      <c r="DQ108" s="59"/>
      <c r="DR108" s="59"/>
      <c r="DS108" s="59"/>
      <c r="DT108" s="59"/>
      <c r="DU108" s="59"/>
      <c r="DV108" s="59"/>
      <c r="DW108" s="59"/>
      <c r="DX108" s="59"/>
      <c r="DY108" s="59"/>
      <c r="DZ108" s="59"/>
      <c r="EA108" s="59"/>
      <c r="EB108" s="59"/>
      <c r="EC108" s="59"/>
      <c r="ED108" s="59"/>
      <c r="EE108" s="59"/>
      <c r="EF108" s="59"/>
      <c r="EG108" s="59"/>
      <c r="EH108" s="59"/>
      <c r="EI108" s="59"/>
      <c r="EJ108" s="59"/>
      <c r="EK108" s="59"/>
      <c r="EL108" s="59"/>
      <c r="EM108" s="59"/>
      <c r="EN108" s="59"/>
      <c r="EO108" s="59"/>
      <c r="EP108" s="59"/>
      <c r="EQ108" s="59"/>
      <c r="ER108" s="59"/>
      <c r="ES108" s="59"/>
    </row>
    <row r="109" spans="1:149" x14ac:dyDescent="0.2">
      <c r="A109" s="75"/>
      <c r="AV109" s="59"/>
      <c r="AW109" s="59"/>
      <c r="AX109" s="59"/>
      <c r="AY109" s="59">
        <v>1</v>
      </c>
      <c r="AZ109" s="59">
        <v>2</v>
      </c>
      <c r="BA109" s="59">
        <v>3</v>
      </c>
      <c r="BB109" s="59">
        <v>4</v>
      </c>
      <c r="BC109" s="59">
        <v>5</v>
      </c>
      <c r="BD109" s="59">
        <v>6</v>
      </c>
      <c r="BE109" s="59">
        <v>7</v>
      </c>
      <c r="BF109" s="59">
        <v>8</v>
      </c>
      <c r="BG109" s="59">
        <v>9</v>
      </c>
      <c r="BH109" s="59">
        <v>10</v>
      </c>
      <c r="BI109" s="59">
        <v>11</v>
      </c>
      <c r="BJ109" s="59">
        <v>12</v>
      </c>
      <c r="BK109" s="59">
        <v>13</v>
      </c>
      <c r="BL109" s="59"/>
      <c r="BM109" s="59"/>
      <c r="BN109" s="59"/>
      <c r="BO109" s="59"/>
      <c r="BP109" s="59"/>
      <c r="BQ109" s="59"/>
      <c r="BR109" s="59"/>
      <c r="BS109" s="59"/>
      <c r="BT109" s="59"/>
      <c r="BU109" s="59"/>
      <c r="BV109" s="59"/>
      <c r="BW109" s="59"/>
      <c r="BX109" s="59"/>
      <c r="BY109" s="59"/>
      <c r="BZ109" s="59"/>
      <c r="CA109" s="59"/>
      <c r="CB109" s="59"/>
      <c r="CC109" s="59"/>
      <c r="CD109" s="59"/>
      <c r="CE109" s="59"/>
      <c r="CF109" s="59"/>
      <c r="CG109" s="59"/>
      <c r="CH109" s="59"/>
      <c r="CI109" s="59"/>
      <c r="CJ109" s="59"/>
      <c r="CK109" s="59"/>
      <c r="CL109" s="59"/>
      <c r="CM109" s="59"/>
      <c r="CN109" s="59"/>
      <c r="CO109" s="59"/>
      <c r="CP109" s="59"/>
      <c r="CQ109" s="59"/>
      <c r="CR109" s="59"/>
      <c r="CS109" s="59"/>
      <c r="CT109" s="59"/>
      <c r="CU109" s="59"/>
      <c r="CV109" s="59"/>
      <c r="CW109" s="59"/>
      <c r="CX109" s="59"/>
      <c r="CY109" s="59"/>
      <c r="CZ109" s="59"/>
      <c r="DA109" s="59"/>
      <c r="DB109" s="59"/>
      <c r="DC109" s="59"/>
      <c r="DD109" s="59"/>
      <c r="DE109" s="59"/>
      <c r="DF109" s="59"/>
      <c r="DG109" s="59"/>
      <c r="DH109" s="59"/>
      <c r="DI109" s="59"/>
      <c r="DJ109" s="59"/>
      <c r="DK109" s="59"/>
      <c r="DL109" s="59"/>
      <c r="DM109" s="59"/>
      <c r="DN109" s="59"/>
      <c r="DO109" s="59"/>
      <c r="DP109" s="59"/>
      <c r="DQ109" s="59"/>
      <c r="DR109" s="59"/>
      <c r="DS109" s="59"/>
      <c r="DT109" s="59"/>
      <c r="DU109" s="59"/>
      <c r="DV109" s="59"/>
      <c r="DW109" s="59"/>
      <c r="DX109" s="59"/>
      <c r="DY109" s="59"/>
      <c r="DZ109" s="59"/>
      <c r="EA109" s="59"/>
      <c r="EB109" s="59"/>
      <c r="EC109" s="59"/>
      <c r="ED109" s="59"/>
      <c r="EE109" s="59"/>
      <c r="EF109" s="59"/>
      <c r="EG109" s="59"/>
      <c r="EH109" s="59"/>
      <c r="EI109" s="59"/>
      <c r="EJ109" s="59"/>
      <c r="EK109" s="59"/>
      <c r="EL109" s="59"/>
      <c r="EM109" s="59"/>
      <c r="EN109" s="59"/>
      <c r="EO109" s="59"/>
      <c r="EP109" s="59"/>
      <c r="EQ109" s="59"/>
      <c r="ER109" s="59"/>
      <c r="ES109" s="59"/>
    </row>
    <row r="110" spans="1:149" x14ac:dyDescent="0.2">
      <c r="A110" s="12" t="s">
        <v>170</v>
      </c>
      <c r="AV110" s="71" t="s">
        <v>201</v>
      </c>
      <c r="AW110" s="59"/>
      <c r="AX110" s="59"/>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c r="BU110" s="59"/>
      <c r="BV110" s="59"/>
      <c r="BW110" s="59"/>
      <c r="BX110" s="59"/>
      <c r="BY110" s="59"/>
      <c r="BZ110" s="59"/>
      <c r="CA110" s="59"/>
      <c r="CB110" s="59"/>
      <c r="CC110" s="59"/>
      <c r="CD110" s="59"/>
      <c r="CE110" s="59"/>
      <c r="CF110" s="59"/>
      <c r="CG110" s="59"/>
      <c r="CH110" s="59"/>
      <c r="CI110" s="59"/>
      <c r="CJ110" s="59"/>
      <c r="CK110" s="59"/>
      <c r="CL110" s="59"/>
      <c r="CM110" s="59"/>
      <c r="CN110" s="59"/>
      <c r="CO110" s="59"/>
      <c r="CP110" s="59"/>
      <c r="CQ110" s="59"/>
      <c r="CR110" s="59"/>
      <c r="CS110" s="59"/>
      <c r="CT110" s="59"/>
      <c r="CU110" s="59"/>
      <c r="CV110" s="59"/>
      <c r="CW110" s="59"/>
      <c r="CX110" s="59"/>
      <c r="CY110" s="59"/>
      <c r="CZ110" s="59"/>
      <c r="DA110" s="59"/>
      <c r="DB110" s="59"/>
      <c r="DC110" s="59"/>
      <c r="DD110" s="59"/>
      <c r="DE110" s="59"/>
      <c r="DF110" s="59"/>
      <c r="DG110" s="59"/>
      <c r="DH110" s="59"/>
      <c r="DI110" s="59"/>
      <c r="DJ110" s="59"/>
      <c r="DK110" s="59"/>
      <c r="DL110" s="59"/>
      <c r="DM110" s="59"/>
      <c r="DN110" s="59"/>
      <c r="DO110" s="59"/>
      <c r="DP110" s="59"/>
      <c r="DQ110" s="59"/>
      <c r="DR110" s="59"/>
      <c r="DS110" s="59"/>
      <c r="DT110" s="59"/>
      <c r="DU110" s="59"/>
      <c r="DV110" s="59"/>
      <c r="DW110" s="59"/>
      <c r="DX110" s="59"/>
      <c r="DY110" s="59"/>
      <c r="DZ110" s="59"/>
      <c r="EA110" s="59"/>
      <c r="EB110" s="59"/>
      <c r="EC110" s="59"/>
      <c r="ED110" s="59"/>
      <c r="EE110" s="59"/>
      <c r="EF110" s="59"/>
      <c r="EG110" s="59"/>
      <c r="EH110" s="59"/>
      <c r="EI110" s="59"/>
      <c r="EJ110" s="59"/>
      <c r="EK110" s="59"/>
      <c r="EL110" s="59"/>
      <c r="EM110" s="59"/>
      <c r="EN110" s="59"/>
      <c r="EO110" s="59"/>
      <c r="EP110" s="59"/>
      <c r="EQ110" s="59"/>
      <c r="ER110" s="59"/>
      <c r="ES110" s="59"/>
    </row>
    <row r="111" spans="1:149" outlineLevel="1" x14ac:dyDescent="0.2">
      <c r="AV111" s="71" t="s">
        <v>202</v>
      </c>
      <c r="AW111" s="59">
        <v>0</v>
      </c>
      <c r="AX111" s="59">
        <v>0.05</v>
      </c>
      <c r="AY111" s="59">
        <v>0.1</v>
      </c>
      <c r="AZ111" s="59">
        <v>0.15000000000000002</v>
      </c>
      <c r="BA111" s="59">
        <v>0.2</v>
      </c>
      <c r="BB111" s="59">
        <v>0.25</v>
      </c>
      <c r="BC111" s="59">
        <v>0.3</v>
      </c>
      <c r="BD111" s="59">
        <v>0.35</v>
      </c>
      <c r="BE111" s="59">
        <v>0.39999999999999997</v>
      </c>
      <c r="BF111" s="59">
        <v>0.44999999999999996</v>
      </c>
      <c r="BG111" s="59">
        <v>0.49999999999999994</v>
      </c>
      <c r="BH111" s="59">
        <v>0.54999999999999993</v>
      </c>
      <c r="BI111" s="59">
        <v>0.6</v>
      </c>
      <c r="BJ111" s="59">
        <v>0.65</v>
      </c>
      <c r="BK111" s="59">
        <v>0.70000000000000007</v>
      </c>
      <c r="BL111" s="59">
        <v>0.75000000000000011</v>
      </c>
      <c r="BM111" s="59">
        <v>0.80000000000000016</v>
      </c>
      <c r="BN111" s="59">
        <v>0.8500000000000002</v>
      </c>
      <c r="BO111" s="59">
        <v>0.90000000000000024</v>
      </c>
      <c r="BP111" s="59">
        <v>0.95000000000000029</v>
      </c>
      <c r="BQ111" s="59">
        <v>1.0000000000000002</v>
      </c>
      <c r="BR111" s="59"/>
      <c r="BS111" s="59"/>
      <c r="BT111" s="59"/>
      <c r="BU111" s="59"/>
      <c r="BV111" s="59"/>
      <c r="BW111" s="59"/>
      <c r="BX111" s="59"/>
      <c r="BY111" s="59"/>
      <c r="BZ111" s="59"/>
      <c r="CA111" s="59"/>
      <c r="CB111" s="59"/>
      <c r="CC111" s="59"/>
      <c r="CD111" s="59"/>
      <c r="CE111" s="59"/>
      <c r="CF111" s="59"/>
      <c r="CG111" s="59"/>
      <c r="CH111" s="59"/>
      <c r="CI111" s="59"/>
      <c r="CJ111" s="59"/>
      <c r="CK111" s="59"/>
      <c r="CL111" s="59"/>
      <c r="CM111" s="59"/>
      <c r="CN111" s="59"/>
      <c r="CO111" s="59"/>
      <c r="CP111" s="59"/>
      <c r="CQ111" s="59"/>
      <c r="CR111" s="59"/>
      <c r="CS111" s="59"/>
      <c r="CT111" s="59"/>
      <c r="CU111" s="59"/>
      <c r="CV111" s="59"/>
      <c r="CW111" s="59"/>
      <c r="CX111" s="59"/>
      <c r="CY111" s="59"/>
      <c r="CZ111" s="59"/>
      <c r="DA111" s="59"/>
      <c r="DB111" s="59"/>
      <c r="DC111" s="59"/>
      <c r="DD111" s="59"/>
      <c r="DE111" s="59"/>
      <c r="DF111" s="59"/>
      <c r="DG111" s="59"/>
      <c r="DH111" s="59"/>
      <c r="DI111" s="59"/>
      <c r="DJ111" s="59"/>
      <c r="DK111" s="59"/>
      <c r="DL111" s="59"/>
      <c r="DM111" s="59"/>
      <c r="DN111" s="59"/>
      <c r="DO111" s="59"/>
      <c r="DP111" s="59"/>
      <c r="DQ111" s="59"/>
      <c r="DR111" s="59"/>
      <c r="DS111" s="59"/>
      <c r="DT111" s="59"/>
      <c r="DU111" s="59"/>
      <c r="DV111" s="59"/>
      <c r="DW111" s="59"/>
      <c r="DX111" s="59"/>
      <c r="DY111" s="59"/>
      <c r="DZ111" s="59"/>
      <c r="EA111" s="59"/>
      <c r="EB111" s="59"/>
      <c r="EC111" s="59"/>
      <c r="ED111" s="59"/>
      <c r="EE111" s="59"/>
      <c r="EF111" s="59"/>
      <c r="EG111" s="59"/>
      <c r="EH111" s="59"/>
      <c r="EI111" s="59"/>
      <c r="EJ111" s="59"/>
      <c r="EK111" s="59"/>
      <c r="EL111" s="59"/>
      <c r="EM111" s="59"/>
      <c r="EN111" s="59"/>
      <c r="EO111" s="59"/>
      <c r="EP111" s="59"/>
      <c r="EQ111" s="59"/>
      <c r="ER111" s="59"/>
      <c r="ES111" s="59"/>
    </row>
    <row r="112" spans="1:149" outlineLevel="1" x14ac:dyDescent="0.2">
      <c r="AV112" s="71" t="s">
        <v>203</v>
      </c>
      <c r="AW112" s="59">
        <v>0</v>
      </c>
      <c r="AX112" s="59">
        <v>1</v>
      </c>
      <c r="AY112" s="59">
        <v>1</v>
      </c>
      <c r="AZ112" s="59">
        <v>1</v>
      </c>
      <c r="BA112" s="59">
        <v>1</v>
      </c>
      <c r="BB112" s="59">
        <v>1</v>
      </c>
      <c r="BC112" s="59">
        <v>1</v>
      </c>
      <c r="BD112" s="59">
        <v>1</v>
      </c>
      <c r="BE112" s="59">
        <v>1</v>
      </c>
      <c r="BF112" s="59">
        <v>2</v>
      </c>
      <c r="BG112" s="59">
        <v>3</v>
      </c>
      <c r="BH112" s="59">
        <v>4</v>
      </c>
      <c r="BI112" s="59">
        <v>4</v>
      </c>
      <c r="BJ112" s="59">
        <v>4</v>
      </c>
      <c r="BK112" s="59">
        <v>4</v>
      </c>
      <c r="BL112" s="59">
        <v>5</v>
      </c>
      <c r="BM112" s="59">
        <v>5</v>
      </c>
      <c r="BN112" s="59">
        <v>6</v>
      </c>
      <c r="BO112" s="59">
        <v>7</v>
      </c>
      <c r="BP112" s="59">
        <v>7</v>
      </c>
      <c r="BQ112" s="59">
        <v>18</v>
      </c>
      <c r="BR112" s="59"/>
      <c r="BS112" s="59"/>
      <c r="BT112" s="59"/>
      <c r="BU112" s="59"/>
      <c r="BV112" s="59"/>
      <c r="BW112" s="59"/>
      <c r="BX112" s="59"/>
      <c r="BY112" s="59"/>
      <c r="BZ112" s="59"/>
      <c r="CA112" s="59"/>
      <c r="CB112" s="59"/>
      <c r="CC112" s="59"/>
      <c r="CD112" s="59"/>
      <c r="CE112" s="59"/>
      <c r="CF112" s="59"/>
      <c r="CG112" s="59"/>
      <c r="CH112" s="59"/>
      <c r="CI112" s="59"/>
      <c r="CJ112" s="59"/>
      <c r="CK112" s="59"/>
      <c r="CL112" s="59"/>
      <c r="CM112" s="59"/>
      <c r="CN112" s="59"/>
      <c r="CO112" s="59"/>
      <c r="CP112" s="59"/>
      <c r="CQ112" s="59"/>
      <c r="CR112" s="59"/>
      <c r="CS112" s="59"/>
      <c r="CT112" s="59"/>
      <c r="CU112" s="59"/>
      <c r="CV112" s="59"/>
      <c r="CW112" s="59"/>
      <c r="CX112" s="59"/>
      <c r="CY112" s="59"/>
      <c r="CZ112" s="59"/>
      <c r="DA112" s="59"/>
      <c r="DB112" s="59"/>
      <c r="DC112" s="59"/>
      <c r="DD112" s="59"/>
      <c r="DE112" s="59"/>
      <c r="DF112" s="59"/>
      <c r="DG112" s="59"/>
      <c r="DH112" s="59"/>
      <c r="DI112" s="59"/>
      <c r="DJ112" s="59"/>
      <c r="DK112" s="59"/>
      <c r="DL112" s="59"/>
      <c r="DM112" s="59"/>
      <c r="DN112" s="59"/>
      <c r="DO112" s="59"/>
      <c r="DP112" s="59"/>
      <c r="DQ112" s="59"/>
      <c r="DR112" s="59"/>
      <c r="DS112" s="59"/>
      <c r="DT112" s="59"/>
      <c r="DU112" s="59"/>
      <c r="DV112" s="59"/>
      <c r="DW112" s="59"/>
      <c r="DX112" s="59"/>
      <c r="DY112" s="59"/>
      <c r="DZ112" s="59"/>
      <c r="EA112" s="59"/>
      <c r="EB112" s="59"/>
      <c r="EC112" s="59"/>
      <c r="ED112" s="59"/>
      <c r="EE112" s="59"/>
      <c r="EF112" s="59"/>
      <c r="EG112" s="59"/>
      <c r="EH112" s="59"/>
      <c r="EI112" s="59"/>
      <c r="EJ112" s="59"/>
      <c r="EK112" s="59"/>
      <c r="EL112" s="59"/>
      <c r="EM112" s="59"/>
      <c r="EN112" s="59"/>
      <c r="EO112" s="59"/>
      <c r="EP112" s="59"/>
      <c r="EQ112" s="59"/>
      <c r="ER112" s="59"/>
      <c r="ES112" s="59"/>
    </row>
    <row r="113" spans="48:149" outlineLevel="1" x14ac:dyDescent="0.2">
      <c r="AV113" s="71" t="s">
        <v>204</v>
      </c>
      <c r="AW113" s="59">
        <v>0</v>
      </c>
      <c r="AX113" s="59">
        <v>218</v>
      </c>
      <c r="AY113" s="59">
        <v>219</v>
      </c>
      <c r="AZ113" s="59">
        <v>220</v>
      </c>
      <c r="BA113" s="59">
        <v>221</v>
      </c>
      <c r="BB113" s="59">
        <v>221</v>
      </c>
      <c r="BC113" s="59">
        <v>224</v>
      </c>
      <c r="BD113" s="59">
        <v>225</v>
      </c>
      <c r="BE113" s="59">
        <v>226</v>
      </c>
      <c r="BF113" s="59">
        <v>227</v>
      </c>
      <c r="BG113" s="59">
        <v>227</v>
      </c>
      <c r="BH113" s="59">
        <v>227</v>
      </c>
      <c r="BI113" s="59">
        <v>227</v>
      </c>
      <c r="BJ113" s="59">
        <v>227</v>
      </c>
      <c r="BK113" s="59">
        <v>228</v>
      </c>
      <c r="BL113" s="59">
        <v>228</v>
      </c>
      <c r="BM113" s="59">
        <v>228</v>
      </c>
      <c r="BN113" s="59">
        <v>228</v>
      </c>
      <c r="BO113" s="59">
        <v>228</v>
      </c>
      <c r="BP113" s="59">
        <v>228</v>
      </c>
      <c r="BQ113" s="59">
        <v>228</v>
      </c>
      <c r="BR113" s="59"/>
      <c r="BS113" s="59"/>
      <c r="BT113" s="59"/>
      <c r="BU113" s="59"/>
      <c r="BV113" s="59"/>
      <c r="BW113" s="59"/>
      <c r="BX113" s="59"/>
      <c r="BY113" s="59"/>
      <c r="BZ113" s="59"/>
      <c r="CA113" s="59"/>
      <c r="CB113" s="59"/>
      <c r="CC113" s="59"/>
      <c r="CD113" s="59"/>
      <c r="CE113" s="59"/>
      <c r="CF113" s="59"/>
      <c r="CG113" s="59"/>
      <c r="CH113" s="59"/>
      <c r="CI113" s="59"/>
      <c r="CJ113" s="59"/>
      <c r="CK113" s="59"/>
      <c r="CL113" s="59"/>
      <c r="CM113" s="59"/>
      <c r="CN113" s="59"/>
      <c r="CO113" s="59"/>
      <c r="CP113" s="59"/>
      <c r="CQ113" s="59"/>
      <c r="CR113" s="59"/>
      <c r="CS113" s="59"/>
      <c r="CT113" s="59"/>
      <c r="CU113" s="59"/>
      <c r="CV113" s="59"/>
      <c r="CW113" s="59"/>
      <c r="CX113" s="59"/>
      <c r="CY113" s="59"/>
      <c r="CZ113" s="59"/>
      <c r="DA113" s="59"/>
      <c r="DB113" s="59"/>
      <c r="DC113" s="59"/>
      <c r="DD113" s="59"/>
      <c r="DE113" s="59"/>
      <c r="DF113" s="59"/>
      <c r="DG113" s="59"/>
      <c r="DH113" s="59"/>
      <c r="DI113" s="59"/>
      <c r="DJ113" s="59"/>
      <c r="DK113" s="59"/>
      <c r="DL113" s="59"/>
      <c r="DM113" s="59"/>
      <c r="DN113" s="59"/>
      <c r="DO113" s="59"/>
      <c r="DP113" s="59"/>
      <c r="DQ113" s="59"/>
      <c r="DR113" s="59"/>
      <c r="DS113" s="59"/>
      <c r="DT113" s="59"/>
      <c r="DU113" s="59"/>
      <c r="DV113" s="59"/>
      <c r="DW113" s="59"/>
      <c r="DX113" s="59"/>
      <c r="DY113" s="59"/>
      <c r="DZ113" s="59"/>
      <c r="EA113" s="59"/>
      <c r="EB113" s="59"/>
      <c r="EC113" s="59"/>
      <c r="ED113" s="59"/>
      <c r="EE113" s="59"/>
      <c r="EF113" s="59"/>
      <c r="EG113" s="59"/>
      <c r="EH113" s="59"/>
      <c r="EI113" s="59"/>
      <c r="EJ113" s="59"/>
      <c r="EK113" s="59"/>
      <c r="EL113" s="59"/>
      <c r="EM113" s="59"/>
      <c r="EN113" s="59"/>
      <c r="EO113" s="59"/>
      <c r="EP113" s="59"/>
      <c r="EQ113" s="59"/>
      <c r="ER113" s="59"/>
      <c r="ES113" s="59"/>
    </row>
    <row r="114" spans="48:149" outlineLevel="1" x14ac:dyDescent="0.2">
      <c r="AV114" s="71"/>
      <c r="AW114" s="59"/>
      <c r="AX114" s="59"/>
      <c r="AY114" s="59"/>
      <c r="AZ114" s="59"/>
      <c r="BA114" s="59"/>
      <c r="BB114" s="59"/>
      <c r="BC114" s="59"/>
      <c r="BD114" s="59"/>
      <c r="BE114" s="59"/>
      <c r="BF114" s="59"/>
      <c r="BG114" s="59"/>
      <c r="BH114" s="59"/>
      <c r="BI114" s="59"/>
      <c r="BJ114" s="59"/>
      <c r="BK114" s="59"/>
      <c r="BL114" s="59"/>
      <c r="BM114" s="59"/>
      <c r="BN114" s="59"/>
      <c r="BO114" s="59"/>
      <c r="BP114" s="59"/>
      <c r="BQ114" s="59"/>
      <c r="BR114" s="59"/>
      <c r="BS114" s="59"/>
      <c r="BT114" s="59"/>
      <c r="BU114" s="59"/>
      <c r="BV114" s="59"/>
      <c r="BW114" s="59"/>
      <c r="BX114" s="59"/>
      <c r="BY114" s="59"/>
      <c r="BZ114" s="59"/>
      <c r="CA114" s="59"/>
      <c r="CB114" s="59"/>
      <c r="CC114" s="59"/>
      <c r="CD114" s="59"/>
      <c r="CE114" s="59"/>
      <c r="CF114" s="59"/>
      <c r="CG114" s="59"/>
      <c r="CH114" s="59"/>
      <c r="CI114" s="59"/>
      <c r="CJ114" s="59"/>
      <c r="CK114" s="59"/>
      <c r="CL114" s="59"/>
      <c r="CM114" s="59"/>
      <c r="CN114" s="59"/>
      <c r="CO114" s="59"/>
      <c r="CP114" s="59"/>
      <c r="CQ114" s="59"/>
      <c r="CR114" s="59"/>
      <c r="CS114" s="59"/>
      <c r="CT114" s="59"/>
      <c r="CU114" s="59"/>
      <c r="CV114" s="59"/>
      <c r="CW114" s="59"/>
      <c r="CX114" s="59"/>
      <c r="CY114" s="59"/>
      <c r="CZ114" s="59"/>
      <c r="DA114" s="59"/>
      <c r="DB114" s="59"/>
      <c r="DC114" s="59"/>
      <c r="DD114" s="59"/>
      <c r="DE114" s="59"/>
      <c r="DF114" s="59"/>
      <c r="DG114" s="59"/>
      <c r="DH114" s="59"/>
      <c r="DI114" s="59"/>
      <c r="DJ114" s="59"/>
      <c r="DK114" s="59"/>
      <c r="DL114" s="59"/>
      <c r="DM114" s="59"/>
      <c r="DN114" s="59"/>
      <c r="DO114" s="59"/>
      <c r="DP114" s="59"/>
      <c r="DQ114" s="59"/>
      <c r="DR114" s="59"/>
      <c r="DS114" s="59"/>
      <c r="DT114" s="59"/>
      <c r="DU114" s="59"/>
      <c r="DV114" s="59"/>
      <c r="DW114" s="59"/>
      <c r="DX114" s="59"/>
      <c r="DY114" s="59"/>
      <c r="DZ114" s="59"/>
      <c r="EA114" s="59"/>
      <c r="EB114" s="59"/>
      <c r="EC114" s="59"/>
      <c r="ED114" s="59"/>
      <c r="EE114" s="59"/>
      <c r="EF114" s="59"/>
      <c r="EG114" s="59"/>
      <c r="EH114" s="59"/>
      <c r="EI114" s="59"/>
      <c r="EJ114" s="59"/>
      <c r="EK114" s="59"/>
      <c r="EL114" s="59"/>
      <c r="EM114" s="59"/>
      <c r="EN114" s="59"/>
      <c r="EO114" s="59"/>
      <c r="EP114" s="59"/>
      <c r="EQ114" s="59"/>
      <c r="ER114" s="59"/>
      <c r="ES114" s="59"/>
    </row>
    <row r="115" spans="48:149" outlineLevel="1" x14ac:dyDescent="0.2">
      <c r="AV115" s="71" t="s">
        <v>205</v>
      </c>
      <c r="AW115" s="59">
        <v>0.05</v>
      </c>
      <c r="AX115" s="59">
        <v>0.1</v>
      </c>
      <c r="AY115" s="59">
        <v>0.15000000000000002</v>
      </c>
      <c r="AZ115" s="59">
        <v>0.2</v>
      </c>
      <c r="BA115" s="59">
        <v>0.25</v>
      </c>
      <c r="BB115" s="59">
        <v>0.3</v>
      </c>
      <c r="BC115" s="59">
        <v>0.35</v>
      </c>
      <c r="BD115" s="59">
        <v>0.39999999999999997</v>
      </c>
      <c r="BE115" s="59">
        <v>0.44999999999999996</v>
      </c>
      <c r="BF115" s="59">
        <v>0.49999999999999994</v>
      </c>
      <c r="BG115" s="59">
        <v>0.54999999999999993</v>
      </c>
      <c r="BH115" s="59">
        <v>0.6</v>
      </c>
      <c r="BI115" s="59">
        <v>0.65</v>
      </c>
      <c r="BJ115" s="59">
        <v>0.70000000000000007</v>
      </c>
      <c r="BK115" s="59">
        <v>0.75000000000000011</v>
      </c>
      <c r="BL115" s="59">
        <v>0.80000000000000016</v>
      </c>
      <c r="BM115" s="59">
        <v>0.8500000000000002</v>
      </c>
      <c r="BN115" s="59">
        <v>0.90000000000000024</v>
      </c>
      <c r="BO115" s="59">
        <v>0.95000000000000029</v>
      </c>
      <c r="BP115" s="59">
        <v>1.0000000000000002</v>
      </c>
      <c r="BQ115" s="59"/>
      <c r="BR115" s="59"/>
      <c r="BS115" s="59"/>
      <c r="BT115" s="59"/>
      <c r="BU115" s="59"/>
      <c r="BV115" s="59"/>
      <c r="BW115" s="59"/>
      <c r="BX115" s="59"/>
      <c r="BY115" s="59"/>
      <c r="BZ115" s="59"/>
      <c r="CA115" s="59"/>
      <c r="CB115" s="59"/>
      <c r="CC115" s="59"/>
      <c r="CD115" s="59"/>
      <c r="CE115" s="59"/>
      <c r="CF115" s="59"/>
      <c r="CG115" s="59"/>
      <c r="CH115" s="59"/>
      <c r="CI115" s="59"/>
      <c r="CJ115" s="59"/>
      <c r="CK115" s="59"/>
      <c r="CL115" s="59"/>
      <c r="CM115" s="59"/>
      <c r="CN115" s="59"/>
      <c r="CO115" s="59"/>
      <c r="CP115" s="59"/>
      <c r="CQ115" s="59"/>
      <c r="CR115" s="59"/>
      <c r="CS115" s="59"/>
      <c r="CT115" s="59"/>
      <c r="CU115" s="59"/>
      <c r="CV115" s="59"/>
      <c r="CW115" s="59"/>
      <c r="CX115" s="59"/>
      <c r="CY115" s="59"/>
      <c r="CZ115" s="59"/>
      <c r="DA115" s="59"/>
      <c r="DB115" s="59"/>
      <c r="DC115" s="59"/>
      <c r="DD115" s="59"/>
      <c r="DE115" s="59"/>
      <c r="DF115" s="59"/>
      <c r="DG115" s="59"/>
      <c r="DH115" s="59"/>
      <c r="DI115" s="59"/>
      <c r="DJ115" s="59"/>
      <c r="DK115" s="59"/>
      <c r="DL115" s="59"/>
      <c r="DM115" s="59"/>
      <c r="DN115" s="59"/>
      <c r="DO115" s="59"/>
      <c r="DP115" s="59"/>
      <c r="DQ115" s="59"/>
      <c r="DR115" s="59"/>
      <c r="DS115" s="59"/>
      <c r="DT115" s="59"/>
      <c r="DU115" s="59"/>
      <c r="DV115" s="59"/>
      <c r="DW115" s="59"/>
      <c r="DX115" s="59"/>
      <c r="DY115" s="59"/>
      <c r="DZ115" s="59"/>
      <c r="EA115" s="59"/>
      <c r="EB115" s="59"/>
      <c r="EC115" s="59"/>
      <c r="ED115" s="59"/>
      <c r="EE115" s="59"/>
      <c r="EF115" s="59"/>
      <c r="EG115" s="59"/>
      <c r="EH115" s="59"/>
      <c r="EI115" s="59"/>
      <c r="EJ115" s="59"/>
      <c r="EK115" s="59"/>
      <c r="EL115" s="59"/>
      <c r="EM115" s="59"/>
      <c r="EN115" s="59"/>
      <c r="EO115" s="59"/>
      <c r="EP115" s="59"/>
      <c r="EQ115" s="59"/>
      <c r="ER115" s="59"/>
      <c r="ES115" s="59"/>
    </row>
    <row r="116" spans="48:149" outlineLevel="1" x14ac:dyDescent="0.2">
      <c r="AV116" s="71" t="s">
        <v>203</v>
      </c>
      <c r="AW116" s="59">
        <v>1</v>
      </c>
      <c r="AX116" s="59">
        <v>0</v>
      </c>
      <c r="AY116" s="59">
        <v>0</v>
      </c>
      <c r="AZ116" s="59">
        <v>0</v>
      </c>
      <c r="BA116" s="59">
        <v>0</v>
      </c>
      <c r="BB116" s="59">
        <v>0</v>
      </c>
      <c r="BC116" s="59">
        <v>0</v>
      </c>
      <c r="BD116" s="59">
        <v>0</v>
      </c>
      <c r="BE116" s="59">
        <v>1</v>
      </c>
      <c r="BF116" s="59">
        <v>1</v>
      </c>
      <c r="BG116" s="59">
        <v>1</v>
      </c>
      <c r="BH116" s="59">
        <v>0</v>
      </c>
      <c r="BI116" s="59">
        <v>0</v>
      </c>
      <c r="BJ116" s="59">
        <v>0</v>
      </c>
      <c r="BK116" s="59">
        <v>1</v>
      </c>
      <c r="BL116" s="59">
        <v>0</v>
      </c>
      <c r="BM116" s="59">
        <v>1</v>
      </c>
      <c r="BN116" s="59">
        <v>1</v>
      </c>
      <c r="BO116" s="59">
        <v>0</v>
      </c>
      <c r="BP116" s="59">
        <v>11</v>
      </c>
      <c r="BQ116" s="59"/>
      <c r="BR116" s="59"/>
      <c r="BS116" s="59"/>
      <c r="BT116" s="59"/>
      <c r="BU116" s="59"/>
      <c r="BV116" s="59"/>
      <c r="BW116" s="59"/>
      <c r="BX116" s="59"/>
      <c r="BY116" s="59"/>
      <c r="BZ116" s="59"/>
      <c r="CA116" s="59"/>
      <c r="CB116" s="59"/>
      <c r="CC116" s="59"/>
      <c r="CD116" s="59"/>
      <c r="CE116" s="59"/>
      <c r="CF116" s="59"/>
      <c r="CG116" s="59"/>
      <c r="CH116" s="59"/>
      <c r="CI116" s="59"/>
      <c r="CJ116" s="59"/>
      <c r="CK116" s="59"/>
      <c r="CL116" s="59"/>
      <c r="CM116" s="59"/>
      <c r="CN116" s="59"/>
      <c r="CO116" s="59"/>
      <c r="CP116" s="59"/>
      <c r="CQ116" s="59"/>
      <c r="CR116" s="59"/>
      <c r="CS116" s="59"/>
      <c r="CT116" s="59"/>
      <c r="CU116" s="59"/>
      <c r="CV116" s="59"/>
      <c r="CW116" s="59"/>
      <c r="CX116" s="59"/>
      <c r="CY116" s="59"/>
      <c r="CZ116" s="59"/>
      <c r="DA116" s="59"/>
      <c r="DB116" s="59"/>
      <c r="DC116" s="59"/>
      <c r="DD116" s="59"/>
      <c r="DE116" s="59"/>
      <c r="DF116" s="59"/>
      <c r="DG116" s="59"/>
      <c r="DH116" s="59"/>
      <c r="DI116" s="59"/>
      <c r="DJ116" s="59"/>
      <c r="DK116" s="59"/>
      <c r="DL116" s="59"/>
      <c r="DM116" s="59"/>
      <c r="DN116" s="59"/>
      <c r="DO116" s="59"/>
      <c r="DP116" s="59"/>
      <c r="DQ116" s="59"/>
      <c r="DR116" s="59"/>
      <c r="DS116" s="59"/>
      <c r="DT116" s="59"/>
      <c r="DU116" s="59"/>
      <c r="DV116" s="59"/>
      <c r="DW116" s="59"/>
      <c r="DX116" s="59"/>
      <c r="DY116" s="59"/>
      <c r="DZ116" s="59"/>
      <c r="EA116" s="59"/>
      <c r="EB116" s="59"/>
      <c r="EC116" s="59"/>
      <c r="ED116" s="59"/>
      <c r="EE116" s="59"/>
      <c r="EF116" s="59"/>
      <c r="EG116" s="59"/>
      <c r="EH116" s="59"/>
      <c r="EI116" s="59"/>
      <c r="EJ116" s="59"/>
      <c r="EK116" s="59"/>
      <c r="EL116" s="59"/>
      <c r="EM116" s="59"/>
      <c r="EN116" s="59"/>
      <c r="EO116" s="59"/>
      <c r="EP116" s="59"/>
      <c r="EQ116" s="59"/>
      <c r="ER116" s="59"/>
      <c r="ES116" s="59"/>
    </row>
    <row r="117" spans="48:149" outlineLevel="1" x14ac:dyDescent="0.2">
      <c r="AV117" s="71" t="s">
        <v>204</v>
      </c>
      <c r="AW117" s="59">
        <v>-218</v>
      </c>
      <c r="AX117" s="59">
        <v>-1</v>
      </c>
      <c r="AY117" s="59">
        <v>-1</v>
      </c>
      <c r="AZ117" s="59">
        <v>-1</v>
      </c>
      <c r="BA117" s="59">
        <v>0</v>
      </c>
      <c r="BB117" s="59">
        <v>-3</v>
      </c>
      <c r="BC117" s="59">
        <v>-1</v>
      </c>
      <c r="BD117" s="59">
        <v>-1</v>
      </c>
      <c r="BE117" s="59">
        <v>-1</v>
      </c>
      <c r="BF117" s="59">
        <v>0</v>
      </c>
      <c r="BG117" s="59">
        <v>0</v>
      </c>
      <c r="BH117" s="59">
        <v>0</v>
      </c>
      <c r="BI117" s="59">
        <v>0</v>
      </c>
      <c r="BJ117" s="59">
        <v>-1</v>
      </c>
      <c r="BK117" s="59">
        <v>0</v>
      </c>
      <c r="BL117" s="59">
        <v>0</v>
      </c>
      <c r="BM117" s="59">
        <v>0</v>
      </c>
      <c r="BN117" s="59">
        <v>0</v>
      </c>
      <c r="BO117" s="59">
        <v>0</v>
      </c>
      <c r="BP117" s="59">
        <v>0</v>
      </c>
      <c r="BQ117" s="59"/>
      <c r="BR117" s="59"/>
      <c r="BS117" s="59"/>
      <c r="BT117" s="59"/>
      <c r="BU117" s="59"/>
      <c r="BV117" s="59"/>
      <c r="BW117" s="59"/>
      <c r="BX117" s="59"/>
      <c r="BY117" s="59"/>
      <c r="BZ117" s="59"/>
      <c r="CA117" s="59"/>
      <c r="CB117" s="59"/>
      <c r="CC117" s="59"/>
      <c r="CD117" s="59"/>
      <c r="CE117" s="59"/>
      <c r="CF117" s="59"/>
      <c r="CG117" s="59"/>
      <c r="CH117" s="59"/>
      <c r="CI117" s="59"/>
      <c r="CJ117" s="59"/>
      <c r="CK117" s="59"/>
      <c r="CL117" s="59"/>
      <c r="CM117" s="59"/>
      <c r="CN117" s="59"/>
      <c r="CO117" s="59"/>
      <c r="CP117" s="59"/>
      <c r="CQ117" s="59"/>
      <c r="CR117" s="59"/>
      <c r="CS117" s="59"/>
      <c r="CT117" s="59"/>
      <c r="CU117" s="59"/>
      <c r="CV117" s="59"/>
      <c r="CW117" s="59"/>
      <c r="CX117" s="59"/>
      <c r="CY117" s="59"/>
      <c r="CZ117" s="59"/>
      <c r="DA117" s="59"/>
      <c r="DB117" s="59"/>
      <c r="DC117" s="59"/>
      <c r="DD117" s="59"/>
      <c r="DE117" s="59"/>
      <c r="DF117" s="59"/>
      <c r="DG117" s="59"/>
      <c r="DH117" s="59"/>
      <c r="DI117" s="59"/>
      <c r="DJ117" s="59"/>
      <c r="DK117" s="59"/>
      <c r="DL117" s="59"/>
      <c r="DM117" s="59"/>
      <c r="DN117" s="59"/>
      <c r="DO117" s="59"/>
      <c r="DP117" s="59"/>
      <c r="DQ117" s="59"/>
      <c r="DR117" s="59"/>
      <c r="DS117" s="59"/>
      <c r="DT117" s="59"/>
      <c r="DU117" s="59"/>
      <c r="DV117" s="59"/>
      <c r="DW117" s="59"/>
      <c r="DX117" s="59"/>
      <c r="DY117" s="59"/>
      <c r="DZ117" s="59"/>
      <c r="EA117" s="59"/>
      <c r="EB117" s="59"/>
      <c r="EC117" s="59"/>
      <c r="ED117" s="59"/>
      <c r="EE117" s="59"/>
      <c r="EF117" s="59"/>
      <c r="EG117" s="59"/>
      <c r="EH117" s="59"/>
      <c r="EI117" s="59"/>
      <c r="EJ117" s="59"/>
      <c r="EK117" s="59"/>
      <c r="EL117" s="59"/>
      <c r="EM117" s="59"/>
      <c r="EN117" s="59"/>
      <c r="EO117" s="59"/>
      <c r="EP117" s="59"/>
      <c r="EQ117" s="59"/>
      <c r="ER117" s="59"/>
      <c r="ES117" s="59"/>
    </row>
    <row r="118" spans="48:149" outlineLevel="1" x14ac:dyDescent="0.2">
      <c r="AV118" s="59"/>
      <c r="AW118" s="59"/>
      <c r="AX118" s="59"/>
      <c r="AY118" s="59"/>
      <c r="AZ118" s="59"/>
      <c r="BA118" s="59"/>
      <c r="BB118" s="59"/>
      <c r="BC118" s="59"/>
      <c r="BD118" s="59"/>
      <c r="BE118" s="59"/>
      <c r="BF118" s="59"/>
      <c r="BG118" s="59"/>
      <c r="BH118" s="59"/>
      <c r="BI118" s="59"/>
      <c r="BJ118" s="59"/>
      <c r="BK118" s="59"/>
      <c r="BL118" s="59"/>
      <c r="BM118" s="59"/>
      <c r="BN118" s="59"/>
      <c r="BO118" s="59"/>
      <c r="BP118" s="59"/>
      <c r="BQ118" s="59"/>
      <c r="BR118" s="59"/>
      <c r="BS118" s="59"/>
      <c r="BT118" s="59"/>
      <c r="BU118" s="59"/>
      <c r="BV118" s="59"/>
      <c r="BW118" s="59"/>
      <c r="BX118" s="59"/>
      <c r="BY118" s="59"/>
      <c r="BZ118" s="59"/>
      <c r="CA118" s="59"/>
      <c r="CB118" s="59"/>
      <c r="CC118" s="59"/>
      <c r="CD118" s="59"/>
      <c r="CE118" s="59"/>
      <c r="CF118" s="59"/>
      <c r="CG118" s="59"/>
      <c r="CH118" s="59"/>
      <c r="CI118" s="59"/>
      <c r="CJ118" s="59"/>
      <c r="CK118" s="59"/>
      <c r="CL118" s="59"/>
      <c r="CM118" s="59"/>
      <c r="CN118" s="59"/>
      <c r="CO118" s="59"/>
      <c r="CP118" s="59"/>
      <c r="CQ118" s="59"/>
      <c r="CR118" s="59"/>
      <c r="CS118" s="59"/>
      <c r="CT118" s="59"/>
      <c r="CU118" s="59"/>
      <c r="CV118" s="59"/>
      <c r="CW118" s="59"/>
      <c r="CX118" s="59"/>
      <c r="CY118" s="59"/>
      <c r="CZ118" s="59"/>
      <c r="DA118" s="59"/>
      <c r="DB118" s="59"/>
      <c r="DC118" s="59"/>
      <c r="DD118" s="59"/>
      <c r="DE118" s="59"/>
      <c r="DF118" s="59"/>
      <c r="DG118" s="59"/>
      <c r="DH118" s="59"/>
      <c r="DI118" s="59"/>
      <c r="DJ118" s="59"/>
      <c r="DK118" s="59"/>
      <c r="DL118" s="59"/>
      <c r="DM118" s="59"/>
      <c r="DN118" s="59"/>
      <c r="DO118" s="59"/>
      <c r="DP118" s="59"/>
      <c r="DQ118" s="59"/>
      <c r="DR118" s="59"/>
      <c r="DS118" s="59"/>
      <c r="DT118" s="59"/>
      <c r="DU118" s="59"/>
      <c r="DV118" s="59"/>
      <c r="DW118" s="59"/>
      <c r="DX118" s="59"/>
      <c r="DY118" s="59"/>
      <c r="DZ118" s="59"/>
      <c r="EA118" s="59"/>
      <c r="EB118" s="59"/>
      <c r="EC118" s="59"/>
      <c r="ED118" s="59"/>
      <c r="EE118" s="59"/>
      <c r="EF118" s="59"/>
      <c r="EG118" s="59"/>
      <c r="EH118" s="59"/>
      <c r="EI118" s="59"/>
      <c r="EJ118" s="59"/>
      <c r="EK118" s="59"/>
      <c r="EL118" s="59"/>
      <c r="EM118" s="59"/>
      <c r="EN118" s="59"/>
      <c r="EO118" s="59"/>
      <c r="EP118" s="59"/>
      <c r="EQ118" s="59"/>
      <c r="ER118" s="59"/>
      <c r="ES118" s="59"/>
    </row>
    <row r="119" spans="48:149" outlineLevel="1" x14ac:dyDescent="0.2">
      <c r="AV119" s="59"/>
      <c r="AW119" s="59"/>
      <c r="AX119" s="59"/>
      <c r="AY119" s="59"/>
      <c r="AZ119" s="59"/>
      <c r="BA119" s="59"/>
      <c r="BB119" s="59"/>
      <c r="BC119" s="59"/>
      <c r="BD119" s="59"/>
      <c r="BE119" s="59"/>
      <c r="BF119" s="59"/>
      <c r="BG119" s="59"/>
      <c r="BH119" s="59"/>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59"/>
      <c r="CE119" s="59"/>
      <c r="CF119" s="59"/>
      <c r="CG119" s="59"/>
      <c r="CH119" s="59"/>
      <c r="CI119" s="59"/>
      <c r="CJ119" s="59"/>
      <c r="CK119" s="59"/>
      <c r="CL119" s="59"/>
      <c r="CM119" s="59"/>
      <c r="CN119" s="59"/>
      <c r="CO119" s="59"/>
      <c r="CP119" s="59"/>
      <c r="CQ119" s="59"/>
      <c r="CR119" s="59"/>
      <c r="CS119" s="59"/>
      <c r="CT119" s="59"/>
      <c r="CU119" s="59"/>
      <c r="CV119" s="59"/>
      <c r="CW119" s="59"/>
      <c r="CX119" s="59"/>
      <c r="CY119" s="59"/>
      <c r="CZ119" s="59"/>
      <c r="DA119" s="59"/>
      <c r="DB119" s="59"/>
      <c r="DC119" s="59"/>
      <c r="DD119" s="59"/>
      <c r="DE119" s="59"/>
      <c r="DF119" s="59"/>
      <c r="DG119" s="59"/>
      <c r="DH119" s="59"/>
      <c r="DI119" s="59"/>
      <c r="DJ119" s="59"/>
      <c r="DK119" s="59"/>
      <c r="DL119" s="59"/>
      <c r="DM119" s="59"/>
      <c r="DN119" s="59"/>
      <c r="DO119" s="59"/>
      <c r="DP119" s="59"/>
      <c r="DQ119" s="59"/>
      <c r="DR119" s="59"/>
      <c r="DS119" s="59"/>
      <c r="DT119" s="59"/>
      <c r="DU119" s="59"/>
      <c r="DV119" s="59"/>
      <c r="DW119" s="59"/>
      <c r="DX119" s="59"/>
      <c r="DY119" s="59"/>
      <c r="DZ119" s="59"/>
      <c r="EA119" s="59"/>
      <c r="EB119" s="59"/>
      <c r="EC119" s="59"/>
      <c r="ED119" s="59"/>
      <c r="EE119" s="59"/>
      <c r="EF119" s="59"/>
      <c r="EG119" s="59"/>
      <c r="EH119" s="59"/>
      <c r="EI119" s="59"/>
      <c r="EJ119" s="59"/>
      <c r="EK119" s="59"/>
      <c r="EL119" s="59"/>
      <c r="EM119" s="59"/>
      <c r="EN119" s="59"/>
      <c r="EO119" s="59"/>
      <c r="EP119" s="59"/>
      <c r="EQ119" s="59"/>
      <c r="ER119" s="59"/>
      <c r="ES119" s="59"/>
    </row>
    <row r="120" spans="48:149" outlineLevel="1" x14ac:dyDescent="0.2">
      <c r="AV120" s="59"/>
      <c r="AW120" s="59"/>
      <c r="AX120" s="59"/>
      <c r="AY120" s="59"/>
      <c r="AZ120" s="59"/>
      <c r="BA120" s="59"/>
      <c r="BB120" s="59"/>
      <c r="BC120" s="59"/>
      <c r="BD120" s="59"/>
      <c r="BE120" s="59"/>
      <c r="BF120" s="59"/>
      <c r="BG120" s="59"/>
      <c r="BH120" s="59"/>
      <c r="BI120" s="59"/>
      <c r="BJ120" s="59"/>
      <c r="BK120" s="59"/>
      <c r="BL120" s="59"/>
      <c r="BM120" s="59"/>
      <c r="BN120" s="59"/>
      <c r="BO120" s="59"/>
      <c r="BP120" s="59"/>
      <c r="BQ120" s="59"/>
      <c r="BR120" s="59"/>
      <c r="BS120" s="59"/>
      <c r="BT120" s="59"/>
      <c r="BU120" s="59"/>
      <c r="BV120" s="59"/>
      <c r="BW120" s="59"/>
      <c r="BX120" s="59"/>
      <c r="BY120" s="59"/>
      <c r="BZ120" s="59"/>
      <c r="CA120" s="59"/>
      <c r="CB120" s="59"/>
      <c r="CC120" s="59"/>
      <c r="CD120" s="59"/>
      <c r="CE120" s="59"/>
      <c r="CF120" s="59"/>
      <c r="CG120" s="59"/>
      <c r="CH120" s="59"/>
      <c r="CI120" s="59"/>
      <c r="CJ120" s="59"/>
      <c r="CK120" s="59"/>
      <c r="CL120" s="59"/>
      <c r="CM120" s="59"/>
      <c r="CN120" s="59"/>
      <c r="CO120" s="59"/>
      <c r="CP120" s="59"/>
      <c r="CQ120" s="59"/>
      <c r="CR120" s="59"/>
      <c r="CS120" s="59"/>
      <c r="CT120" s="59"/>
      <c r="CU120" s="59"/>
      <c r="CV120" s="59"/>
      <c r="CW120" s="59"/>
      <c r="CX120" s="59"/>
      <c r="CY120" s="59"/>
      <c r="CZ120" s="59"/>
      <c r="DA120" s="59"/>
      <c r="DB120" s="59"/>
      <c r="DC120" s="59"/>
      <c r="DD120" s="59"/>
      <c r="DE120" s="59"/>
      <c r="DF120" s="59"/>
      <c r="DG120" s="59"/>
      <c r="DH120" s="59"/>
      <c r="DI120" s="59"/>
      <c r="DJ120" s="59"/>
      <c r="DK120" s="59"/>
      <c r="DL120" s="59"/>
      <c r="DM120" s="59"/>
      <c r="DN120" s="59"/>
      <c r="DO120" s="59"/>
      <c r="DP120" s="59"/>
      <c r="DQ120" s="59"/>
      <c r="DR120" s="59"/>
      <c r="DS120" s="59"/>
      <c r="DT120" s="59"/>
      <c r="DU120" s="59"/>
      <c r="DV120" s="59"/>
      <c r="DW120" s="59"/>
      <c r="DX120" s="59"/>
      <c r="DY120" s="59"/>
      <c r="DZ120" s="59"/>
      <c r="EA120" s="59"/>
      <c r="EB120" s="59"/>
      <c r="EC120" s="59"/>
      <c r="ED120" s="59"/>
      <c r="EE120" s="59"/>
      <c r="EF120" s="59"/>
      <c r="EG120" s="59"/>
      <c r="EH120" s="59"/>
      <c r="EI120" s="59"/>
      <c r="EJ120" s="59"/>
      <c r="EK120" s="59"/>
      <c r="EL120" s="59"/>
      <c r="EM120" s="59"/>
      <c r="EN120" s="59"/>
      <c r="EO120" s="59"/>
      <c r="EP120" s="59"/>
      <c r="EQ120" s="59"/>
      <c r="ER120" s="59"/>
      <c r="ES120" s="59"/>
    </row>
    <row r="121" spans="48:149" outlineLevel="1" x14ac:dyDescent="0.2">
      <c r="AV121" s="59"/>
      <c r="AW121" s="59"/>
      <c r="AX121" s="59"/>
      <c r="AY121" s="59"/>
      <c r="AZ121" s="59"/>
      <c r="BA121" s="59"/>
      <c r="BB121" s="59"/>
      <c r="BC121" s="59"/>
      <c r="BD121" s="59"/>
      <c r="BE121" s="59"/>
      <c r="BF121" s="59"/>
      <c r="BG121" s="59"/>
      <c r="BH121" s="59"/>
      <c r="BI121" s="59"/>
      <c r="BJ121" s="59"/>
      <c r="BK121" s="59"/>
      <c r="BL121" s="59"/>
      <c r="BM121" s="59"/>
      <c r="BN121" s="59"/>
      <c r="BO121" s="59"/>
      <c r="BP121" s="59"/>
      <c r="BQ121" s="59"/>
      <c r="BR121" s="59"/>
      <c r="BS121" s="59"/>
      <c r="BT121" s="59"/>
      <c r="BU121" s="59"/>
      <c r="BV121" s="59"/>
      <c r="BW121" s="59"/>
      <c r="BX121" s="59"/>
      <c r="BY121" s="59"/>
      <c r="BZ121" s="59"/>
      <c r="CA121" s="59"/>
      <c r="CB121" s="59"/>
      <c r="CC121" s="59"/>
      <c r="CD121" s="59"/>
      <c r="CE121" s="59"/>
      <c r="CF121" s="59"/>
      <c r="CG121" s="59"/>
      <c r="CH121" s="59"/>
      <c r="CI121" s="59"/>
      <c r="CJ121" s="59"/>
      <c r="CK121" s="59"/>
      <c r="CL121" s="59"/>
      <c r="CM121" s="59"/>
      <c r="CN121" s="59"/>
      <c r="CO121" s="59"/>
      <c r="CP121" s="59"/>
      <c r="CQ121" s="59"/>
      <c r="CR121" s="59"/>
      <c r="CS121" s="59"/>
      <c r="CT121" s="59"/>
      <c r="CU121" s="59"/>
      <c r="CV121" s="59"/>
      <c r="CW121" s="59"/>
      <c r="CX121" s="59"/>
      <c r="CY121" s="59"/>
      <c r="CZ121" s="59"/>
      <c r="DA121" s="59"/>
      <c r="DB121" s="59"/>
      <c r="DC121" s="59"/>
      <c r="DD121" s="59"/>
      <c r="DE121" s="59"/>
      <c r="DF121" s="59"/>
      <c r="DG121" s="59"/>
      <c r="DH121" s="59"/>
      <c r="DI121" s="59"/>
      <c r="DJ121" s="59"/>
      <c r="DK121" s="59"/>
      <c r="DL121" s="59"/>
      <c r="DM121" s="59"/>
      <c r="DN121" s="59"/>
      <c r="DO121" s="59"/>
      <c r="DP121" s="59"/>
      <c r="DQ121" s="59"/>
      <c r="DR121" s="59"/>
      <c r="DS121" s="59"/>
      <c r="DT121" s="59"/>
      <c r="DU121" s="59"/>
      <c r="DV121" s="59"/>
      <c r="DW121" s="59"/>
      <c r="DX121" s="59"/>
      <c r="DY121" s="59"/>
      <c r="DZ121" s="59"/>
      <c r="EA121" s="59"/>
      <c r="EB121" s="59"/>
      <c r="EC121" s="59"/>
      <c r="ED121" s="59"/>
      <c r="EE121" s="59"/>
      <c r="EF121" s="59"/>
      <c r="EG121" s="59"/>
      <c r="EH121" s="59"/>
      <c r="EI121" s="59"/>
      <c r="EJ121" s="59"/>
      <c r="EK121" s="59"/>
      <c r="EL121" s="59"/>
      <c r="EM121" s="59"/>
      <c r="EN121" s="59"/>
      <c r="EO121" s="59"/>
      <c r="EP121" s="59"/>
      <c r="EQ121" s="59"/>
      <c r="ER121" s="59"/>
      <c r="ES121" s="59"/>
    </row>
    <row r="122" spans="48:149" outlineLevel="1" x14ac:dyDescent="0.2">
      <c r="AV122" s="59"/>
      <c r="AW122" s="59"/>
      <c r="AX122" s="59"/>
      <c r="AY122" s="59"/>
      <c r="AZ122" s="59"/>
      <c r="BA122" s="59"/>
      <c r="BB122" s="59"/>
      <c r="BC122" s="59"/>
      <c r="BD122" s="59"/>
      <c r="BE122" s="59"/>
      <c r="BF122" s="59"/>
      <c r="BG122" s="59"/>
      <c r="BH122" s="59"/>
      <c r="BI122" s="59"/>
      <c r="BJ122" s="59"/>
      <c r="BK122" s="59"/>
      <c r="BL122" s="59"/>
      <c r="BM122" s="59"/>
      <c r="BN122" s="59"/>
      <c r="BO122" s="59"/>
      <c r="BP122" s="59"/>
      <c r="BQ122" s="59"/>
      <c r="BR122" s="59"/>
      <c r="BS122" s="59"/>
      <c r="BT122" s="59"/>
      <c r="BU122" s="59"/>
      <c r="BV122" s="59"/>
      <c r="BW122" s="59"/>
      <c r="BX122" s="59"/>
      <c r="BY122" s="59"/>
      <c r="BZ122" s="59"/>
      <c r="CA122" s="59"/>
      <c r="CB122" s="59"/>
      <c r="CC122" s="59"/>
      <c r="CD122" s="59"/>
      <c r="CE122" s="59"/>
      <c r="CF122" s="59"/>
      <c r="CG122" s="59"/>
      <c r="CH122" s="59"/>
      <c r="CI122" s="59"/>
      <c r="CJ122" s="59"/>
      <c r="CK122" s="59"/>
      <c r="CL122" s="59"/>
      <c r="CM122" s="59"/>
      <c r="CN122" s="59"/>
      <c r="CO122" s="59"/>
      <c r="CP122" s="59"/>
      <c r="CQ122" s="59"/>
      <c r="CR122" s="59"/>
      <c r="CS122" s="59"/>
      <c r="CT122" s="59"/>
      <c r="CU122" s="59"/>
      <c r="CV122" s="59"/>
      <c r="CW122" s="59"/>
      <c r="CX122" s="59"/>
      <c r="CY122" s="59"/>
      <c r="CZ122" s="59"/>
      <c r="DA122" s="59"/>
      <c r="DB122" s="59"/>
      <c r="DC122" s="59"/>
      <c r="DD122" s="59"/>
      <c r="DE122" s="59"/>
      <c r="DF122" s="59"/>
      <c r="DG122" s="59"/>
      <c r="DH122" s="59"/>
      <c r="DI122" s="59"/>
      <c r="DJ122" s="59"/>
      <c r="DK122" s="59"/>
      <c r="DL122" s="59"/>
      <c r="DM122" s="59"/>
      <c r="DN122" s="59"/>
      <c r="DO122" s="59"/>
      <c r="DP122" s="59"/>
      <c r="DQ122" s="59"/>
      <c r="DR122" s="59"/>
      <c r="DS122" s="59"/>
      <c r="DT122" s="59"/>
      <c r="DU122" s="59"/>
      <c r="DV122" s="59"/>
      <c r="DW122" s="59"/>
      <c r="DX122" s="59"/>
      <c r="DY122" s="59"/>
      <c r="DZ122" s="59"/>
      <c r="EA122" s="59"/>
      <c r="EB122" s="59"/>
      <c r="EC122" s="59"/>
      <c r="ED122" s="59"/>
      <c r="EE122" s="59"/>
      <c r="EF122" s="59"/>
      <c r="EG122" s="59"/>
      <c r="EH122" s="59"/>
      <c r="EI122" s="59"/>
      <c r="EJ122" s="59"/>
      <c r="EK122" s="59"/>
      <c r="EL122" s="59"/>
      <c r="EM122" s="59"/>
      <c r="EN122" s="59"/>
      <c r="EO122" s="59"/>
      <c r="EP122" s="59"/>
      <c r="EQ122" s="59"/>
      <c r="ER122" s="59"/>
      <c r="ES122" s="59"/>
    </row>
    <row r="123" spans="48:149" outlineLevel="1" x14ac:dyDescent="0.2">
      <c r="AV123" s="59"/>
      <c r="AW123" s="59"/>
      <c r="AX123" s="59"/>
      <c r="AY123" s="59"/>
      <c r="AZ123" s="59"/>
      <c r="BA123" s="59"/>
      <c r="BB123" s="59"/>
      <c r="BC123" s="59"/>
      <c r="BD123" s="59"/>
      <c r="BE123" s="59"/>
      <c r="BF123" s="59"/>
      <c r="BG123" s="59"/>
      <c r="BH123" s="59"/>
      <c r="BI123" s="59"/>
      <c r="BJ123" s="59"/>
      <c r="BK123" s="59"/>
      <c r="BL123" s="59"/>
      <c r="BM123" s="59"/>
      <c r="BN123" s="59"/>
      <c r="BO123" s="59"/>
      <c r="BP123" s="59"/>
      <c r="BQ123" s="59"/>
      <c r="BR123" s="59"/>
      <c r="BS123" s="59"/>
      <c r="BT123" s="59"/>
      <c r="BU123" s="59"/>
      <c r="BV123" s="59"/>
      <c r="BW123" s="59"/>
      <c r="BX123" s="59"/>
      <c r="BY123" s="59"/>
      <c r="BZ123" s="59"/>
      <c r="CA123" s="59"/>
      <c r="CB123" s="59"/>
      <c r="CC123" s="59"/>
      <c r="CD123" s="59"/>
      <c r="CE123" s="59"/>
      <c r="CF123" s="59"/>
      <c r="CG123" s="59"/>
      <c r="CH123" s="59"/>
      <c r="CI123" s="59"/>
      <c r="CJ123" s="59"/>
      <c r="CK123" s="59"/>
      <c r="CL123" s="59"/>
      <c r="CM123" s="59"/>
      <c r="CN123" s="59"/>
      <c r="CO123" s="59"/>
      <c r="CP123" s="59"/>
      <c r="CQ123" s="59"/>
      <c r="CR123" s="59"/>
      <c r="CS123" s="59"/>
      <c r="CT123" s="59"/>
      <c r="CU123" s="59"/>
      <c r="CV123" s="59"/>
      <c r="CW123" s="59"/>
      <c r="CX123" s="59"/>
      <c r="CY123" s="59"/>
      <c r="CZ123" s="59"/>
      <c r="DA123" s="59"/>
      <c r="DB123" s="59"/>
      <c r="DC123" s="59"/>
      <c r="DD123" s="59"/>
      <c r="DE123" s="59"/>
      <c r="DF123" s="59"/>
      <c r="DG123" s="59"/>
      <c r="DH123" s="59"/>
      <c r="DI123" s="59"/>
      <c r="DJ123" s="59"/>
      <c r="DK123" s="59"/>
      <c r="DL123" s="59"/>
      <c r="DM123" s="59"/>
      <c r="DN123" s="59"/>
      <c r="DO123" s="59"/>
      <c r="DP123" s="59"/>
      <c r="DQ123" s="59"/>
      <c r="DR123" s="59"/>
      <c r="DS123" s="59"/>
      <c r="DT123" s="59"/>
      <c r="DU123" s="59"/>
      <c r="DV123" s="59"/>
      <c r="DW123" s="59"/>
      <c r="DX123" s="59"/>
      <c r="DY123" s="59"/>
      <c r="DZ123" s="59"/>
      <c r="EA123" s="59"/>
      <c r="EB123" s="59"/>
      <c r="EC123" s="59"/>
      <c r="ED123" s="59"/>
      <c r="EE123" s="59"/>
      <c r="EF123" s="59"/>
      <c r="EG123" s="59"/>
      <c r="EH123" s="59"/>
      <c r="EI123" s="59"/>
      <c r="EJ123" s="59"/>
      <c r="EK123" s="59"/>
      <c r="EL123" s="59"/>
      <c r="EM123" s="59"/>
      <c r="EN123" s="59"/>
      <c r="EO123" s="59"/>
      <c r="EP123" s="59"/>
      <c r="EQ123" s="59"/>
      <c r="ER123" s="59"/>
      <c r="ES123" s="59"/>
    </row>
    <row r="124" spans="48:149" outlineLevel="1" x14ac:dyDescent="0.2">
      <c r="AV124" s="59"/>
      <c r="AW124" s="59"/>
      <c r="AX124" s="59"/>
      <c r="AY124" s="59"/>
      <c r="AZ124" s="59"/>
      <c r="BA124" s="59"/>
      <c r="BB124" s="59"/>
      <c r="BC124" s="59"/>
      <c r="BD124" s="59"/>
      <c r="BE124" s="59"/>
      <c r="BF124" s="59"/>
      <c r="BG124" s="59"/>
      <c r="BH124" s="59"/>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c r="CG124" s="59"/>
      <c r="CH124" s="59"/>
      <c r="CI124" s="59"/>
      <c r="CJ124" s="59"/>
      <c r="CK124" s="59"/>
      <c r="CL124" s="59"/>
      <c r="CM124" s="59"/>
      <c r="CN124" s="59"/>
      <c r="CO124" s="59"/>
      <c r="CP124" s="59"/>
      <c r="CQ124" s="59"/>
      <c r="CR124" s="59"/>
      <c r="CS124" s="59"/>
      <c r="CT124" s="59"/>
      <c r="CU124" s="59"/>
      <c r="CV124" s="59"/>
      <c r="CW124" s="59"/>
      <c r="CX124" s="59"/>
      <c r="CY124" s="59"/>
      <c r="CZ124" s="59"/>
      <c r="DA124" s="59"/>
      <c r="DB124" s="59"/>
      <c r="DC124" s="59"/>
      <c r="DD124" s="59"/>
      <c r="DE124" s="59"/>
      <c r="DF124" s="59"/>
      <c r="DG124" s="59"/>
      <c r="DH124" s="59"/>
      <c r="DI124" s="59"/>
      <c r="DJ124" s="59"/>
      <c r="DK124" s="59"/>
      <c r="DL124" s="59"/>
      <c r="DM124" s="59"/>
      <c r="DN124" s="59"/>
      <c r="DO124" s="59"/>
      <c r="DP124" s="59"/>
      <c r="DQ124" s="59"/>
      <c r="DR124" s="59"/>
      <c r="DS124" s="59"/>
      <c r="DT124" s="59"/>
      <c r="DU124" s="59"/>
      <c r="DV124" s="59"/>
      <c r="DW124" s="59"/>
      <c r="DX124" s="59"/>
      <c r="DY124" s="59"/>
      <c r="DZ124" s="59"/>
      <c r="EA124" s="59"/>
      <c r="EB124" s="59"/>
      <c r="EC124" s="59"/>
      <c r="ED124" s="59"/>
      <c r="EE124" s="59"/>
      <c r="EF124" s="59"/>
      <c r="EG124" s="59"/>
      <c r="EH124" s="59"/>
      <c r="EI124" s="59"/>
      <c r="EJ124" s="59"/>
      <c r="EK124" s="59"/>
      <c r="EL124" s="59"/>
      <c r="EM124" s="59"/>
      <c r="EN124" s="59"/>
      <c r="EO124" s="59"/>
      <c r="EP124" s="59"/>
      <c r="EQ124" s="59"/>
      <c r="ER124" s="59"/>
      <c r="ES124" s="59"/>
    </row>
    <row r="125" spans="48:149" outlineLevel="1" x14ac:dyDescent="0.2">
      <c r="AV125" s="59"/>
      <c r="AW125" s="59"/>
      <c r="AX125" s="59"/>
      <c r="AY125" s="59"/>
      <c r="AZ125" s="59"/>
      <c r="BA125" s="59"/>
      <c r="BB125" s="59"/>
      <c r="BC125" s="59"/>
      <c r="BD125" s="59"/>
      <c r="BE125" s="59"/>
      <c r="BF125" s="59"/>
      <c r="BG125" s="59"/>
      <c r="BH125" s="59"/>
      <c r="BI125" s="59"/>
      <c r="BJ125" s="59"/>
      <c r="BK125" s="59"/>
      <c r="BL125" s="59"/>
      <c r="BM125" s="59"/>
      <c r="BN125" s="59"/>
      <c r="BO125" s="59"/>
      <c r="BP125" s="59"/>
      <c r="BQ125" s="59"/>
      <c r="BR125" s="59"/>
      <c r="BS125" s="59"/>
      <c r="BT125" s="59"/>
      <c r="BU125" s="59"/>
      <c r="BV125" s="59"/>
      <c r="BW125" s="59"/>
      <c r="BX125" s="59"/>
      <c r="BY125" s="59"/>
      <c r="BZ125" s="59"/>
      <c r="CA125" s="59"/>
      <c r="CB125" s="59"/>
      <c r="CC125" s="59"/>
      <c r="CD125" s="59"/>
      <c r="CE125" s="59"/>
      <c r="CF125" s="59"/>
      <c r="CG125" s="59"/>
      <c r="CH125" s="59"/>
      <c r="CI125" s="59"/>
      <c r="CJ125" s="59"/>
      <c r="CK125" s="59"/>
      <c r="CL125" s="59"/>
      <c r="CM125" s="59"/>
      <c r="CN125" s="59"/>
      <c r="CO125" s="59"/>
      <c r="CP125" s="59"/>
      <c r="CQ125" s="59"/>
      <c r="CR125" s="59"/>
      <c r="CS125" s="59"/>
      <c r="CT125" s="59"/>
      <c r="CU125" s="59"/>
      <c r="CV125" s="59"/>
      <c r="CW125" s="59"/>
      <c r="CX125" s="59"/>
      <c r="CY125" s="59"/>
      <c r="CZ125" s="59"/>
      <c r="DA125" s="59"/>
      <c r="DB125" s="59"/>
      <c r="DC125" s="59"/>
      <c r="DD125" s="59"/>
      <c r="DE125" s="59"/>
      <c r="DF125" s="59"/>
      <c r="DG125" s="59"/>
      <c r="DH125" s="59"/>
      <c r="DI125" s="59"/>
      <c r="DJ125" s="59"/>
      <c r="DK125" s="59"/>
      <c r="DL125" s="59"/>
      <c r="DM125" s="59"/>
      <c r="DN125" s="59"/>
      <c r="DO125" s="59"/>
      <c r="DP125" s="59"/>
      <c r="DQ125" s="59"/>
      <c r="DR125" s="59"/>
      <c r="DS125" s="59"/>
      <c r="DT125" s="59"/>
      <c r="DU125" s="59"/>
      <c r="DV125" s="59"/>
      <c r="DW125" s="59"/>
      <c r="DX125" s="59"/>
      <c r="DY125" s="59"/>
      <c r="DZ125" s="59"/>
      <c r="EA125" s="59"/>
      <c r="EB125" s="59"/>
      <c r="EC125" s="59"/>
      <c r="ED125" s="59"/>
      <c r="EE125" s="59"/>
      <c r="EF125" s="59"/>
      <c r="EG125" s="59"/>
      <c r="EH125" s="59"/>
      <c r="EI125" s="59"/>
      <c r="EJ125" s="59"/>
      <c r="EK125" s="59"/>
      <c r="EL125" s="59"/>
      <c r="EM125" s="59"/>
      <c r="EN125" s="59"/>
      <c r="EO125" s="59"/>
      <c r="EP125" s="59"/>
      <c r="EQ125" s="59"/>
      <c r="ER125" s="59"/>
      <c r="ES125" s="59"/>
    </row>
    <row r="126" spans="48:149" outlineLevel="1" x14ac:dyDescent="0.2">
      <c r="AV126" s="59"/>
      <c r="AW126" s="59"/>
      <c r="AX126" s="59"/>
      <c r="AY126" s="59"/>
      <c r="AZ126" s="59"/>
      <c r="BA126" s="59"/>
      <c r="BB126" s="59"/>
      <c r="BC126" s="59"/>
      <c r="BD126" s="59"/>
      <c r="BE126" s="59"/>
      <c r="BF126" s="59"/>
      <c r="BG126" s="59"/>
      <c r="BH126" s="59"/>
      <c r="BI126" s="59"/>
      <c r="BJ126" s="59"/>
      <c r="BK126" s="59"/>
      <c r="BL126" s="59"/>
      <c r="BM126" s="59"/>
      <c r="BN126" s="59"/>
      <c r="BO126" s="59"/>
      <c r="BP126" s="59"/>
      <c r="BQ126" s="59"/>
      <c r="BR126" s="59"/>
      <c r="BS126" s="59"/>
      <c r="BT126" s="59"/>
      <c r="BU126" s="59"/>
      <c r="BV126" s="59"/>
      <c r="BW126" s="59"/>
      <c r="BX126" s="59"/>
      <c r="BY126" s="59"/>
      <c r="BZ126" s="59"/>
      <c r="CA126" s="59"/>
      <c r="CB126" s="59"/>
      <c r="CC126" s="59"/>
      <c r="CD126" s="59"/>
      <c r="CE126" s="59"/>
      <c r="CF126" s="59"/>
      <c r="CG126" s="59"/>
      <c r="CH126" s="59"/>
      <c r="CI126" s="59"/>
      <c r="CJ126" s="59"/>
      <c r="CK126" s="59"/>
      <c r="CL126" s="59"/>
      <c r="CM126" s="59"/>
      <c r="CN126" s="59"/>
      <c r="CO126" s="59"/>
      <c r="CP126" s="59"/>
      <c r="CQ126" s="59"/>
      <c r="CR126" s="59"/>
      <c r="CS126" s="59"/>
      <c r="CT126" s="59"/>
      <c r="CU126" s="59"/>
      <c r="CV126" s="59"/>
      <c r="CW126" s="59"/>
      <c r="CX126" s="59"/>
      <c r="CY126" s="59"/>
      <c r="CZ126" s="59"/>
      <c r="DA126" s="59"/>
      <c r="DB126" s="59"/>
      <c r="DC126" s="59"/>
      <c r="DD126" s="59"/>
      <c r="DE126" s="59"/>
      <c r="DF126" s="59"/>
      <c r="DG126" s="59"/>
      <c r="DH126" s="59"/>
      <c r="DI126" s="59"/>
      <c r="DJ126" s="59"/>
      <c r="DK126" s="59"/>
      <c r="DL126" s="59"/>
      <c r="DM126" s="59"/>
      <c r="DN126" s="59"/>
      <c r="DO126" s="59"/>
      <c r="DP126" s="59"/>
      <c r="DQ126" s="59"/>
      <c r="DR126" s="59"/>
      <c r="DS126" s="59"/>
      <c r="DT126" s="59"/>
      <c r="DU126" s="59"/>
      <c r="DV126" s="59"/>
      <c r="DW126" s="59"/>
      <c r="DX126" s="59"/>
      <c r="DY126" s="59"/>
      <c r="DZ126" s="59"/>
      <c r="EA126" s="59"/>
      <c r="EB126" s="59"/>
      <c r="EC126" s="59"/>
      <c r="ED126" s="59"/>
      <c r="EE126" s="59"/>
      <c r="EF126" s="59"/>
      <c r="EG126" s="59"/>
      <c r="EH126" s="59"/>
      <c r="EI126" s="59"/>
      <c r="EJ126" s="59"/>
      <c r="EK126" s="59"/>
      <c r="EL126" s="59"/>
      <c r="EM126" s="59"/>
      <c r="EN126" s="59"/>
      <c r="EO126" s="59"/>
      <c r="EP126" s="59"/>
      <c r="EQ126" s="59"/>
      <c r="ER126" s="59"/>
      <c r="ES126" s="59"/>
    </row>
    <row r="127" spans="48:149" outlineLevel="1" x14ac:dyDescent="0.2">
      <c r="AV127" s="59"/>
      <c r="AW127" s="59"/>
      <c r="AX127" s="59"/>
      <c r="AY127" s="59"/>
      <c r="AZ127" s="59"/>
      <c r="BA127" s="59"/>
      <c r="BB127" s="59"/>
      <c r="BC127" s="59"/>
      <c r="BD127" s="59"/>
      <c r="BE127" s="59"/>
      <c r="BF127" s="59"/>
      <c r="BG127" s="59"/>
      <c r="BH127" s="59"/>
      <c r="BI127" s="59"/>
      <c r="BJ127" s="59"/>
      <c r="BK127" s="59"/>
      <c r="BL127" s="59"/>
      <c r="BM127" s="59"/>
      <c r="BN127" s="59"/>
      <c r="BO127" s="59"/>
      <c r="BP127" s="59"/>
      <c r="BQ127" s="59"/>
      <c r="BR127" s="59"/>
      <c r="BS127" s="59"/>
      <c r="BT127" s="59"/>
      <c r="BU127" s="59"/>
      <c r="BV127" s="59"/>
      <c r="BW127" s="59"/>
      <c r="BX127" s="59"/>
      <c r="BY127" s="59"/>
      <c r="BZ127" s="59"/>
      <c r="CA127" s="59"/>
      <c r="CB127" s="59"/>
      <c r="CC127" s="59"/>
      <c r="CD127" s="59"/>
      <c r="CE127" s="59"/>
      <c r="CF127" s="59"/>
      <c r="CG127" s="59"/>
      <c r="CH127" s="59"/>
      <c r="CI127" s="59"/>
      <c r="CJ127" s="59"/>
      <c r="CK127" s="59"/>
      <c r="CL127" s="59"/>
      <c r="CM127" s="59"/>
      <c r="CN127" s="59"/>
      <c r="CO127" s="59"/>
      <c r="CP127" s="59"/>
      <c r="CQ127" s="59"/>
      <c r="CR127" s="59"/>
      <c r="CS127" s="59"/>
      <c r="CT127" s="59"/>
      <c r="CU127" s="59"/>
      <c r="CV127" s="59"/>
      <c r="CW127" s="59"/>
      <c r="CX127" s="59"/>
      <c r="CY127" s="59"/>
      <c r="CZ127" s="59"/>
      <c r="DA127" s="59"/>
      <c r="DB127" s="59"/>
      <c r="DC127" s="59"/>
      <c r="DD127" s="59"/>
      <c r="DE127" s="59"/>
      <c r="DF127" s="59"/>
      <c r="DG127" s="59"/>
      <c r="DH127" s="59"/>
      <c r="DI127" s="59"/>
      <c r="DJ127" s="59"/>
      <c r="DK127" s="59"/>
      <c r="DL127" s="59"/>
      <c r="DM127" s="59"/>
      <c r="DN127" s="59"/>
      <c r="DO127" s="59"/>
      <c r="DP127" s="59"/>
      <c r="DQ127" s="59"/>
      <c r="DR127" s="59"/>
      <c r="DS127" s="59"/>
      <c r="DT127" s="59"/>
      <c r="DU127" s="59"/>
      <c r="DV127" s="59"/>
      <c r="DW127" s="59"/>
      <c r="DX127" s="59"/>
      <c r="DY127" s="59"/>
      <c r="DZ127" s="59"/>
      <c r="EA127" s="59"/>
      <c r="EB127" s="59"/>
      <c r="EC127" s="59"/>
      <c r="ED127" s="59"/>
      <c r="EE127" s="59"/>
      <c r="EF127" s="59"/>
      <c r="EG127" s="59"/>
      <c r="EH127" s="59"/>
      <c r="EI127" s="59"/>
      <c r="EJ127" s="59"/>
      <c r="EK127" s="59"/>
      <c r="EL127" s="59"/>
      <c r="EM127" s="59"/>
      <c r="EN127" s="59"/>
      <c r="EO127" s="59"/>
      <c r="EP127" s="59"/>
      <c r="EQ127" s="59"/>
      <c r="ER127" s="59"/>
      <c r="ES127" s="59"/>
    </row>
    <row r="128" spans="48:149" outlineLevel="1" x14ac:dyDescent="0.2">
      <c r="AV128" s="59"/>
      <c r="AW128" s="59"/>
      <c r="AX128" s="59"/>
      <c r="AY128" s="59"/>
      <c r="AZ128" s="59"/>
      <c r="BA128" s="59"/>
      <c r="BB128" s="59"/>
      <c r="BC128" s="59"/>
      <c r="BD128" s="59"/>
      <c r="BE128" s="59"/>
      <c r="BF128" s="59"/>
      <c r="BG128" s="59"/>
      <c r="BH128" s="59"/>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c r="CG128" s="59"/>
      <c r="CH128" s="59"/>
      <c r="CI128" s="59"/>
      <c r="CJ128" s="59"/>
      <c r="CK128" s="59"/>
      <c r="CL128" s="59"/>
      <c r="CM128" s="59"/>
      <c r="CN128" s="59"/>
      <c r="CO128" s="59"/>
      <c r="CP128" s="59"/>
      <c r="CQ128" s="59"/>
      <c r="CR128" s="59"/>
      <c r="CS128" s="59"/>
      <c r="CT128" s="59"/>
      <c r="CU128" s="59"/>
      <c r="CV128" s="59"/>
      <c r="CW128" s="59"/>
      <c r="CX128" s="59"/>
      <c r="CY128" s="59"/>
      <c r="CZ128" s="59"/>
      <c r="DA128" s="59"/>
      <c r="DB128" s="59"/>
      <c r="DC128" s="59"/>
      <c r="DD128" s="59"/>
      <c r="DE128" s="59"/>
      <c r="DF128" s="59"/>
      <c r="DG128" s="59"/>
      <c r="DH128" s="59"/>
      <c r="DI128" s="59"/>
      <c r="DJ128" s="59"/>
      <c r="DK128" s="59"/>
      <c r="DL128" s="59"/>
      <c r="DM128" s="59"/>
      <c r="DN128" s="59"/>
      <c r="DO128" s="59"/>
      <c r="DP128" s="59"/>
      <c r="DQ128" s="59"/>
      <c r="DR128" s="59"/>
      <c r="DS128" s="59"/>
      <c r="DT128" s="59"/>
      <c r="DU128" s="59"/>
      <c r="DV128" s="59"/>
      <c r="DW128" s="59"/>
      <c r="DX128" s="59"/>
      <c r="DY128" s="59"/>
      <c r="DZ128" s="59"/>
      <c r="EA128" s="59"/>
      <c r="EB128" s="59"/>
      <c r="EC128" s="59"/>
      <c r="ED128" s="59"/>
      <c r="EE128" s="59"/>
      <c r="EF128" s="59"/>
      <c r="EG128" s="59"/>
      <c r="EH128" s="59"/>
      <c r="EI128" s="59"/>
      <c r="EJ128" s="59"/>
      <c r="EK128" s="59"/>
      <c r="EL128" s="59"/>
      <c r="EM128" s="59"/>
      <c r="EN128" s="59"/>
      <c r="EO128" s="59"/>
      <c r="EP128" s="59"/>
      <c r="EQ128" s="59"/>
      <c r="ER128" s="59"/>
      <c r="ES128" s="59"/>
    </row>
    <row r="129" spans="1:149" outlineLevel="1" x14ac:dyDescent="0.2">
      <c r="AV129" s="59"/>
      <c r="AW129" s="59"/>
      <c r="AX129" s="59"/>
      <c r="AY129" s="59"/>
      <c r="AZ129" s="59"/>
      <c r="BA129" s="59"/>
      <c r="BB129" s="59"/>
      <c r="BC129" s="59"/>
      <c r="BD129" s="59"/>
      <c r="BE129" s="59"/>
      <c r="BF129" s="59"/>
      <c r="BG129" s="59"/>
      <c r="BH129" s="59"/>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c r="CG129" s="59"/>
      <c r="CH129" s="59"/>
      <c r="CI129" s="59"/>
      <c r="CJ129" s="59"/>
      <c r="CK129" s="59"/>
      <c r="CL129" s="59"/>
      <c r="CM129" s="59"/>
      <c r="CN129" s="59"/>
      <c r="CO129" s="59"/>
      <c r="CP129" s="59"/>
      <c r="CQ129" s="59"/>
      <c r="CR129" s="59"/>
      <c r="CS129" s="59"/>
      <c r="CT129" s="59"/>
      <c r="CU129" s="59"/>
      <c r="CV129" s="59"/>
      <c r="CW129" s="59"/>
      <c r="CX129" s="59"/>
      <c r="CY129" s="59"/>
      <c r="CZ129" s="59"/>
      <c r="DA129" s="59"/>
      <c r="DB129" s="59"/>
      <c r="DC129" s="59"/>
      <c r="DD129" s="59"/>
      <c r="DE129" s="59"/>
      <c r="DF129" s="59"/>
      <c r="DG129" s="59"/>
      <c r="DH129" s="59"/>
      <c r="DI129" s="59"/>
      <c r="DJ129" s="59"/>
      <c r="DK129" s="59"/>
      <c r="DL129" s="59"/>
      <c r="DM129" s="59"/>
      <c r="DN129" s="59"/>
      <c r="DO129" s="59"/>
      <c r="DP129" s="59"/>
      <c r="DQ129" s="59"/>
      <c r="DR129" s="59"/>
      <c r="DS129" s="59"/>
      <c r="DT129" s="59"/>
      <c r="DU129" s="59"/>
      <c r="DV129" s="59"/>
      <c r="DW129" s="59"/>
      <c r="DX129" s="59"/>
      <c r="DY129" s="59"/>
      <c r="DZ129" s="59"/>
      <c r="EA129" s="59"/>
      <c r="EB129" s="59"/>
      <c r="EC129" s="59"/>
      <c r="ED129" s="59"/>
      <c r="EE129" s="59"/>
      <c r="EF129" s="59"/>
      <c r="EG129" s="59"/>
      <c r="EH129" s="59"/>
      <c r="EI129" s="59"/>
      <c r="EJ129" s="59"/>
      <c r="EK129" s="59"/>
      <c r="EL129" s="59"/>
      <c r="EM129" s="59"/>
      <c r="EN129" s="59"/>
      <c r="EO129" s="59"/>
      <c r="EP129" s="59"/>
      <c r="EQ129" s="59"/>
      <c r="ER129" s="59"/>
      <c r="ES129" s="59"/>
    </row>
    <row r="130" spans="1:149" outlineLevel="1" x14ac:dyDescent="0.2">
      <c r="AV130" s="59"/>
      <c r="AW130" s="59"/>
      <c r="AX130" s="59"/>
      <c r="AY130" s="59"/>
      <c r="AZ130" s="59"/>
      <c r="BA130" s="59"/>
      <c r="BB130" s="59"/>
      <c r="BC130" s="59"/>
      <c r="BD130" s="59"/>
      <c r="BE130" s="59"/>
      <c r="BF130" s="59"/>
      <c r="BG130" s="59"/>
      <c r="BH130" s="59"/>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c r="CG130" s="59"/>
      <c r="CH130" s="59"/>
      <c r="CI130" s="59"/>
      <c r="CJ130" s="59"/>
      <c r="CK130" s="59"/>
      <c r="CL130" s="59"/>
      <c r="CM130" s="59"/>
      <c r="CN130" s="59"/>
      <c r="CO130" s="59"/>
      <c r="CP130" s="59"/>
      <c r="CQ130" s="59"/>
      <c r="CR130" s="59"/>
      <c r="CS130" s="59"/>
      <c r="CT130" s="59"/>
      <c r="CU130" s="59"/>
      <c r="CV130" s="59"/>
      <c r="CW130" s="59"/>
      <c r="CX130" s="59"/>
      <c r="CY130" s="59"/>
      <c r="CZ130" s="59"/>
      <c r="DA130" s="59"/>
      <c r="DB130" s="59"/>
      <c r="DC130" s="59"/>
      <c r="DD130" s="59"/>
      <c r="DE130" s="59"/>
      <c r="DF130" s="59"/>
      <c r="DG130" s="59"/>
      <c r="DH130" s="59"/>
      <c r="DI130" s="59"/>
      <c r="DJ130" s="59"/>
      <c r="DK130" s="59"/>
      <c r="DL130" s="59"/>
      <c r="DM130" s="59"/>
      <c r="DN130" s="59"/>
      <c r="DO130" s="59"/>
      <c r="DP130" s="59"/>
      <c r="DQ130" s="59"/>
      <c r="DR130" s="59"/>
      <c r="DS130" s="59"/>
      <c r="DT130" s="59"/>
      <c r="DU130" s="59"/>
      <c r="DV130" s="59"/>
      <c r="DW130" s="59"/>
      <c r="DX130" s="59"/>
      <c r="DY130" s="59"/>
      <c r="DZ130" s="59"/>
      <c r="EA130" s="59"/>
      <c r="EB130" s="59"/>
      <c r="EC130" s="59"/>
      <c r="ED130" s="59"/>
      <c r="EE130" s="59"/>
      <c r="EF130" s="59"/>
      <c r="EG130" s="59"/>
      <c r="EH130" s="59"/>
      <c r="EI130" s="59"/>
      <c r="EJ130" s="59"/>
      <c r="EK130" s="59"/>
      <c r="EL130" s="59"/>
      <c r="EM130" s="59"/>
      <c r="EN130" s="59"/>
      <c r="EO130" s="59"/>
      <c r="EP130" s="59"/>
      <c r="EQ130" s="59"/>
      <c r="ER130" s="59"/>
      <c r="ES130" s="59"/>
    </row>
    <row r="131" spans="1:149" x14ac:dyDescent="0.2">
      <c r="A131" s="75"/>
      <c r="AV131" s="59"/>
      <c r="AW131" s="59"/>
      <c r="AX131" s="59"/>
      <c r="AY131" s="59"/>
      <c r="AZ131" s="59"/>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c r="CG131" s="59"/>
      <c r="CH131" s="59"/>
      <c r="CI131" s="59"/>
      <c r="CJ131" s="59"/>
      <c r="CK131" s="59"/>
      <c r="CL131" s="59"/>
      <c r="CM131" s="59"/>
      <c r="CN131" s="59"/>
      <c r="CO131" s="59"/>
      <c r="CP131" s="59"/>
      <c r="CQ131" s="59"/>
      <c r="CR131" s="59"/>
      <c r="CS131" s="59"/>
      <c r="CT131" s="59"/>
      <c r="CU131" s="59"/>
      <c r="CV131" s="59"/>
      <c r="CW131" s="59"/>
      <c r="CX131" s="59"/>
      <c r="CY131" s="59"/>
      <c r="CZ131" s="59"/>
      <c r="DA131" s="59"/>
      <c r="DB131" s="59"/>
      <c r="DC131" s="59"/>
      <c r="DD131" s="59"/>
      <c r="DE131" s="59"/>
      <c r="DF131" s="59"/>
      <c r="DG131" s="59"/>
      <c r="DH131" s="59"/>
      <c r="DI131" s="59"/>
      <c r="DJ131" s="59"/>
      <c r="DK131" s="59"/>
      <c r="DL131" s="59"/>
      <c r="DM131" s="59"/>
      <c r="DN131" s="59"/>
      <c r="DO131" s="59"/>
      <c r="DP131" s="59"/>
      <c r="DQ131" s="59"/>
      <c r="DR131" s="59"/>
      <c r="DS131" s="59"/>
      <c r="DT131" s="59"/>
      <c r="DU131" s="59"/>
      <c r="DV131" s="59"/>
      <c r="DW131" s="59"/>
      <c r="DX131" s="59"/>
      <c r="DY131" s="59"/>
      <c r="DZ131" s="59"/>
      <c r="EA131" s="59"/>
      <c r="EB131" s="59"/>
      <c r="EC131" s="59"/>
      <c r="ED131" s="59"/>
      <c r="EE131" s="59"/>
      <c r="EF131" s="59"/>
      <c r="EG131" s="59"/>
      <c r="EH131" s="59"/>
      <c r="EI131" s="59"/>
      <c r="EJ131" s="59"/>
      <c r="EK131" s="59"/>
      <c r="EL131" s="59"/>
      <c r="EM131" s="59"/>
      <c r="EN131" s="59"/>
      <c r="EO131" s="59"/>
      <c r="EP131" s="59"/>
      <c r="EQ131" s="59"/>
      <c r="ER131" s="59"/>
      <c r="ES131" s="59"/>
    </row>
    <row r="132" spans="1:149" x14ac:dyDescent="0.2">
      <c r="A132" s="12" t="s">
        <v>171</v>
      </c>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c r="CG132" s="59"/>
      <c r="CH132" s="59"/>
      <c r="CI132" s="59"/>
      <c r="CJ132" s="59"/>
      <c r="CK132" s="59"/>
      <c r="CL132" s="59"/>
      <c r="CM132" s="59"/>
      <c r="CN132" s="59"/>
      <c r="CO132" s="59"/>
      <c r="CP132" s="59"/>
      <c r="CQ132" s="59"/>
      <c r="CR132" s="59"/>
      <c r="CS132" s="59"/>
      <c r="CT132" s="59"/>
      <c r="CU132" s="59"/>
      <c r="CV132" s="59"/>
      <c r="CW132" s="59"/>
      <c r="CX132" s="59"/>
      <c r="CY132" s="59"/>
      <c r="CZ132" s="59"/>
      <c r="DA132" s="59"/>
      <c r="DB132" s="59"/>
      <c r="DC132" s="59"/>
      <c r="DD132" s="59"/>
      <c r="DE132" s="59"/>
      <c r="DF132" s="59"/>
      <c r="DG132" s="59"/>
      <c r="DH132" s="59"/>
      <c r="DI132" s="59"/>
      <c r="DJ132" s="59"/>
      <c r="DK132" s="59"/>
      <c r="DL132" s="59"/>
      <c r="DM132" s="59"/>
      <c r="DN132" s="59"/>
      <c r="DO132" s="59"/>
      <c r="DP132" s="59"/>
      <c r="DQ132" s="59"/>
      <c r="DR132" s="59"/>
      <c r="DS132" s="59"/>
      <c r="DT132" s="59"/>
      <c r="DU132" s="59"/>
      <c r="DV132" s="59"/>
      <c r="DW132" s="59"/>
      <c r="DX132" s="59"/>
      <c r="DY132" s="59"/>
      <c r="DZ132" s="59"/>
      <c r="EA132" s="59"/>
      <c r="EB132" s="59"/>
      <c r="EC132" s="59"/>
      <c r="ED132" s="59"/>
      <c r="EE132" s="59"/>
      <c r="EF132" s="59"/>
      <c r="EG132" s="59"/>
      <c r="EH132" s="59"/>
      <c r="EI132" s="59"/>
      <c r="EJ132" s="59"/>
      <c r="EK132" s="59"/>
      <c r="EL132" s="59"/>
      <c r="EM132" s="59"/>
      <c r="EN132" s="59"/>
      <c r="EO132" s="59"/>
      <c r="EP132" s="59"/>
      <c r="EQ132" s="59"/>
      <c r="ER132" s="59"/>
      <c r="ES132" s="59"/>
    </row>
    <row r="133" spans="1:149" outlineLevel="1" x14ac:dyDescent="0.2">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59"/>
      <c r="DI133" s="59"/>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row>
    <row r="134" spans="1:149" outlineLevel="1" x14ac:dyDescent="0.2">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59"/>
      <c r="DI134" s="59"/>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row>
    <row r="135" spans="1:149" outlineLevel="1" x14ac:dyDescent="0.2">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59"/>
      <c r="DI135" s="59"/>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row>
    <row r="136" spans="1:149" outlineLevel="1" x14ac:dyDescent="0.2">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59"/>
      <c r="DI136" s="59"/>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row>
    <row r="137" spans="1:149" outlineLevel="1" x14ac:dyDescent="0.2">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59"/>
      <c r="DI137" s="59"/>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row>
    <row r="138" spans="1:149" outlineLevel="1" x14ac:dyDescent="0.2">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59"/>
      <c r="DI138" s="59"/>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row>
    <row r="139" spans="1:149" outlineLevel="1" x14ac:dyDescent="0.2">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59"/>
      <c r="DI139" s="59"/>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row>
    <row r="140" spans="1:149" outlineLevel="1" x14ac:dyDescent="0.2">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59"/>
      <c r="DI140" s="59"/>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row>
    <row r="141" spans="1:149" outlineLevel="1" x14ac:dyDescent="0.2">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59"/>
      <c r="DI141" s="59"/>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row>
    <row r="142" spans="1:149" outlineLevel="1" x14ac:dyDescent="0.2">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59"/>
      <c r="DI142" s="59"/>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row>
    <row r="143" spans="1:149" outlineLevel="1" x14ac:dyDescent="0.2">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59"/>
      <c r="DI143" s="59"/>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row>
    <row r="144" spans="1:149" outlineLevel="1" x14ac:dyDescent="0.2">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59"/>
      <c r="DI144" s="59"/>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row>
    <row r="145" spans="1:149" outlineLevel="1" x14ac:dyDescent="0.2">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59"/>
      <c r="DI145" s="59"/>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row>
    <row r="146" spans="1:149" outlineLevel="1" x14ac:dyDescent="0.2">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59"/>
      <c r="DI146" s="59"/>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row>
    <row r="147" spans="1:149" outlineLevel="1" x14ac:dyDescent="0.2">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59"/>
      <c r="DI147" s="59"/>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row>
    <row r="148" spans="1:149" outlineLevel="1" x14ac:dyDescent="0.2">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59"/>
      <c r="DI148" s="59"/>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row>
    <row r="149" spans="1:149" outlineLevel="1" x14ac:dyDescent="0.2">
      <c r="AV149" s="59"/>
      <c r="AW149" s="59"/>
      <c r="AX149" s="59"/>
      <c r="AY149" s="59"/>
      <c r="AZ149" s="59"/>
      <c r="BA149" s="59"/>
      <c r="BB149" s="59"/>
      <c r="BC149" s="59"/>
      <c r="BD149" s="59"/>
      <c r="BE149" s="59"/>
      <c r="BF149" s="59"/>
      <c r="BG149" s="59"/>
      <c r="BH149" s="59"/>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59"/>
      <c r="DI149" s="59"/>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row>
    <row r="150" spans="1:149" outlineLevel="1" x14ac:dyDescent="0.2">
      <c r="AV150" s="59"/>
      <c r="AW150" s="59"/>
      <c r="AX150" s="59"/>
      <c r="AY150" s="59"/>
      <c r="AZ150" s="59"/>
      <c r="BA150" s="59"/>
      <c r="BB150" s="59"/>
      <c r="BC150" s="59"/>
      <c r="BD150" s="59"/>
      <c r="BE150" s="59"/>
      <c r="BF150" s="59"/>
      <c r="BG150" s="59"/>
      <c r="BH150" s="59"/>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59"/>
      <c r="DI150" s="59"/>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row>
    <row r="151" spans="1:149" outlineLevel="1" x14ac:dyDescent="0.2">
      <c r="AV151" s="59"/>
      <c r="AW151" s="59"/>
      <c r="AX151" s="59"/>
      <c r="AY151" s="59"/>
      <c r="AZ151" s="59"/>
      <c r="BA151" s="59"/>
      <c r="BB151" s="59"/>
      <c r="BC151" s="59"/>
      <c r="BD151" s="59"/>
      <c r="BE151" s="59"/>
      <c r="BF151" s="59"/>
      <c r="BG151" s="59"/>
      <c r="BH151" s="59"/>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c r="DE151" s="59"/>
      <c r="DF151" s="59"/>
      <c r="DG151" s="59"/>
      <c r="DH151" s="59"/>
      <c r="DI151" s="59"/>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row>
    <row r="152" spans="1:149" outlineLevel="1" x14ac:dyDescent="0.2">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59"/>
      <c r="DI152" s="59"/>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row>
    <row r="153" spans="1:149" x14ac:dyDescent="0.2">
      <c r="A153" s="75"/>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59"/>
      <c r="DI153" s="59"/>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row>
    <row r="154" spans="1:149" x14ac:dyDescent="0.2">
      <c r="A154" s="12" t="s">
        <v>172</v>
      </c>
      <c r="AV154" s="59" t="s">
        <v>207</v>
      </c>
      <c r="AW154" s="59"/>
      <c r="AX154" s="59"/>
      <c r="AY154" s="59">
        <v>10</v>
      </c>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59"/>
      <c r="DI154" s="59"/>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row>
    <row r="155" spans="1:149" outlineLevel="1" x14ac:dyDescent="0.2">
      <c r="E155" s="26" t="s">
        <v>206</v>
      </c>
      <c r="F155" s="58">
        <f>$AY$154/20</f>
        <v>0.5</v>
      </c>
      <c r="AV155" s="59" t="s">
        <v>187</v>
      </c>
      <c r="AW155" s="59">
        <v>0</v>
      </c>
      <c r="AX155" s="59">
        <v>0.01</v>
      </c>
      <c r="AY155" s="59">
        <v>0.02</v>
      </c>
      <c r="AZ155" s="59">
        <v>0.03</v>
      </c>
      <c r="BA155" s="59">
        <v>0.04</v>
      </c>
      <c r="BB155" s="59">
        <v>0.05</v>
      </c>
      <c r="BC155" s="59">
        <v>6.0000000000000005E-2</v>
      </c>
      <c r="BD155" s="59">
        <v>7.0000000000000007E-2</v>
      </c>
      <c r="BE155" s="59">
        <v>0.08</v>
      </c>
      <c r="BF155" s="59">
        <v>0.09</v>
      </c>
      <c r="BG155" s="59">
        <v>9.9999999999999992E-2</v>
      </c>
      <c r="BH155" s="59">
        <v>0.10999999999999999</v>
      </c>
      <c r="BI155" s="59">
        <v>0.11999999999999998</v>
      </c>
      <c r="BJ155" s="59">
        <v>0.12999999999999998</v>
      </c>
      <c r="BK155" s="59">
        <v>0.13999999999999999</v>
      </c>
      <c r="BL155" s="59">
        <v>0.15</v>
      </c>
      <c r="BM155" s="59">
        <v>0.16</v>
      </c>
      <c r="BN155" s="59">
        <v>0.17</v>
      </c>
      <c r="BO155" s="59">
        <v>0.18000000000000002</v>
      </c>
      <c r="BP155" s="59">
        <v>0.19000000000000003</v>
      </c>
      <c r="BQ155" s="59">
        <v>0.20000000000000004</v>
      </c>
      <c r="BR155" s="59">
        <v>0.21000000000000005</v>
      </c>
      <c r="BS155" s="59">
        <v>0.22000000000000006</v>
      </c>
      <c r="BT155" s="59">
        <v>0.23000000000000007</v>
      </c>
      <c r="BU155" s="59">
        <v>0.24000000000000007</v>
      </c>
      <c r="BV155" s="59">
        <v>0.25000000000000006</v>
      </c>
      <c r="BW155" s="59">
        <v>0.26000000000000006</v>
      </c>
      <c r="BX155" s="59">
        <v>0.27000000000000007</v>
      </c>
      <c r="BY155" s="59">
        <v>0.28000000000000008</v>
      </c>
      <c r="BZ155" s="59">
        <v>0.29000000000000009</v>
      </c>
      <c r="CA155" s="59">
        <v>0.3000000000000001</v>
      </c>
      <c r="CB155" s="59">
        <v>0.31000000000000011</v>
      </c>
      <c r="CC155" s="59">
        <v>0.32000000000000012</v>
      </c>
      <c r="CD155" s="59">
        <v>0.33000000000000013</v>
      </c>
      <c r="CE155" s="59">
        <v>0.34000000000000014</v>
      </c>
      <c r="CF155" s="59">
        <v>0.35000000000000014</v>
      </c>
      <c r="CG155" s="59">
        <v>0.36000000000000015</v>
      </c>
      <c r="CH155" s="59">
        <v>0.37000000000000016</v>
      </c>
      <c r="CI155" s="59">
        <v>0.38000000000000017</v>
      </c>
      <c r="CJ155" s="59">
        <v>0.39000000000000018</v>
      </c>
      <c r="CK155" s="59">
        <v>0.40000000000000019</v>
      </c>
      <c r="CL155" s="59">
        <v>0.4100000000000002</v>
      </c>
      <c r="CM155" s="59">
        <v>0.42000000000000021</v>
      </c>
      <c r="CN155" s="59">
        <v>0.43000000000000022</v>
      </c>
      <c r="CO155" s="59">
        <v>0.44000000000000022</v>
      </c>
      <c r="CP155" s="59">
        <v>0.45000000000000023</v>
      </c>
      <c r="CQ155" s="59">
        <v>0.46000000000000024</v>
      </c>
      <c r="CR155" s="59">
        <v>0.47000000000000025</v>
      </c>
      <c r="CS155" s="59">
        <v>0.48000000000000026</v>
      </c>
      <c r="CT155" s="59">
        <v>0.49000000000000027</v>
      </c>
      <c r="CU155" s="59">
        <v>0.50000000000000022</v>
      </c>
      <c r="CV155" s="59">
        <v>0.51000000000000023</v>
      </c>
      <c r="CW155" s="59">
        <v>0.52000000000000024</v>
      </c>
      <c r="CX155" s="59">
        <v>0.53000000000000025</v>
      </c>
      <c r="CY155" s="59">
        <v>0.54000000000000026</v>
      </c>
      <c r="CZ155" s="59">
        <v>0.55000000000000027</v>
      </c>
      <c r="DA155" s="59">
        <v>0.56000000000000028</v>
      </c>
      <c r="DB155" s="59">
        <v>0.57000000000000028</v>
      </c>
      <c r="DC155" s="59">
        <v>0.58000000000000029</v>
      </c>
      <c r="DD155" s="59">
        <v>0.5900000000000003</v>
      </c>
      <c r="DE155" s="59">
        <v>0.60000000000000031</v>
      </c>
      <c r="DF155" s="59">
        <v>0.61000000000000032</v>
      </c>
      <c r="DG155" s="59">
        <v>0.62000000000000033</v>
      </c>
      <c r="DH155" s="59">
        <v>0.63000000000000034</v>
      </c>
      <c r="DI155" s="59">
        <v>0.64000000000000035</v>
      </c>
      <c r="DJ155" s="59">
        <v>0.65000000000000036</v>
      </c>
      <c r="DK155" s="59">
        <v>0.66000000000000036</v>
      </c>
      <c r="DL155" s="59">
        <v>0.67000000000000037</v>
      </c>
      <c r="DM155" s="59">
        <v>0.68000000000000038</v>
      </c>
      <c r="DN155" s="59">
        <v>0.69000000000000039</v>
      </c>
      <c r="DO155" s="59">
        <v>0.7000000000000004</v>
      </c>
      <c r="DP155" s="59">
        <v>0.71000000000000041</v>
      </c>
      <c r="DQ155" s="59">
        <v>0.72000000000000042</v>
      </c>
      <c r="DR155" s="59">
        <v>0.73000000000000043</v>
      </c>
      <c r="DS155" s="59">
        <v>0.74000000000000044</v>
      </c>
      <c r="DT155" s="59">
        <v>0.75000000000000044</v>
      </c>
      <c r="DU155" s="59">
        <v>0.76000000000000045</v>
      </c>
      <c r="DV155" s="59">
        <v>0.77000000000000046</v>
      </c>
      <c r="DW155" s="59">
        <v>0.78000000000000047</v>
      </c>
      <c r="DX155" s="59">
        <v>0.79000000000000048</v>
      </c>
      <c r="DY155" s="59">
        <v>0.80000000000000049</v>
      </c>
      <c r="DZ155" s="59">
        <v>0.8100000000000005</v>
      </c>
      <c r="EA155" s="59">
        <v>0.82000000000000051</v>
      </c>
      <c r="EB155" s="59">
        <v>0.83000000000000052</v>
      </c>
      <c r="EC155" s="59">
        <v>0.84000000000000052</v>
      </c>
      <c r="ED155" s="59">
        <v>0.85000000000000053</v>
      </c>
      <c r="EE155" s="59">
        <v>0.86000000000000054</v>
      </c>
      <c r="EF155" s="59">
        <v>0.87000000000000055</v>
      </c>
      <c r="EG155" s="59">
        <v>0.88000000000000056</v>
      </c>
      <c r="EH155" s="59">
        <v>0.89000000000000057</v>
      </c>
      <c r="EI155" s="59">
        <v>0.90000000000000058</v>
      </c>
      <c r="EJ155" s="59">
        <v>0.91000000000000059</v>
      </c>
      <c r="EK155" s="59">
        <v>0.9200000000000006</v>
      </c>
      <c r="EL155" s="59">
        <v>0.9300000000000006</v>
      </c>
      <c r="EM155" s="59">
        <v>0.94000000000000061</v>
      </c>
      <c r="EN155" s="59">
        <v>0.95000000000000062</v>
      </c>
      <c r="EO155" s="59">
        <v>0.96000000000000063</v>
      </c>
      <c r="EP155" s="59">
        <v>0.97000000000000064</v>
      </c>
      <c r="EQ155" s="59">
        <v>0.98000000000000065</v>
      </c>
      <c r="ER155" s="59">
        <v>0.99000000000000066</v>
      </c>
      <c r="ES155" s="59">
        <v>1.0000000000000007</v>
      </c>
    </row>
    <row r="156" spans="1:149" outlineLevel="1" x14ac:dyDescent="0.2">
      <c r="AV156" s="59" t="s">
        <v>208</v>
      </c>
      <c r="AW156" s="59">
        <v>1</v>
      </c>
      <c r="AX156" s="59">
        <v>1</v>
      </c>
      <c r="AY156" s="59">
        <v>1</v>
      </c>
      <c r="AZ156" s="59">
        <v>0.98888888888888893</v>
      </c>
      <c r="BA156" s="59">
        <v>0.97777777777777786</v>
      </c>
      <c r="BB156" s="59">
        <v>0.96666666666666656</v>
      </c>
      <c r="BC156" s="59">
        <v>0.95555555555555549</v>
      </c>
      <c r="BD156" s="59">
        <v>0.94444444444444442</v>
      </c>
      <c r="BE156" s="59">
        <v>0.94444444444444442</v>
      </c>
      <c r="BF156" s="59">
        <v>0.94444444444444442</v>
      </c>
      <c r="BG156" s="59">
        <v>0.94444444444444442</v>
      </c>
      <c r="BH156" s="59">
        <v>0.94444444444444442</v>
      </c>
      <c r="BI156" s="59">
        <v>0.94444444444444442</v>
      </c>
      <c r="BJ156" s="59">
        <v>0.94444444444444442</v>
      </c>
      <c r="BK156" s="59">
        <v>0.94444444444444442</v>
      </c>
      <c r="BL156" s="59">
        <v>0.94444444444444442</v>
      </c>
      <c r="BM156" s="59">
        <v>0.94444444444444442</v>
      </c>
      <c r="BN156" s="59">
        <v>0.94444444444444442</v>
      </c>
      <c r="BO156" s="59">
        <v>0.94444444444444442</v>
      </c>
      <c r="BP156" s="59">
        <v>0.94444444444444442</v>
      </c>
      <c r="BQ156" s="59">
        <v>0.94444444444444442</v>
      </c>
      <c r="BR156" s="59">
        <v>0.94444444444444442</v>
      </c>
      <c r="BS156" s="59">
        <v>0.94444444444444442</v>
      </c>
      <c r="BT156" s="59">
        <v>0.94444444444444442</v>
      </c>
      <c r="BU156" s="59">
        <v>0.94444444444444442</v>
      </c>
      <c r="BV156" s="59">
        <v>0.94444444444444442</v>
      </c>
      <c r="BW156" s="59">
        <v>0.94444444444444442</v>
      </c>
      <c r="BX156" s="59">
        <v>0.94444444444444442</v>
      </c>
      <c r="BY156" s="59">
        <v>0.94444444444444442</v>
      </c>
      <c r="BZ156" s="59">
        <v>0.94444444444444442</v>
      </c>
      <c r="CA156" s="59">
        <v>0.94444444444444442</v>
      </c>
      <c r="CB156" s="59">
        <v>0.94444444444444442</v>
      </c>
      <c r="CC156" s="59">
        <v>0.94444444444444442</v>
      </c>
      <c r="CD156" s="59">
        <v>0.94444444444444442</v>
      </c>
      <c r="CE156" s="59">
        <v>0.94444444444444442</v>
      </c>
      <c r="CF156" s="59">
        <v>0.94444444444444442</v>
      </c>
      <c r="CG156" s="59">
        <v>0.94444444444444442</v>
      </c>
      <c r="CH156" s="59">
        <v>0.94444444444444442</v>
      </c>
      <c r="CI156" s="59">
        <v>0.94444444444444442</v>
      </c>
      <c r="CJ156" s="59">
        <v>0.94444444444444442</v>
      </c>
      <c r="CK156" s="59">
        <v>0.94444444444444442</v>
      </c>
      <c r="CL156" s="59">
        <v>0.94444444444444442</v>
      </c>
      <c r="CM156" s="59">
        <v>0.94444444444444442</v>
      </c>
      <c r="CN156" s="59">
        <v>0.93333333333333335</v>
      </c>
      <c r="CO156" s="59">
        <v>0.92222222222222228</v>
      </c>
      <c r="CP156" s="59">
        <v>0.91111111111111098</v>
      </c>
      <c r="CQ156" s="59">
        <v>0.89999999999999991</v>
      </c>
      <c r="CR156" s="59">
        <v>0.87777777777777777</v>
      </c>
      <c r="CS156" s="59">
        <v>0.8666666666666667</v>
      </c>
      <c r="CT156" s="59">
        <v>0.85555555555555562</v>
      </c>
      <c r="CU156" s="59">
        <v>0.84444444444444444</v>
      </c>
      <c r="CV156" s="59">
        <v>0.83333333333333337</v>
      </c>
      <c r="CW156" s="59">
        <v>0.8222222222222223</v>
      </c>
      <c r="CX156" s="59">
        <v>0.81111111111111112</v>
      </c>
      <c r="CY156" s="59">
        <v>0.8</v>
      </c>
      <c r="CZ156" s="59">
        <v>0.78888888888888886</v>
      </c>
      <c r="DA156" s="59">
        <v>0.77777777777777779</v>
      </c>
      <c r="DB156" s="59">
        <v>0.77777777777777779</v>
      </c>
      <c r="DC156" s="59">
        <v>0.77777777777777779</v>
      </c>
      <c r="DD156" s="59">
        <v>0.77777777777777779</v>
      </c>
      <c r="DE156" s="59">
        <v>0.77777777777777779</v>
      </c>
      <c r="DF156" s="59">
        <v>0.77777777777777779</v>
      </c>
      <c r="DG156" s="59">
        <v>0.77777777777777779</v>
      </c>
      <c r="DH156" s="59">
        <v>0.77777777777777779</v>
      </c>
      <c r="DI156" s="59">
        <v>0.77777777777777779</v>
      </c>
      <c r="DJ156" s="59">
        <v>0.77777777777777779</v>
      </c>
      <c r="DK156" s="59">
        <v>0.77777777777777779</v>
      </c>
      <c r="DL156" s="59">
        <v>0.77777777777777779</v>
      </c>
      <c r="DM156" s="59">
        <v>0.77777777777777779</v>
      </c>
      <c r="DN156" s="59">
        <v>0.76666666666666672</v>
      </c>
      <c r="DO156" s="59">
        <v>0.75555555555555554</v>
      </c>
      <c r="DP156" s="59">
        <v>0.74444444444444446</v>
      </c>
      <c r="DQ156" s="59">
        <v>0.73333333333333328</v>
      </c>
      <c r="DR156" s="59">
        <v>0.72222222222222221</v>
      </c>
      <c r="DS156" s="59">
        <v>0.72222222222222221</v>
      </c>
      <c r="DT156" s="59">
        <v>0.72222222222222221</v>
      </c>
      <c r="DU156" s="59">
        <v>0.72222222222222221</v>
      </c>
      <c r="DV156" s="59">
        <v>0.72222222222222221</v>
      </c>
      <c r="DW156" s="59">
        <v>0.72222222222222221</v>
      </c>
      <c r="DX156" s="59">
        <v>0.72222222222222221</v>
      </c>
      <c r="DY156" s="59">
        <v>0.72222222222222221</v>
      </c>
      <c r="DZ156" s="59">
        <v>0.72222222222222221</v>
      </c>
      <c r="EA156" s="59">
        <v>0.71111111111111114</v>
      </c>
      <c r="EB156" s="59">
        <v>0.7</v>
      </c>
      <c r="EC156" s="59">
        <v>0.68888888888888888</v>
      </c>
      <c r="ED156" s="59">
        <v>0.66666666666666663</v>
      </c>
      <c r="EE156" s="59">
        <v>0.64444444444444438</v>
      </c>
      <c r="EF156" s="59">
        <v>0.6333333333333333</v>
      </c>
      <c r="EG156" s="59">
        <v>0.62222222222222223</v>
      </c>
      <c r="EH156" s="59">
        <v>0.61111111111111116</v>
      </c>
      <c r="EI156" s="59">
        <v>0.61111111111111116</v>
      </c>
      <c r="EJ156" s="59">
        <v>0.61111111111111116</v>
      </c>
      <c r="EK156" s="59">
        <v>0.61111111111111116</v>
      </c>
      <c r="EL156" s="59">
        <v>0.61111111111111116</v>
      </c>
      <c r="EM156" s="59">
        <v>0.61111111111111116</v>
      </c>
      <c r="EN156" s="59">
        <v>0.61111111111111116</v>
      </c>
      <c r="EO156" s="59">
        <v>0.61111111111111116</v>
      </c>
      <c r="EP156" s="59">
        <v>0.60000000000000009</v>
      </c>
      <c r="EQ156" s="59">
        <v>0.47777777777777775</v>
      </c>
      <c r="ER156" s="59">
        <v>0.55555555555555558</v>
      </c>
      <c r="ES156" s="59">
        <v>0</v>
      </c>
    </row>
    <row r="157" spans="1:149" outlineLevel="1" x14ac:dyDescent="0.2">
      <c r="AV157" s="59" t="s">
        <v>209</v>
      </c>
      <c r="AW157" s="59">
        <v>0</v>
      </c>
      <c r="AX157" s="59">
        <v>0.93859649122807021</v>
      </c>
      <c r="AY157" s="59">
        <v>0.75701754385964914</v>
      </c>
      <c r="AZ157" s="59">
        <v>0.94824561403508767</v>
      </c>
      <c r="BA157" s="59">
        <v>0.95175438596491224</v>
      </c>
      <c r="BB157" s="59">
        <v>0.95438596491228067</v>
      </c>
      <c r="BC157" s="59">
        <v>0.95614035087719296</v>
      </c>
      <c r="BD157" s="59">
        <v>0.9570175438596491</v>
      </c>
      <c r="BE157" s="59">
        <v>0.95789473684210524</v>
      </c>
      <c r="BF157" s="59">
        <v>0.95877192982456139</v>
      </c>
      <c r="BG157" s="59">
        <v>0.95964912280701764</v>
      </c>
      <c r="BH157" s="59">
        <v>0.96052631578947367</v>
      </c>
      <c r="BI157" s="59">
        <v>0.96140350877192982</v>
      </c>
      <c r="BJ157" s="59">
        <v>0.96228070175438596</v>
      </c>
      <c r="BK157" s="59">
        <v>0.9631578947368421</v>
      </c>
      <c r="BL157" s="59">
        <v>0.96491228070175439</v>
      </c>
      <c r="BM157" s="59">
        <v>0.96666666666666667</v>
      </c>
      <c r="BN157" s="59">
        <v>0.96754385964912282</v>
      </c>
      <c r="BO157" s="59">
        <v>0.96842105263157896</v>
      </c>
      <c r="BP157" s="59">
        <v>0.9692982456140351</v>
      </c>
      <c r="BQ157" s="59">
        <v>0.9692982456140351</v>
      </c>
      <c r="BR157" s="59">
        <v>0.9692982456140351</v>
      </c>
      <c r="BS157" s="59">
        <v>0.9692982456140351</v>
      </c>
      <c r="BT157" s="59">
        <v>0.9692982456140351</v>
      </c>
      <c r="BU157" s="59">
        <v>0.9692982456140351</v>
      </c>
      <c r="BV157" s="59">
        <v>0.97017543859649114</v>
      </c>
      <c r="BW157" s="59">
        <v>0.97192982456140353</v>
      </c>
      <c r="BX157" s="59">
        <v>0.97368421052631582</v>
      </c>
      <c r="BY157" s="59">
        <v>0.97631578947368414</v>
      </c>
      <c r="BZ157" s="59">
        <v>0.97982456140350882</v>
      </c>
      <c r="CA157" s="59">
        <v>0.98245614035087714</v>
      </c>
      <c r="CB157" s="59">
        <v>0.98421052631578954</v>
      </c>
      <c r="CC157" s="59">
        <v>0.98596491228070182</v>
      </c>
      <c r="CD157" s="59">
        <v>0.98684210526315785</v>
      </c>
      <c r="CE157" s="59">
        <v>0.98684210526315785</v>
      </c>
      <c r="CF157" s="59">
        <v>0.987719298245614</v>
      </c>
      <c r="CG157" s="59">
        <v>0.98859649122807025</v>
      </c>
      <c r="CH157" s="59">
        <v>0.98947368421052628</v>
      </c>
      <c r="CI157" s="59">
        <v>0.99035087719298254</v>
      </c>
      <c r="CJ157" s="59">
        <v>0.99122807017543857</v>
      </c>
      <c r="CK157" s="59">
        <v>0.99122807017543857</v>
      </c>
      <c r="CL157" s="59">
        <v>0.99122807017543857</v>
      </c>
      <c r="CM157" s="59">
        <v>0.99210526315789471</v>
      </c>
      <c r="CN157" s="59">
        <v>0.99298245614035086</v>
      </c>
      <c r="CO157" s="59">
        <v>0.993859649122807</v>
      </c>
      <c r="CP157" s="59">
        <v>0.99473684210526325</v>
      </c>
      <c r="CQ157" s="59">
        <v>0.99561403508771928</v>
      </c>
      <c r="CR157" s="59">
        <v>0.99561403508771928</v>
      </c>
      <c r="CS157" s="59">
        <v>0.99561403508771928</v>
      </c>
      <c r="CT157" s="59">
        <v>0.99561403508771928</v>
      </c>
      <c r="CU157" s="59">
        <v>0.99561403508771928</v>
      </c>
      <c r="CV157" s="59">
        <v>0.99561403508771928</v>
      </c>
      <c r="CW157" s="59">
        <v>0.99561403508771928</v>
      </c>
      <c r="CX157" s="59">
        <v>0.99561403508771928</v>
      </c>
      <c r="CY157" s="59">
        <v>0.99561403508771928</v>
      </c>
      <c r="CZ157" s="59">
        <v>0.99561403508771928</v>
      </c>
      <c r="DA157" s="59">
        <v>0.99561403508771928</v>
      </c>
      <c r="DB157" s="59">
        <v>0.99561403508771928</v>
      </c>
      <c r="DC157" s="59">
        <v>0.99561403508771928</v>
      </c>
      <c r="DD157" s="59">
        <v>0.99561403508771928</v>
      </c>
      <c r="DE157" s="59">
        <v>0.99561403508771928</v>
      </c>
      <c r="DF157" s="59">
        <v>0.99561403508771928</v>
      </c>
      <c r="DG157" s="59">
        <v>0.99561403508771928</v>
      </c>
      <c r="DH157" s="59">
        <v>0.99561403508771928</v>
      </c>
      <c r="DI157" s="59">
        <v>0.99561403508771928</v>
      </c>
      <c r="DJ157" s="59">
        <v>0.99649122807017543</v>
      </c>
      <c r="DK157" s="59">
        <v>0.99736842105263157</v>
      </c>
      <c r="DL157" s="59">
        <v>0.99824561403508771</v>
      </c>
      <c r="DM157" s="59">
        <v>0.99912280701754386</v>
      </c>
      <c r="DN157" s="59">
        <v>1</v>
      </c>
      <c r="DO157" s="59">
        <v>1</v>
      </c>
      <c r="DP157" s="59">
        <v>1</v>
      </c>
      <c r="DQ157" s="59">
        <v>1</v>
      </c>
      <c r="DR157" s="59">
        <v>1</v>
      </c>
      <c r="DS157" s="59">
        <v>1</v>
      </c>
      <c r="DT157" s="59">
        <v>1</v>
      </c>
      <c r="DU157" s="59">
        <v>1</v>
      </c>
      <c r="DV157" s="59">
        <v>1</v>
      </c>
      <c r="DW157" s="59">
        <v>1</v>
      </c>
      <c r="DX157" s="59">
        <v>1</v>
      </c>
      <c r="DY157" s="59">
        <v>1</v>
      </c>
      <c r="DZ157" s="59">
        <v>1</v>
      </c>
      <c r="EA157" s="59">
        <v>1</v>
      </c>
      <c r="EB157" s="59">
        <v>1</v>
      </c>
      <c r="EC157" s="59">
        <v>1</v>
      </c>
      <c r="ED157" s="59">
        <v>1</v>
      </c>
      <c r="EE157" s="59">
        <v>1</v>
      </c>
      <c r="EF157" s="59">
        <v>1</v>
      </c>
      <c r="EG157" s="59">
        <v>1</v>
      </c>
      <c r="EH157" s="59">
        <v>1</v>
      </c>
      <c r="EI157" s="59">
        <v>1</v>
      </c>
      <c r="EJ157" s="59">
        <v>1</v>
      </c>
      <c r="EK157" s="59">
        <v>1</v>
      </c>
      <c r="EL157" s="59">
        <v>1</v>
      </c>
      <c r="EM157" s="59">
        <v>1</v>
      </c>
      <c r="EN157" s="59">
        <v>1</v>
      </c>
      <c r="EO157" s="59">
        <v>1</v>
      </c>
      <c r="EP157" s="59">
        <v>1</v>
      </c>
      <c r="EQ157" s="59">
        <v>1</v>
      </c>
      <c r="ER157" s="59">
        <v>1</v>
      </c>
      <c r="ES157" s="59">
        <v>1</v>
      </c>
    </row>
    <row r="158" spans="1:149" outlineLevel="1" x14ac:dyDescent="0.2">
      <c r="AV158" s="59" t="str">
        <f xml:space="preserve"> TEXT($F$155,"0%") &amp; " Wtd.Avg."</f>
        <v>50% Wtd.Avg.</v>
      </c>
      <c r="AW158" s="59">
        <f>$F$155*AW156+(1-$F$155)*AW157</f>
        <v>0.5</v>
      </c>
      <c r="AX158" s="59">
        <f>$F$155*AX156+(1-$F$155)*AX157</f>
        <v>0.9692982456140351</v>
      </c>
      <c r="AY158" s="59">
        <f>$F$155*AY156+(1-$F$155)*AY157</f>
        <v>0.87850877192982457</v>
      </c>
      <c r="AZ158" s="59">
        <f t="shared" ref="AZ158:DK158" si="0">$F$155*AZ156+(1-$F$155)*AZ157</f>
        <v>0.9685672514619883</v>
      </c>
      <c r="BA158" s="59">
        <f t="shared" si="0"/>
        <v>0.96476608187134505</v>
      </c>
      <c r="BB158" s="59">
        <f t="shared" si="0"/>
        <v>0.96052631578947367</v>
      </c>
      <c r="BC158" s="59">
        <f t="shared" si="0"/>
        <v>0.95584795321637417</v>
      </c>
      <c r="BD158" s="59">
        <f t="shared" si="0"/>
        <v>0.95073099415204676</v>
      </c>
      <c r="BE158" s="59">
        <f t="shared" si="0"/>
        <v>0.95116959064327489</v>
      </c>
      <c r="BF158" s="59">
        <f t="shared" si="0"/>
        <v>0.9516081871345029</v>
      </c>
      <c r="BG158" s="59">
        <f t="shared" si="0"/>
        <v>0.95204678362573103</v>
      </c>
      <c r="BH158" s="59">
        <f t="shared" si="0"/>
        <v>0.95248538011695905</v>
      </c>
      <c r="BI158" s="59">
        <f t="shared" si="0"/>
        <v>0.95292397660818717</v>
      </c>
      <c r="BJ158" s="59">
        <f t="shared" si="0"/>
        <v>0.95336257309941519</v>
      </c>
      <c r="BK158" s="59">
        <f t="shared" si="0"/>
        <v>0.95380116959064321</v>
      </c>
      <c r="BL158" s="59">
        <f t="shared" si="0"/>
        <v>0.95467836257309946</v>
      </c>
      <c r="BM158" s="59">
        <f t="shared" si="0"/>
        <v>0.95555555555555549</v>
      </c>
      <c r="BN158" s="59">
        <f t="shared" si="0"/>
        <v>0.95599415204678362</v>
      </c>
      <c r="BO158" s="59">
        <f t="shared" si="0"/>
        <v>0.95643274853801175</v>
      </c>
      <c r="BP158" s="59">
        <f t="shared" si="0"/>
        <v>0.95687134502923976</v>
      </c>
      <c r="BQ158" s="59">
        <f t="shared" si="0"/>
        <v>0.95687134502923976</v>
      </c>
      <c r="BR158" s="59">
        <f t="shared" si="0"/>
        <v>0.95687134502923976</v>
      </c>
      <c r="BS158" s="59">
        <f t="shared" si="0"/>
        <v>0.95687134502923976</v>
      </c>
      <c r="BT158" s="59">
        <f t="shared" si="0"/>
        <v>0.95687134502923976</v>
      </c>
      <c r="BU158" s="59">
        <f t="shared" si="0"/>
        <v>0.95687134502923976</v>
      </c>
      <c r="BV158" s="59">
        <f t="shared" si="0"/>
        <v>0.95730994152046778</v>
      </c>
      <c r="BW158" s="59">
        <f t="shared" si="0"/>
        <v>0.95818713450292403</v>
      </c>
      <c r="BX158" s="59">
        <f t="shared" si="0"/>
        <v>0.95906432748538006</v>
      </c>
      <c r="BY158" s="59">
        <f t="shared" si="0"/>
        <v>0.96038011695906422</v>
      </c>
      <c r="BZ158" s="59">
        <f t="shared" si="0"/>
        <v>0.96213450292397662</v>
      </c>
      <c r="CA158" s="59">
        <f t="shared" si="0"/>
        <v>0.96345029239766078</v>
      </c>
      <c r="CB158" s="59">
        <f t="shared" si="0"/>
        <v>0.96432748538011692</v>
      </c>
      <c r="CC158" s="59">
        <f t="shared" si="0"/>
        <v>0.96520467836257318</v>
      </c>
      <c r="CD158" s="59">
        <f t="shared" si="0"/>
        <v>0.96564327485380108</v>
      </c>
      <c r="CE158" s="59">
        <f t="shared" si="0"/>
        <v>0.96564327485380108</v>
      </c>
      <c r="CF158" s="59">
        <f t="shared" si="0"/>
        <v>0.96608187134502921</v>
      </c>
      <c r="CG158" s="59">
        <f t="shared" si="0"/>
        <v>0.96652046783625734</v>
      </c>
      <c r="CH158" s="59">
        <f t="shared" si="0"/>
        <v>0.96695906432748535</v>
      </c>
      <c r="CI158" s="59">
        <f t="shared" si="0"/>
        <v>0.96739766081871348</v>
      </c>
      <c r="CJ158" s="59">
        <f t="shared" si="0"/>
        <v>0.96783625730994149</v>
      </c>
      <c r="CK158" s="59">
        <f t="shared" si="0"/>
        <v>0.96783625730994149</v>
      </c>
      <c r="CL158" s="59">
        <f t="shared" si="0"/>
        <v>0.96783625730994149</v>
      </c>
      <c r="CM158" s="59">
        <f t="shared" si="0"/>
        <v>0.96827485380116962</v>
      </c>
      <c r="CN158" s="59">
        <f t="shared" si="0"/>
        <v>0.9631578947368421</v>
      </c>
      <c r="CO158" s="59">
        <f t="shared" si="0"/>
        <v>0.95804093567251458</v>
      </c>
      <c r="CP158" s="59">
        <f t="shared" si="0"/>
        <v>0.95292397660818717</v>
      </c>
      <c r="CQ158" s="59">
        <f t="shared" si="0"/>
        <v>0.94780701754385954</v>
      </c>
      <c r="CR158" s="59">
        <f t="shared" si="0"/>
        <v>0.93669590643274847</v>
      </c>
      <c r="CS158" s="59">
        <f t="shared" si="0"/>
        <v>0.93114035087719293</v>
      </c>
      <c r="CT158" s="59">
        <f t="shared" si="0"/>
        <v>0.9255847953216374</v>
      </c>
      <c r="CU158" s="59">
        <f t="shared" si="0"/>
        <v>0.92002923976608186</v>
      </c>
      <c r="CV158" s="59">
        <f t="shared" si="0"/>
        <v>0.91447368421052633</v>
      </c>
      <c r="CW158" s="59">
        <f t="shared" si="0"/>
        <v>0.90891812865497079</v>
      </c>
      <c r="CX158" s="59">
        <f t="shared" si="0"/>
        <v>0.90336257309941526</v>
      </c>
      <c r="CY158" s="59">
        <f t="shared" si="0"/>
        <v>0.89780701754385972</v>
      </c>
      <c r="CZ158" s="59">
        <f t="shared" si="0"/>
        <v>0.89225146198830407</v>
      </c>
      <c r="DA158" s="59">
        <f t="shared" si="0"/>
        <v>0.88669590643274854</v>
      </c>
      <c r="DB158" s="59">
        <f t="shared" si="0"/>
        <v>0.88669590643274854</v>
      </c>
      <c r="DC158" s="59">
        <f t="shared" si="0"/>
        <v>0.88669590643274854</v>
      </c>
      <c r="DD158" s="59">
        <f t="shared" si="0"/>
        <v>0.88669590643274854</v>
      </c>
      <c r="DE158" s="59">
        <f t="shared" si="0"/>
        <v>0.88669590643274854</v>
      </c>
      <c r="DF158" s="59">
        <f t="shared" si="0"/>
        <v>0.88669590643274854</v>
      </c>
      <c r="DG158" s="59">
        <f t="shared" si="0"/>
        <v>0.88669590643274854</v>
      </c>
      <c r="DH158" s="59">
        <f t="shared" si="0"/>
        <v>0.88669590643274854</v>
      </c>
      <c r="DI158" s="59">
        <f t="shared" si="0"/>
        <v>0.88669590643274854</v>
      </c>
      <c r="DJ158" s="59">
        <f t="shared" si="0"/>
        <v>0.88713450292397655</v>
      </c>
      <c r="DK158" s="59">
        <f t="shared" si="0"/>
        <v>0.88757309941520468</v>
      </c>
      <c r="DL158" s="59">
        <f t="shared" ref="DL158:EQ158" si="1">$F$155*DL156+(1-$F$155)*DL157</f>
        <v>0.88801169590643281</v>
      </c>
      <c r="DM158" s="59">
        <f t="shared" si="1"/>
        <v>0.88845029239766082</v>
      </c>
      <c r="DN158" s="59">
        <f t="shared" si="1"/>
        <v>0.8833333333333333</v>
      </c>
      <c r="DO158" s="59">
        <f t="shared" si="1"/>
        <v>0.87777777777777777</v>
      </c>
      <c r="DP158" s="59">
        <f t="shared" si="1"/>
        <v>0.87222222222222223</v>
      </c>
      <c r="DQ158" s="59">
        <f t="shared" si="1"/>
        <v>0.8666666666666667</v>
      </c>
      <c r="DR158" s="59">
        <f t="shared" si="1"/>
        <v>0.86111111111111116</v>
      </c>
      <c r="DS158" s="59">
        <f t="shared" si="1"/>
        <v>0.86111111111111116</v>
      </c>
      <c r="DT158" s="59">
        <f t="shared" si="1"/>
        <v>0.86111111111111116</v>
      </c>
      <c r="DU158" s="59">
        <f t="shared" si="1"/>
        <v>0.86111111111111116</v>
      </c>
      <c r="DV158" s="59">
        <f t="shared" si="1"/>
        <v>0.86111111111111116</v>
      </c>
      <c r="DW158" s="59">
        <f t="shared" si="1"/>
        <v>0.86111111111111116</v>
      </c>
      <c r="DX158" s="59">
        <f t="shared" si="1"/>
        <v>0.86111111111111116</v>
      </c>
      <c r="DY158" s="59">
        <f t="shared" si="1"/>
        <v>0.86111111111111116</v>
      </c>
      <c r="DZ158" s="59">
        <f t="shared" si="1"/>
        <v>0.86111111111111116</v>
      </c>
      <c r="EA158" s="59">
        <f t="shared" si="1"/>
        <v>0.85555555555555562</v>
      </c>
      <c r="EB158" s="59">
        <f t="shared" si="1"/>
        <v>0.85</v>
      </c>
      <c r="EC158" s="59">
        <f t="shared" si="1"/>
        <v>0.84444444444444444</v>
      </c>
      <c r="ED158" s="59">
        <f t="shared" si="1"/>
        <v>0.83333333333333326</v>
      </c>
      <c r="EE158" s="59">
        <f t="shared" si="1"/>
        <v>0.82222222222222219</v>
      </c>
      <c r="EF158" s="59">
        <f t="shared" si="1"/>
        <v>0.81666666666666665</v>
      </c>
      <c r="EG158" s="59">
        <f t="shared" si="1"/>
        <v>0.81111111111111112</v>
      </c>
      <c r="EH158" s="59">
        <f t="shared" si="1"/>
        <v>0.80555555555555558</v>
      </c>
      <c r="EI158" s="59">
        <f t="shared" si="1"/>
        <v>0.80555555555555558</v>
      </c>
      <c r="EJ158" s="59">
        <f t="shared" si="1"/>
        <v>0.80555555555555558</v>
      </c>
      <c r="EK158" s="59">
        <f t="shared" si="1"/>
        <v>0.80555555555555558</v>
      </c>
      <c r="EL158" s="59">
        <f t="shared" si="1"/>
        <v>0.80555555555555558</v>
      </c>
      <c r="EM158" s="59">
        <f t="shared" si="1"/>
        <v>0.80555555555555558</v>
      </c>
      <c r="EN158" s="59">
        <f t="shared" si="1"/>
        <v>0.80555555555555558</v>
      </c>
      <c r="EO158" s="59">
        <f t="shared" si="1"/>
        <v>0.80555555555555558</v>
      </c>
      <c r="EP158" s="59">
        <f t="shared" si="1"/>
        <v>0.8</v>
      </c>
      <c r="EQ158" s="59">
        <f t="shared" si="1"/>
        <v>0.73888888888888893</v>
      </c>
      <c r="ER158" s="59">
        <f>$F$155*ER156+(1-$F$155)*ER157</f>
        <v>0.77777777777777779</v>
      </c>
      <c r="ES158" s="59">
        <f>$F$155*ES156+(1-$F$155)*ES157</f>
        <v>0.5</v>
      </c>
    </row>
    <row r="159" spans="1:149" outlineLevel="1" x14ac:dyDescent="0.2">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59"/>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59"/>
      <c r="DI159" s="59"/>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row>
    <row r="160" spans="1:149" outlineLevel="1" x14ac:dyDescent="0.2">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59"/>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59"/>
      <c r="DI160" s="59"/>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row>
    <row r="161" spans="1:149" outlineLevel="1" x14ac:dyDescent="0.2">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59"/>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59"/>
      <c r="DI161" s="59"/>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row>
    <row r="162" spans="1:149" outlineLevel="1" x14ac:dyDescent="0.2">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59"/>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59"/>
      <c r="DI162" s="59"/>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row>
    <row r="163" spans="1:149" outlineLevel="1" x14ac:dyDescent="0.2">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59"/>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59"/>
      <c r="DI163" s="59"/>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row>
    <row r="164" spans="1:149" outlineLevel="1" x14ac:dyDescent="0.2">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59"/>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59"/>
      <c r="DI164" s="59"/>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row>
    <row r="165" spans="1:149" outlineLevel="1" x14ac:dyDescent="0.2">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59"/>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59"/>
      <c r="DI165" s="59"/>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row>
    <row r="166" spans="1:149" outlineLevel="1" x14ac:dyDescent="0.2">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59"/>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59"/>
      <c r="DI166" s="59"/>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row>
    <row r="167" spans="1:149" outlineLevel="1" x14ac:dyDescent="0.2">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59"/>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59"/>
      <c r="DI167" s="59"/>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row>
    <row r="168" spans="1:149" outlineLevel="1" x14ac:dyDescent="0.2">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59"/>
      <c r="BX168" s="59"/>
      <c r="BY168" s="59"/>
      <c r="BZ168" s="59"/>
      <c r="CA168" s="59"/>
      <c r="CB168" s="59"/>
      <c r="CC168" s="59"/>
      <c r="CD168" s="59"/>
      <c r="CE168" s="59"/>
      <c r="CF168" s="59"/>
      <c r="CG168" s="59"/>
      <c r="CH168" s="59"/>
      <c r="CI168" s="59"/>
      <c r="CJ168" s="59"/>
      <c r="CK168" s="59"/>
      <c r="CL168" s="59"/>
      <c r="CM168" s="59"/>
      <c r="CN168" s="59"/>
      <c r="CO168" s="59"/>
      <c r="CP168" s="59"/>
      <c r="CQ168" s="59"/>
      <c r="CR168" s="59"/>
      <c r="CS168" s="59"/>
      <c r="CT168" s="59"/>
      <c r="CU168" s="59"/>
      <c r="CV168" s="59"/>
      <c r="CW168" s="59"/>
      <c r="CX168" s="59"/>
      <c r="CY168" s="59"/>
      <c r="CZ168" s="59"/>
      <c r="DA168" s="59"/>
      <c r="DB168" s="59"/>
      <c r="DC168" s="59"/>
      <c r="DD168" s="59"/>
      <c r="DE168" s="59"/>
      <c r="DF168" s="59"/>
      <c r="DG168" s="59"/>
      <c r="DH168" s="59"/>
      <c r="DI168" s="59"/>
      <c r="DJ168" s="59"/>
      <c r="DK168" s="59"/>
      <c r="DL168" s="59"/>
      <c r="DM168" s="59"/>
      <c r="DN168" s="59"/>
      <c r="DO168" s="59"/>
      <c r="DP168" s="59"/>
      <c r="DQ168" s="59"/>
      <c r="DR168" s="59"/>
      <c r="DS168" s="59"/>
      <c r="DT168" s="59"/>
      <c r="DU168" s="59"/>
      <c r="DV168" s="59"/>
      <c r="DW168" s="59"/>
      <c r="DX168" s="59"/>
      <c r="DY168" s="59"/>
      <c r="DZ168" s="59"/>
      <c r="EA168" s="59"/>
      <c r="EB168" s="59"/>
      <c r="EC168" s="59"/>
      <c r="ED168" s="59"/>
      <c r="EE168" s="59"/>
      <c r="EF168" s="59"/>
      <c r="EG168" s="59"/>
      <c r="EH168" s="59"/>
      <c r="EI168" s="59"/>
      <c r="EJ168" s="59"/>
      <c r="EK168" s="59"/>
      <c r="EL168" s="59"/>
      <c r="EM168" s="59"/>
      <c r="EN168" s="59"/>
      <c r="EO168" s="59"/>
      <c r="EP168" s="59"/>
      <c r="EQ168" s="59"/>
      <c r="ER168" s="59"/>
      <c r="ES168" s="59"/>
    </row>
    <row r="169" spans="1:149" outlineLevel="1" x14ac:dyDescent="0.2">
      <c r="AV169" s="59"/>
      <c r="AW169" s="59"/>
      <c r="AX169" s="59"/>
      <c r="AY169" s="59"/>
      <c r="AZ169" s="59"/>
      <c r="BA169" s="59"/>
      <c r="BB169" s="59"/>
      <c r="BC169" s="59"/>
      <c r="BD169" s="59"/>
      <c r="BE169" s="59"/>
      <c r="BF169" s="59"/>
      <c r="BG169" s="59"/>
      <c r="BH169" s="59"/>
      <c r="BI169" s="59"/>
      <c r="BJ169" s="59"/>
      <c r="BK169" s="59"/>
      <c r="BL169" s="59"/>
      <c r="BM169" s="59"/>
      <c r="BN169" s="59"/>
      <c r="BO169" s="59"/>
      <c r="BP169" s="59"/>
      <c r="BQ169" s="59"/>
      <c r="BR169" s="59"/>
      <c r="BS169" s="59"/>
      <c r="BT169" s="59"/>
      <c r="BU169" s="59"/>
      <c r="BV169" s="59"/>
      <c r="BW169" s="59"/>
      <c r="BX169" s="59"/>
      <c r="BY169" s="59"/>
      <c r="BZ169" s="59"/>
      <c r="CA169" s="59"/>
      <c r="CB169" s="59"/>
      <c r="CC169" s="59"/>
      <c r="CD169" s="59"/>
      <c r="CE169" s="59"/>
      <c r="CF169" s="59"/>
      <c r="CG169" s="59"/>
      <c r="CH169" s="59"/>
      <c r="CI169" s="59"/>
      <c r="CJ169" s="59"/>
      <c r="CK169" s="59"/>
      <c r="CL169" s="59"/>
      <c r="CM169" s="59"/>
      <c r="CN169" s="59"/>
      <c r="CO169" s="59"/>
      <c r="CP169" s="59"/>
      <c r="CQ169" s="59"/>
      <c r="CR169" s="59"/>
      <c r="CS169" s="59"/>
      <c r="CT169" s="59"/>
      <c r="CU169" s="59"/>
      <c r="CV169" s="59"/>
      <c r="CW169" s="59"/>
      <c r="CX169" s="59"/>
      <c r="CY169" s="59"/>
      <c r="CZ169" s="59"/>
      <c r="DA169" s="59"/>
      <c r="DB169" s="59"/>
      <c r="DC169" s="59"/>
      <c r="DD169" s="59"/>
      <c r="DE169" s="59"/>
      <c r="DF169" s="59"/>
      <c r="DG169" s="59"/>
      <c r="DH169" s="59"/>
      <c r="DI169" s="59"/>
      <c r="DJ169" s="59"/>
      <c r="DK169" s="59"/>
      <c r="DL169" s="59"/>
      <c r="DM169" s="59"/>
      <c r="DN169" s="59"/>
      <c r="DO169" s="59"/>
      <c r="DP169" s="59"/>
      <c r="DQ169" s="59"/>
      <c r="DR169" s="59"/>
      <c r="DS169" s="59"/>
      <c r="DT169" s="59"/>
      <c r="DU169" s="59"/>
      <c r="DV169" s="59"/>
      <c r="DW169" s="59"/>
      <c r="DX169" s="59"/>
      <c r="DY169" s="59"/>
      <c r="DZ169" s="59"/>
      <c r="EA169" s="59"/>
      <c r="EB169" s="59"/>
      <c r="EC169" s="59"/>
      <c r="ED169" s="59"/>
      <c r="EE169" s="59"/>
      <c r="EF169" s="59"/>
      <c r="EG169" s="59"/>
      <c r="EH169" s="59"/>
      <c r="EI169" s="59"/>
      <c r="EJ169" s="59"/>
      <c r="EK169" s="59"/>
      <c r="EL169" s="59"/>
      <c r="EM169" s="59"/>
      <c r="EN169" s="59"/>
      <c r="EO169" s="59"/>
      <c r="EP169" s="59"/>
      <c r="EQ169" s="59"/>
      <c r="ER169" s="59"/>
      <c r="ES169" s="59"/>
    </row>
    <row r="170" spans="1:149" outlineLevel="1" x14ac:dyDescent="0.2">
      <c r="AV170" s="59"/>
      <c r="AW170" s="59"/>
      <c r="AX170" s="59"/>
      <c r="AY170" s="59"/>
      <c r="AZ170" s="59"/>
      <c r="BA170" s="59"/>
      <c r="BB170" s="59"/>
      <c r="BC170" s="59"/>
      <c r="BD170" s="59"/>
      <c r="BE170" s="59"/>
      <c r="BF170" s="59"/>
      <c r="BG170" s="59"/>
      <c r="BH170" s="59"/>
      <c r="BI170" s="59"/>
      <c r="BJ170" s="59"/>
      <c r="BK170" s="59"/>
      <c r="BL170" s="59"/>
      <c r="BM170" s="59"/>
      <c r="BN170" s="59"/>
      <c r="BO170" s="59"/>
      <c r="BP170" s="59"/>
      <c r="BQ170" s="59"/>
      <c r="BR170" s="59"/>
      <c r="BS170" s="59"/>
      <c r="BT170" s="59"/>
      <c r="BU170" s="59"/>
      <c r="BV170" s="59"/>
      <c r="BW170" s="59"/>
      <c r="BX170" s="59"/>
      <c r="BY170" s="59"/>
      <c r="BZ170" s="59"/>
      <c r="CA170" s="59"/>
      <c r="CB170" s="59"/>
      <c r="CC170" s="59"/>
      <c r="CD170" s="59"/>
      <c r="CE170" s="59"/>
      <c r="CF170" s="59"/>
      <c r="CG170" s="59"/>
      <c r="CH170" s="59"/>
      <c r="CI170" s="59"/>
      <c r="CJ170" s="59"/>
      <c r="CK170" s="59"/>
      <c r="CL170" s="59"/>
      <c r="CM170" s="59"/>
      <c r="CN170" s="59"/>
      <c r="CO170" s="59"/>
      <c r="CP170" s="59"/>
      <c r="CQ170" s="59"/>
      <c r="CR170" s="59"/>
      <c r="CS170" s="59"/>
      <c r="CT170" s="59"/>
      <c r="CU170" s="59"/>
      <c r="CV170" s="59"/>
      <c r="CW170" s="59"/>
      <c r="CX170" s="59"/>
      <c r="CY170" s="59"/>
      <c r="CZ170" s="59"/>
      <c r="DA170" s="59"/>
      <c r="DB170" s="59"/>
      <c r="DC170" s="59"/>
      <c r="DD170" s="59"/>
      <c r="DE170" s="59"/>
      <c r="DF170" s="59"/>
      <c r="DG170" s="59"/>
      <c r="DH170" s="59"/>
      <c r="DI170" s="59"/>
      <c r="DJ170" s="59"/>
      <c r="DK170" s="59"/>
      <c r="DL170" s="59"/>
      <c r="DM170" s="59"/>
      <c r="DN170" s="59"/>
      <c r="DO170" s="59"/>
      <c r="DP170" s="59"/>
      <c r="DQ170" s="59"/>
      <c r="DR170" s="59"/>
      <c r="DS170" s="59"/>
      <c r="DT170" s="59"/>
      <c r="DU170" s="59"/>
      <c r="DV170" s="59"/>
      <c r="DW170" s="59"/>
      <c r="DX170" s="59"/>
      <c r="DY170" s="59"/>
      <c r="DZ170" s="59"/>
      <c r="EA170" s="59"/>
      <c r="EB170" s="59"/>
      <c r="EC170" s="59"/>
      <c r="ED170" s="59"/>
      <c r="EE170" s="59"/>
      <c r="EF170" s="59"/>
      <c r="EG170" s="59"/>
      <c r="EH170" s="59"/>
      <c r="EI170" s="59"/>
      <c r="EJ170" s="59"/>
      <c r="EK170" s="59"/>
      <c r="EL170" s="59"/>
      <c r="EM170" s="59"/>
      <c r="EN170" s="59"/>
      <c r="EO170" s="59"/>
      <c r="EP170" s="59"/>
      <c r="EQ170" s="59"/>
      <c r="ER170" s="59"/>
      <c r="ES170" s="59"/>
    </row>
    <row r="171" spans="1:149" outlineLevel="1" x14ac:dyDescent="0.2">
      <c r="AV171" s="59"/>
      <c r="AW171" s="59"/>
      <c r="AX171" s="59"/>
      <c r="AY171" s="59"/>
      <c r="AZ171" s="59"/>
      <c r="BA171" s="59"/>
      <c r="BB171" s="59"/>
      <c r="BC171" s="59"/>
      <c r="BD171" s="59"/>
      <c r="BE171" s="59"/>
      <c r="BF171" s="59"/>
      <c r="BG171" s="59"/>
      <c r="BH171" s="59"/>
      <c r="BI171" s="59"/>
      <c r="BJ171" s="59"/>
      <c r="BK171" s="59"/>
      <c r="BL171" s="59"/>
      <c r="BM171" s="59"/>
      <c r="BN171" s="59"/>
      <c r="BO171" s="59"/>
      <c r="BP171" s="59"/>
      <c r="BQ171" s="59"/>
      <c r="BR171" s="59"/>
      <c r="BS171" s="59"/>
      <c r="BT171" s="59"/>
      <c r="BU171" s="59"/>
      <c r="BV171" s="59"/>
      <c r="BW171" s="59"/>
      <c r="BX171" s="59"/>
      <c r="BY171" s="59"/>
      <c r="BZ171" s="59"/>
      <c r="CA171" s="59"/>
      <c r="CB171" s="59"/>
      <c r="CC171" s="59"/>
      <c r="CD171" s="59"/>
      <c r="CE171" s="59"/>
      <c r="CF171" s="59"/>
      <c r="CG171" s="59"/>
      <c r="CH171" s="59"/>
      <c r="CI171" s="59"/>
      <c r="CJ171" s="59"/>
      <c r="CK171" s="59"/>
      <c r="CL171" s="59"/>
      <c r="CM171" s="59"/>
      <c r="CN171" s="59"/>
      <c r="CO171" s="59"/>
      <c r="CP171" s="59"/>
      <c r="CQ171" s="59"/>
      <c r="CR171" s="59"/>
      <c r="CS171" s="59"/>
      <c r="CT171" s="59"/>
      <c r="CU171" s="59"/>
      <c r="CV171" s="59"/>
      <c r="CW171" s="59"/>
      <c r="CX171" s="59"/>
      <c r="CY171" s="59"/>
      <c r="CZ171" s="59"/>
      <c r="DA171" s="59"/>
      <c r="DB171" s="59"/>
      <c r="DC171" s="59"/>
      <c r="DD171" s="59"/>
      <c r="DE171" s="59"/>
      <c r="DF171" s="59"/>
      <c r="DG171" s="59"/>
      <c r="DH171" s="59"/>
      <c r="DI171" s="59"/>
      <c r="DJ171" s="59"/>
      <c r="DK171" s="59"/>
      <c r="DL171" s="59"/>
      <c r="DM171" s="59"/>
      <c r="DN171" s="59"/>
      <c r="DO171" s="59"/>
      <c r="DP171" s="59"/>
      <c r="DQ171" s="59"/>
      <c r="DR171" s="59"/>
      <c r="DS171" s="59"/>
      <c r="DT171" s="59"/>
      <c r="DU171" s="59"/>
      <c r="DV171" s="59"/>
      <c r="DW171" s="59"/>
      <c r="DX171" s="59"/>
      <c r="DY171" s="59"/>
      <c r="DZ171" s="59"/>
      <c r="EA171" s="59"/>
      <c r="EB171" s="59"/>
      <c r="EC171" s="59"/>
      <c r="ED171" s="59"/>
      <c r="EE171" s="59"/>
      <c r="EF171" s="59"/>
      <c r="EG171" s="59"/>
      <c r="EH171" s="59"/>
      <c r="EI171" s="59"/>
      <c r="EJ171" s="59"/>
      <c r="EK171" s="59"/>
      <c r="EL171" s="59"/>
      <c r="EM171" s="59"/>
      <c r="EN171" s="59"/>
      <c r="EO171" s="59"/>
      <c r="EP171" s="59"/>
      <c r="EQ171" s="59"/>
      <c r="ER171" s="59"/>
      <c r="ES171" s="59"/>
    </row>
    <row r="172" spans="1:149" outlineLevel="1" x14ac:dyDescent="0.2">
      <c r="AV172" s="59"/>
      <c r="AW172" s="59"/>
      <c r="AX172" s="59"/>
      <c r="AY172" s="59"/>
      <c r="AZ172" s="59"/>
      <c r="BA172" s="59"/>
      <c r="BB172" s="59"/>
      <c r="BC172" s="59"/>
      <c r="BD172" s="59"/>
      <c r="BE172" s="59"/>
      <c r="BF172" s="59"/>
      <c r="BG172" s="59"/>
      <c r="BH172" s="59"/>
      <c r="BI172" s="59"/>
      <c r="BJ172" s="59"/>
      <c r="BK172" s="59"/>
      <c r="BL172" s="59"/>
      <c r="BM172" s="59"/>
      <c r="BN172" s="59"/>
      <c r="BO172" s="59"/>
      <c r="BP172" s="59"/>
      <c r="BQ172" s="59"/>
      <c r="BR172" s="59"/>
      <c r="BS172" s="59"/>
      <c r="BT172" s="59"/>
      <c r="BU172" s="59"/>
      <c r="BV172" s="59"/>
      <c r="BW172" s="59"/>
      <c r="BX172" s="59"/>
      <c r="BY172" s="59"/>
      <c r="BZ172" s="59"/>
      <c r="CA172" s="59"/>
      <c r="CB172" s="59"/>
      <c r="CC172" s="59"/>
      <c r="CD172" s="59"/>
      <c r="CE172" s="59"/>
      <c r="CF172" s="59"/>
      <c r="CG172" s="59"/>
      <c r="CH172" s="59"/>
      <c r="CI172" s="59"/>
      <c r="CJ172" s="59"/>
      <c r="CK172" s="59"/>
      <c r="CL172" s="59"/>
      <c r="CM172" s="59"/>
      <c r="CN172" s="59"/>
      <c r="CO172" s="59"/>
      <c r="CP172" s="59"/>
      <c r="CQ172" s="59"/>
      <c r="CR172" s="59"/>
      <c r="CS172" s="59"/>
      <c r="CT172" s="59"/>
      <c r="CU172" s="59"/>
      <c r="CV172" s="59"/>
      <c r="CW172" s="59"/>
      <c r="CX172" s="59"/>
      <c r="CY172" s="59"/>
      <c r="CZ172" s="59"/>
      <c r="DA172" s="59"/>
      <c r="DB172" s="59"/>
      <c r="DC172" s="59"/>
      <c r="DD172" s="59"/>
      <c r="DE172" s="59"/>
      <c r="DF172" s="59"/>
      <c r="DG172" s="59"/>
      <c r="DH172" s="59"/>
      <c r="DI172" s="59"/>
      <c r="DJ172" s="59"/>
      <c r="DK172" s="59"/>
      <c r="DL172" s="59"/>
      <c r="DM172" s="59"/>
      <c r="DN172" s="59"/>
      <c r="DO172" s="59"/>
      <c r="DP172" s="59"/>
      <c r="DQ172" s="59"/>
      <c r="DR172" s="59"/>
      <c r="DS172" s="59"/>
      <c r="DT172" s="59"/>
      <c r="DU172" s="59"/>
      <c r="DV172" s="59"/>
      <c r="DW172" s="59"/>
      <c r="DX172" s="59"/>
      <c r="DY172" s="59"/>
      <c r="DZ172" s="59"/>
      <c r="EA172" s="59"/>
      <c r="EB172" s="59"/>
      <c r="EC172" s="59"/>
      <c r="ED172" s="59"/>
      <c r="EE172" s="59"/>
      <c r="EF172" s="59"/>
      <c r="EG172" s="59"/>
      <c r="EH172" s="59"/>
      <c r="EI172" s="59"/>
      <c r="EJ172" s="59"/>
      <c r="EK172" s="59"/>
      <c r="EL172" s="59"/>
      <c r="EM172" s="59"/>
      <c r="EN172" s="59"/>
      <c r="EO172" s="59"/>
      <c r="EP172" s="59"/>
      <c r="EQ172" s="59"/>
      <c r="ER172" s="59"/>
      <c r="ES172" s="59"/>
    </row>
    <row r="173" spans="1:149" outlineLevel="1" x14ac:dyDescent="0.2">
      <c r="AV173" s="59"/>
      <c r="AW173" s="59"/>
      <c r="AX173" s="59"/>
      <c r="AY173" s="59"/>
      <c r="AZ173" s="59"/>
      <c r="BA173" s="59"/>
      <c r="BB173" s="59"/>
      <c r="BC173" s="59"/>
      <c r="BD173" s="59"/>
      <c r="BE173" s="59"/>
      <c r="BF173" s="59"/>
      <c r="BG173" s="59"/>
      <c r="BH173" s="59"/>
      <c r="BI173" s="59"/>
      <c r="BJ173" s="59"/>
      <c r="BK173" s="59"/>
      <c r="BL173" s="59"/>
      <c r="BM173" s="59"/>
      <c r="BN173" s="59"/>
      <c r="BO173" s="59"/>
      <c r="BP173" s="59"/>
      <c r="BQ173" s="59"/>
      <c r="BR173" s="59"/>
      <c r="BS173" s="59"/>
      <c r="BT173" s="59"/>
      <c r="BU173" s="59"/>
      <c r="BV173" s="59"/>
      <c r="BW173" s="59"/>
      <c r="BX173" s="59"/>
      <c r="BY173" s="59"/>
      <c r="BZ173" s="59"/>
      <c r="CA173" s="59"/>
      <c r="CB173" s="59"/>
      <c r="CC173" s="59"/>
      <c r="CD173" s="59"/>
      <c r="CE173" s="59"/>
      <c r="CF173" s="59"/>
      <c r="CG173" s="59"/>
      <c r="CH173" s="59"/>
      <c r="CI173" s="59"/>
      <c r="CJ173" s="59"/>
      <c r="CK173" s="59"/>
      <c r="CL173" s="59"/>
      <c r="CM173" s="59"/>
      <c r="CN173" s="59"/>
      <c r="CO173" s="59"/>
      <c r="CP173" s="59"/>
      <c r="CQ173" s="59"/>
      <c r="CR173" s="59"/>
      <c r="CS173" s="59"/>
      <c r="CT173" s="59"/>
      <c r="CU173" s="59"/>
      <c r="CV173" s="59"/>
      <c r="CW173" s="59"/>
      <c r="CX173" s="59"/>
      <c r="CY173" s="59"/>
      <c r="CZ173" s="59"/>
      <c r="DA173" s="59"/>
      <c r="DB173" s="59"/>
      <c r="DC173" s="59"/>
      <c r="DD173" s="59"/>
      <c r="DE173" s="59"/>
      <c r="DF173" s="59"/>
      <c r="DG173" s="59"/>
      <c r="DH173" s="59"/>
      <c r="DI173" s="59"/>
      <c r="DJ173" s="59"/>
      <c r="DK173" s="59"/>
      <c r="DL173" s="59"/>
      <c r="DM173" s="59"/>
      <c r="DN173" s="59"/>
      <c r="DO173" s="59"/>
      <c r="DP173" s="59"/>
      <c r="DQ173" s="59"/>
      <c r="DR173" s="59"/>
      <c r="DS173" s="59"/>
      <c r="DT173" s="59"/>
      <c r="DU173" s="59"/>
      <c r="DV173" s="59"/>
      <c r="DW173" s="59"/>
      <c r="DX173" s="59"/>
      <c r="DY173" s="59"/>
      <c r="DZ173" s="59"/>
      <c r="EA173" s="59"/>
      <c r="EB173" s="59"/>
      <c r="EC173" s="59"/>
      <c r="ED173" s="59"/>
      <c r="EE173" s="59"/>
      <c r="EF173" s="59"/>
      <c r="EG173" s="59"/>
      <c r="EH173" s="59"/>
      <c r="EI173" s="59"/>
      <c r="EJ173" s="59"/>
      <c r="EK173" s="59"/>
      <c r="EL173" s="59"/>
      <c r="EM173" s="59"/>
      <c r="EN173" s="59"/>
      <c r="EO173" s="59"/>
      <c r="EP173" s="59"/>
      <c r="EQ173" s="59"/>
      <c r="ER173" s="59"/>
      <c r="ES173" s="59"/>
    </row>
    <row r="174" spans="1:149" outlineLevel="1" x14ac:dyDescent="0.2">
      <c r="AV174" s="59"/>
      <c r="AW174" s="59"/>
      <c r="AX174" s="59"/>
      <c r="AY174" s="59"/>
      <c r="AZ174" s="59"/>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59"/>
      <c r="CE174" s="59"/>
      <c r="CF174" s="59"/>
      <c r="CG174" s="59"/>
      <c r="CH174" s="59"/>
      <c r="CI174" s="59"/>
      <c r="CJ174" s="59"/>
      <c r="CK174" s="59"/>
      <c r="CL174" s="59"/>
      <c r="CM174" s="59"/>
      <c r="CN174" s="59"/>
      <c r="CO174" s="59"/>
      <c r="CP174" s="59"/>
      <c r="CQ174" s="59"/>
      <c r="CR174" s="59"/>
      <c r="CS174" s="59"/>
      <c r="CT174" s="59"/>
      <c r="CU174" s="59"/>
      <c r="CV174" s="59"/>
      <c r="CW174" s="59"/>
      <c r="CX174" s="59"/>
      <c r="CY174" s="59"/>
      <c r="CZ174" s="59"/>
      <c r="DA174" s="59"/>
      <c r="DB174" s="59"/>
      <c r="DC174" s="59"/>
      <c r="DD174" s="59"/>
      <c r="DE174" s="59"/>
      <c r="DF174" s="59"/>
      <c r="DG174" s="59"/>
      <c r="DH174" s="59"/>
      <c r="DI174" s="59"/>
      <c r="DJ174" s="59"/>
      <c r="DK174" s="59"/>
      <c r="DL174" s="59"/>
      <c r="DM174" s="59"/>
      <c r="DN174" s="59"/>
      <c r="DO174" s="59"/>
      <c r="DP174" s="59"/>
      <c r="DQ174" s="59"/>
      <c r="DR174" s="59"/>
      <c r="DS174" s="59"/>
      <c r="DT174" s="59"/>
      <c r="DU174" s="59"/>
      <c r="DV174" s="59"/>
      <c r="DW174" s="59"/>
      <c r="DX174" s="59"/>
      <c r="DY174" s="59"/>
      <c r="DZ174" s="59"/>
      <c r="EA174" s="59"/>
      <c r="EB174" s="59"/>
      <c r="EC174" s="59"/>
      <c r="ED174" s="59"/>
      <c r="EE174" s="59"/>
      <c r="EF174" s="59"/>
      <c r="EG174" s="59"/>
      <c r="EH174" s="59"/>
      <c r="EI174" s="59"/>
      <c r="EJ174" s="59"/>
      <c r="EK174" s="59"/>
      <c r="EL174" s="59"/>
      <c r="EM174" s="59"/>
      <c r="EN174" s="59"/>
      <c r="EO174" s="59"/>
      <c r="EP174" s="59"/>
      <c r="EQ174" s="59"/>
      <c r="ER174" s="59"/>
      <c r="ES174" s="59"/>
    </row>
    <row r="175" spans="1:149" outlineLevel="1" x14ac:dyDescent="0.2">
      <c r="AV175" s="59"/>
      <c r="AW175" s="59"/>
      <c r="AX175" s="59"/>
      <c r="AY175" s="59"/>
      <c r="AZ175" s="59"/>
      <c r="BA175" s="59"/>
      <c r="BB175" s="59"/>
      <c r="BC175" s="59"/>
      <c r="BD175" s="59"/>
      <c r="BE175" s="59"/>
      <c r="BF175" s="59"/>
      <c r="BG175" s="59"/>
      <c r="BH175" s="59"/>
      <c r="BI175" s="59"/>
      <c r="BJ175" s="59"/>
      <c r="BK175" s="59"/>
      <c r="BL175" s="59"/>
      <c r="BM175" s="59"/>
      <c r="BN175" s="59"/>
      <c r="BO175" s="59"/>
      <c r="BP175" s="59"/>
      <c r="BQ175" s="59"/>
      <c r="BR175" s="59"/>
      <c r="BS175" s="59"/>
      <c r="BT175" s="59"/>
      <c r="BU175" s="59"/>
      <c r="BV175" s="59"/>
      <c r="BW175" s="59"/>
      <c r="BX175" s="59"/>
      <c r="BY175" s="59"/>
      <c r="BZ175" s="59"/>
      <c r="CA175" s="59"/>
      <c r="CB175" s="59"/>
      <c r="CC175" s="59"/>
      <c r="CD175" s="59"/>
      <c r="CE175" s="59"/>
      <c r="CF175" s="59"/>
      <c r="CG175" s="59"/>
      <c r="CH175" s="59"/>
      <c r="CI175" s="59"/>
      <c r="CJ175" s="59"/>
      <c r="CK175" s="59"/>
      <c r="CL175" s="59"/>
      <c r="CM175" s="59"/>
      <c r="CN175" s="59"/>
      <c r="CO175" s="59"/>
      <c r="CP175" s="59"/>
      <c r="CQ175" s="59"/>
      <c r="CR175" s="59"/>
      <c r="CS175" s="59"/>
      <c r="CT175" s="59"/>
      <c r="CU175" s="59"/>
      <c r="CV175" s="59"/>
      <c r="CW175" s="59"/>
      <c r="CX175" s="59"/>
      <c r="CY175" s="59"/>
      <c r="CZ175" s="59"/>
      <c r="DA175" s="59"/>
      <c r="DB175" s="59"/>
      <c r="DC175" s="59"/>
      <c r="DD175" s="59"/>
      <c r="DE175" s="59"/>
      <c r="DF175" s="59"/>
      <c r="DG175" s="59"/>
      <c r="DH175" s="59"/>
      <c r="DI175" s="59"/>
      <c r="DJ175" s="59"/>
      <c r="DK175" s="59"/>
      <c r="DL175" s="59"/>
      <c r="DM175" s="59"/>
      <c r="DN175" s="59"/>
      <c r="DO175" s="59"/>
      <c r="DP175" s="59"/>
      <c r="DQ175" s="59"/>
      <c r="DR175" s="59"/>
      <c r="DS175" s="59"/>
      <c r="DT175" s="59"/>
      <c r="DU175" s="59"/>
      <c r="DV175" s="59"/>
      <c r="DW175" s="59"/>
      <c r="DX175" s="59"/>
      <c r="DY175" s="59"/>
      <c r="DZ175" s="59"/>
      <c r="EA175" s="59"/>
      <c r="EB175" s="59"/>
      <c r="EC175" s="59"/>
      <c r="ED175" s="59"/>
      <c r="EE175" s="59"/>
      <c r="EF175" s="59"/>
      <c r="EG175" s="59"/>
      <c r="EH175" s="59"/>
      <c r="EI175" s="59"/>
      <c r="EJ175" s="59"/>
      <c r="EK175" s="59"/>
      <c r="EL175" s="59"/>
      <c r="EM175" s="59"/>
      <c r="EN175" s="59"/>
      <c r="EO175" s="59"/>
      <c r="EP175" s="59"/>
      <c r="EQ175" s="59"/>
      <c r="ER175" s="59"/>
      <c r="ES175" s="59"/>
    </row>
    <row r="176" spans="1:149" x14ac:dyDescent="0.2">
      <c r="A176" s="75"/>
      <c r="AV176" s="59"/>
      <c r="AW176" s="59"/>
      <c r="AX176" s="59"/>
      <c r="AY176" s="59"/>
      <c r="AZ176" s="59"/>
      <c r="BA176" s="59"/>
      <c r="BB176" s="59"/>
      <c r="BC176" s="59"/>
      <c r="BD176" s="59"/>
      <c r="BE176" s="59"/>
      <c r="BF176" s="59"/>
      <c r="BG176" s="59"/>
      <c r="BH176" s="59"/>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c r="CG176" s="59"/>
      <c r="CH176" s="59"/>
      <c r="CI176" s="59"/>
      <c r="CJ176" s="59"/>
      <c r="CK176" s="59"/>
      <c r="CL176" s="59"/>
      <c r="CM176" s="59"/>
      <c r="CN176" s="59"/>
      <c r="CO176" s="59"/>
      <c r="CP176" s="59"/>
      <c r="CQ176" s="59"/>
      <c r="CR176" s="59"/>
      <c r="CS176" s="59"/>
      <c r="CT176" s="59"/>
      <c r="CU176" s="59"/>
      <c r="CV176" s="59"/>
      <c r="CW176" s="59"/>
      <c r="CX176" s="59"/>
      <c r="CY176" s="59"/>
      <c r="CZ176" s="59"/>
      <c r="DA176" s="59"/>
      <c r="DB176" s="59"/>
      <c r="DC176" s="59"/>
      <c r="DD176" s="59"/>
      <c r="DE176" s="59"/>
      <c r="DF176" s="59"/>
      <c r="DG176" s="59"/>
      <c r="DH176" s="59"/>
      <c r="DI176" s="59"/>
      <c r="DJ176" s="59"/>
      <c r="DK176" s="59"/>
      <c r="DL176" s="59"/>
      <c r="DM176" s="59"/>
      <c r="DN176" s="59"/>
      <c r="DO176" s="59"/>
      <c r="DP176" s="59"/>
      <c r="DQ176" s="59"/>
      <c r="DR176" s="59"/>
      <c r="DS176" s="59"/>
      <c r="DT176" s="59"/>
      <c r="DU176" s="59"/>
      <c r="DV176" s="59"/>
      <c r="DW176" s="59"/>
      <c r="DX176" s="59"/>
      <c r="DY176" s="59"/>
      <c r="DZ176" s="59"/>
      <c r="EA176" s="59"/>
      <c r="EB176" s="59"/>
      <c r="EC176" s="59"/>
      <c r="ED176" s="59"/>
      <c r="EE176" s="59"/>
      <c r="EF176" s="59"/>
      <c r="EG176" s="59"/>
      <c r="EH176" s="59"/>
      <c r="EI176" s="59"/>
      <c r="EJ176" s="59"/>
      <c r="EK176" s="59"/>
      <c r="EL176" s="59"/>
      <c r="EM176" s="59"/>
      <c r="EN176" s="59"/>
      <c r="EO176" s="59"/>
      <c r="EP176" s="59"/>
      <c r="EQ176" s="59"/>
      <c r="ER176" s="59"/>
      <c r="ES176" s="59"/>
    </row>
    <row r="177" spans="1:149" x14ac:dyDescent="0.2">
      <c r="A177" s="12" t="s">
        <v>173</v>
      </c>
      <c r="AV177" s="59" t="s">
        <v>210</v>
      </c>
      <c r="AW177" s="59"/>
      <c r="AX177" s="59"/>
      <c r="AY177" s="59">
        <v>10</v>
      </c>
      <c r="AZ177" s="59"/>
      <c r="BA177" s="59"/>
      <c r="BB177" s="59"/>
      <c r="BC177" s="59"/>
      <c r="BD177" s="59"/>
      <c r="BE177" s="59"/>
      <c r="BF177" s="59"/>
      <c r="BG177" s="59"/>
      <c r="BH177" s="59"/>
      <c r="BI177" s="59"/>
      <c r="BJ177" s="59"/>
      <c r="BK177" s="59"/>
      <c r="BL177" s="59"/>
      <c r="BM177" s="59"/>
      <c r="BN177" s="59"/>
      <c r="BO177" s="59"/>
      <c r="BP177" s="59"/>
      <c r="BQ177" s="59"/>
      <c r="BR177" s="59"/>
      <c r="BS177" s="59"/>
      <c r="BT177" s="59"/>
      <c r="BU177" s="59"/>
      <c r="BV177" s="59"/>
      <c r="BW177" s="59"/>
      <c r="BX177" s="59"/>
      <c r="BY177" s="59"/>
      <c r="BZ177" s="59"/>
      <c r="CA177" s="59"/>
      <c r="CB177" s="59"/>
      <c r="CC177" s="59"/>
      <c r="CD177" s="59"/>
      <c r="CE177" s="59"/>
      <c r="CF177" s="59"/>
      <c r="CG177" s="59"/>
      <c r="CH177" s="59"/>
      <c r="CI177" s="59"/>
      <c r="CJ177" s="59"/>
      <c r="CK177" s="59"/>
      <c r="CL177" s="59"/>
      <c r="CM177" s="59"/>
      <c r="CN177" s="59"/>
      <c r="CO177" s="59"/>
      <c r="CP177" s="59"/>
      <c r="CQ177" s="59"/>
      <c r="CR177" s="59"/>
      <c r="CS177" s="59"/>
      <c r="CT177" s="59"/>
      <c r="CU177" s="59"/>
      <c r="CV177" s="59"/>
      <c r="CW177" s="59"/>
      <c r="CX177" s="59"/>
      <c r="CY177" s="59"/>
      <c r="CZ177" s="59"/>
      <c r="DA177" s="59"/>
      <c r="DB177" s="59"/>
      <c r="DC177" s="59"/>
      <c r="DD177" s="59"/>
      <c r="DE177" s="59"/>
      <c r="DF177" s="59"/>
      <c r="DG177" s="59"/>
      <c r="DH177" s="59"/>
      <c r="DI177" s="59"/>
      <c r="DJ177" s="59"/>
      <c r="DK177" s="59"/>
      <c r="DL177" s="59"/>
      <c r="DM177" s="59"/>
      <c r="DN177" s="59"/>
      <c r="DO177" s="59"/>
      <c r="DP177" s="59"/>
      <c r="DQ177" s="59"/>
      <c r="DR177" s="59"/>
      <c r="DS177" s="59"/>
      <c r="DT177" s="59"/>
      <c r="DU177" s="59"/>
      <c r="DV177" s="59"/>
      <c r="DW177" s="59"/>
      <c r="DX177" s="59"/>
      <c r="DY177" s="59"/>
      <c r="DZ177" s="59"/>
      <c r="EA177" s="59"/>
      <c r="EB177" s="59"/>
      <c r="EC177" s="59"/>
      <c r="ED177" s="59"/>
      <c r="EE177" s="59"/>
      <c r="EF177" s="59"/>
      <c r="EG177" s="59"/>
      <c r="EH177" s="59"/>
      <c r="EI177" s="59"/>
      <c r="EJ177" s="59"/>
      <c r="EK177" s="59"/>
      <c r="EL177" s="59"/>
      <c r="EM177" s="59"/>
      <c r="EN177" s="59"/>
      <c r="EO177" s="59"/>
      <c r="EP177" s="59"/>
      <c r="EQ177" s="59"/>
      <c r="ER177" s="59"/>
      <c r="ES177" s="59"/>
    </row>
    <row r="178" spans="1:149" outlineLevel="1" x14ac:dyDescent="0.2">
      <c r="E178" s="26" t="s">
        <v>210</v>
      </c>
      <c r="F178" s="58">
        <f>$AY$177/20</f>
        <v>0.5</v>
      </c>
      <c r="AV178" s="59" t="s">
        <v>187</v>
      </c>
      <c r="AW178" s="59">
        <v>0</v>
      </c>
      <c r="AX178" s="59">
        <v>0.01</v>
      </c>
      <c r="AY178" s="59">
        <v>0.02</v>
      </c>
      <c r="AZ178" s="59">
        <v>0.03</v>
      </c>
      <c r="BA178" s="59">
        <v>0.04</v>
      </c>
      <c r="BB178" s="59">
        <v>0.05</v>
      </c>
      <c r="BC178" s="59">
        <v>6.0000000000000005E-2</v>
      </c>
      <c r="BD178" s="59">
        <v>7.0000000000000007E-2</v>
      </c>
      <c r="BE178" s="59">
        <v>0.08</v>
      </c>
      <c r="BF178" s="59">
        <v>0.09</v>
      </c>
      <c r="BG178" s="59">
        <v>9.9999999999999992E-2</v>
      </c>
      <c r="BH178" s="59">
        <v>0.10999999999999999</v>
      </c>
      <c r="BI178" s="59">
        <v>0.11999999999999998</v>
      </c>
      <c r="BJ178" s="59">
        <v>0.12999999999999998</v>
      </c>
      <c r="BK178" s="59">
        <v>0.13999999999999999</v>
      </c>
      <c r="BL178" s="59">
        <v>0.15</v>
      </c>
      <c r="BM178" s="59">
        <v>0.16</v>
      </c>
      <c r="BN178" s="59">
        <v>0.17</v>
      </c>
      <c r="BO178" s="59">
        <v>0.18000000000000002</v>
      </c>
      <c r="BP178" s="59">
        <v>0.19000000000000003</v>
      </c>
      <c r="BQ178" s="59">
        <v>0.20000000000000004</v>
      </c>
      <c r="BR178" s="59">
        <v>0.21000000000000005</v>
      </c>
      <c r="BS178" s="59">
        <v>0.22000000000000006</v>
      </c>
      <c r="BT178" s="59">
        <v>0.23000000000000007</v>
      </c>
      <c r="BU178" s="59">
        <v>0.24000000000000007</v>
      </c>
      <c r="BV178" s="59">
        <v>0.25000000000000006</v>
      </c>
      <c r="BW178" s="59">
        <v>0.26000000000000006</v>
      </c>
      <c r="BX178" s="59">
        <v>0.27000000000000007</v>
      </c>
      <c r="BY178" s="59">
        <v>0.28000000000000008</v>
      </c>
      <c r="BZ178" s="59">
        <v>0.29000000000000009</v>
      </c>
      <c r="CA178" s="59">
        <v>0.3000000000000001</v>
      </c>
      <c r="CB178" s="59">
        <v>0.31000000000000011</v>
      </c>
      <c r="CC178" s="59">
        <v>0.32000000000000012</v>
      </c>
      <c r="CD178" s="59">
        <v>0.33000000000000013</v>
      </c>
      <c r="CE178" s="59">
        <v>0.34000000000000014</v>
      </c>
      <c r="CF178" s="59">
        <v>0.35000000000000014</v>
      </c>
      <c r="CG178" s="59">
        <v>0.36000000000000015</v>
      </c>
      <c r="CH178" s="59">
        <v>0.37000000000000016</v>
      </c>
      <c r="CI178" s="59">
        <v>0.38000000000000017</v>
      </c>
      <c r="CJ178" s="59">
        <v>0.39000000000000018</v>
      </c>
      <c r="CK178" s="59">
        <v>0.40000000000000019</v>
      </c>
      <c r="CL178" s="59">
        <v>0.4100000000000002</v>
      </c>
      <c r="CM178" s="59">
        <v>0.42000000000000021</v>
      </c>
      <c r="CN178" s="59">
        <v>0.43000000000000022</v>
      </c>
      <c r="CO178" s="59">
        <v>0.44000000000000022</v>
      </c>
      <c r="CP178" s="59">
        <v>0.45000000000000023</v>
      </c>
      <c r="CQ178" s="59">
        <v>0.46000000000000024</v>
      </c>
      <c r="CR178" s="59">
        <v>0.47000000000000025</v>
      </c>
      <c r="CS178" s="59">
        <v>0.48000000000000026</v>
      </c>
      <c r="CT178" s="59">
        <v>0.49000000000000027</v>
      </c>
      <c r="CU178" s="59">
        <v>0.50000000000000022</v>
      </c>
      <c r="CV178" s="59">
        <v>0.51000000000000023</v>
      </c>
      <c r="CW178" s="59">
        <v>0.52000000000000024</v>
      </c>
      <c r="CX178" s="59">
        <v>0.53000000000000025</v>
      </c>
      <c r="CY178" s="59">
        <v>0.54000000000000026</v>
      </c>
      <c r="CZ178" s="59">
        <v>0.55000000000000027</v>
      </c>
      <c r="DA178" s="59">
        <v>0.56000000000000028</v>
      </c>
      <c r="DB178" s="59">
        <v>0.57000000000000028</v>
      </c>
      <c r="DC178" s="59">
        <v>0.58000000000000029</v>
      </c>
      <c r="DD178" s="59">
        <v>0.5900000000000003</v>
      </c>
      <c r="DE178" s="59">
        <v>0.60000000000000031</v>
      </c>
      <c r="DF178" s="59">
        <v>0.61000000000000032</v>
      </c>
      <c r="DG178" s="59">
        <v>0.62000000000000033</v>
      </c>
      <c r="DH178" s="59">
        <v>0.63000000000000034</v>
      </c>
      <c r="DI178" s="59">
        <v>0.64000000000000035</v>
      </c>
      <c r="DJ178" s="59">
        <v>0.65000000000000036</v>
      </c>
      <c r="DK178" s="59">
        <v>0.66000000000000036</v>
      </c>
      <c r="DL178" s="59">
        <v>0.67000000000000037</v>
      </c>
      <c r="DM178" s="59">
        <v>0.68000000000000038</v>
      </c>
      <c r="DN178" s="59">
        <v>0.69000000000000039</v>
      </c>
      <c r="DO178" s="59">
        <v>0.7000000000000004</v>
      </c>
      <c r="DP178" s="59">
        <v>0.71000000000000041</v>
      </c>
      <c r="DQ178" s="59">
        <v>0.72000000000000042</v>
      </c>
      <c r="DR178" s="59">
        <v>0.73000000000000043</v>
      </c>
      <c r="DS178" s="59">
        <v>0.74000000000000044</v>
      </c>
      <c r="DT178" s="59">
        <v>0.75000000000000044</v>
      </c>
      <c r="DU178" s="59">
        <v>0.76000000000000045</v>
      </c>
      <c r="DV178" s="59">
        <v>0.77000000000000046</v>
      </c>
      <c r="DW178" s="59">
        <v>0.78000000000000047</v>
      </c>
      <c r="DX178" s="59">
        <v>0.79000000000000048</v>
      </c>
      <c r="DY178" s="59">
        <v>0.80000000000000049</v>
      </c>
      <c r="DZ178" s="59">
        <v>0.8100000000000005</v>
      </c>
      <c r="EA178" s="59">
        <v>0.82000000000000051</v>
      </c>
      <c r="EB178" s="59">
        <v>0.83000000000000052</v>
      </c>
      <c r="EC178" s="59">
        <v>0.84000000000000052</v>
      </c>
      <c r="ED178" s="59">
        <v>0.85000000000000053</v>
      </c>
      <c r="EE178" s="59">
        <v>0.86000000000000054</v>
      </c>
      <c r="EF178" s="59">
        <v>0.87000000000000055</v>
      </c>
      <c r="EG178" s="59">
        <v>0.88000000000000056</v>
      </c>
      <c r="EH178" s="59">
        <v>0.89000000000000057</v>
      </c>
      <c r="EI178" s="59">
        <v>0.90000000000000058</v>
      </c>
      <c r="EJ178" s="59">
        <v>0.91000000000000059</v>
      </c>
      <c r="EK178" s="59">
        <v>0.9200000000000006</v>
      </c>
      <c r="EL178" s="59">
        <v>0.9300000000000006</v>
      </c>
      <c r="EM178" s="59">
        <v>0.94000000000000061</v>
      </c>
      <c r="EN178" s="59">
        <v>0.95000000000000062</v>
      </c>
      <c r="EO178" s="59">
        <v>0.96000000000000063</v>
      </c>
      <c r="EP178" s="59">
        <v>0.97000000000000064</v>
      </c>
      <c r="EQ178" s="59">
        <v>0.98000000000000065</v>
      </c>
      <c r="ER178" s="59">
        <v>0.99000000000000066</v>
      </c>
      <c r="ES178" s="59">
        <v>1.0000000000000007</v>
      </c>
    </row>
    <row r="179" spans="1:149" outlineLevel="1" x14ac:dyDescent="0.2">
      <c r="AV179" s="59" t="s">
        <v>211</v>
      </c>
      <c r="AW179" s="59">
        <v>0.92682926829268297</v>
      </c>
      <c r="AX179" s="59">
        <v>5.6910569105691054E-2</v>
      </c>
      <c r="AY179" s="59">
        <v>0.22520325203252031</v>
      </c>
      <c r="AZ179" s="59">
        <v>4.7967479674796754E-2</v>
      </c>
      <c r="BA179" s="59">
        <v>4.4715447154471545E-2</v>
      </c>
      <c r="BB179" s="59">
        <v>4.2276422764227641E-2</v>
      </c>
      <c r="BC179" s="59">
        <v>4.065040650406504E-2</v>
      </c>
      <c r="BD179" s="59">
        <v>3.9837398373983743E-2</v>
      </c>
      <c r="BE179" s="59">
        <v>3.9024390243902439E-2</v>
      </c>
      <c r="BF179" s="59">
        <v>3.8211382113821142E-2</v>
      </c>
      <c r="BG179" s="59">
        <v>3.7398373983739831E-2</v>
      </c>
      <c r="BH179" s="59">
        <v>3.6585365853658534E-2</v>
      </c>
      <c r="BI179" s="59">
        <v>3.5772357723577237E-2</v>
      </c>
      <c r="BJ179" s="59">
        <v>3.4959349593495934E-2</v>
      </c>
      <c r="BK179" s="59">
        <v>3.4146341463414637E-2</v>
      </c>
      <c r="BL179" s="59">
        <v>3.2520325203252036E-2</v>
      </c>
      <c r="BM179" s="59">
        <v>3.0894308943089428E-2</v>
      </c>
      <c r="BN179" s="59">
        <v>3.0081300813008131E-2</v>
      </c>
      <c r="BO179" s="59">
        <v>2.9268292682926831E-2</v>
      </c>
      <c r="BP179" s="59">
        <v>2.8455284552845527E-2</v>
      </c>
      <c r="BQ179" s="59">
        <v>2.8455284552845527E-2</v>
      </c>
      <c r="BR179" s="59">
        <v>2.8455284552845527E-2</v>
      </c>
      <c r="BS179" s="59">
        <v>2.8455284552845527E-2</v>
      </c>
      <c r="BT179" s="59">
        <v>2.8455284552845527E-2</v>
      </c>
      <c r="BU179" s="59">
        <v>2.8455284552845527E-2</v>
      </c>
      <c r="BV179" s="59">
        <v>2.7642276422764227E-2</v>
      </c>
      <c r="BW179" s="59">
        <v>2.6016260162601626E-2</v>
      </c>
      <c r="BX179" s="59">
        <v>2.4390243902439025E-2</v>
      </c>
      <c r="BY179" s="59">
        <v>2.1951219512195124E-2</v>
      </c>
      <c r="BZ179" s="59">
        <v>1.8699186991869916E-2</v>
      </c>
      <c r="CA179" s="59">
        <v>1.6260162601626018E-2</v>
      </c>
      <c r="CB179" s="59">
        <v>1.4634146341463415E-2</v>
      </c>
      <c r="CC179" s="59">
        <v>1.3008130081300813E-2</v>
      </c>
      <c r="CD179" s="59">
        <v>1.2195121951219513E-2</v>
      </c>
      <c r="CE179" s="59">
        <v>1.2195121951219513E-2</v>
      </c>
      <c r="CF179" s="59">
        <v>1.1382113821138211E-2</v>
      </c>
      <c r="CG179" s="59">
        <v>1.056910569105691E-2</v>
      </c>
      <c r="CH179" s="59">
        <v>9.7560975609756097E-3</v>
      </c>
      <c r="CI179" s="59">
        <v>8.9430894308943094E-3</v>
      </c>
      <c r="CJ179" s="59">
        <v>8.130081300813009E-3</v>
      </c>
      <c r="CK179" s="59">
        <v>8.130081300813009E-3</v>
      </c>
      <c r="CL179" s="59">
        <v>8.130081300813009E-3</v>
      </c>
      <c r="CM179" s="59">
        <v>7.3170731707317077E-3</v>
      </c>
      <c r="CN179" s="59">
        <v>6.5040650406504065E-3</v>
      </c>
      <c r="CO179" s="59">
        <v>5.6910569105691053E-3</v>
      </c>
      <c r="CP179" s="59">
        <v>4.8780487804878049E-3</v>
      </c>
      <c r="CQ179" s="59">
        <v>4.0650406504065045E-3</v>
      </c>
      <c r="CR179" s="59">
        <v>4.0650406504065045E-3</v>
      </c>
      <c r="CS179" s="59">
        <v>4.0650406504065045E-3</v>
      </c>
      <c r="CT179" s="59">
        <v>4.0650406504065045E-3</v>
      </c>
      <c r="CU179" s="59">
        <v>4.0650406504065045E-3</v>
      </c>
      <c r="CV179" s="59">
        <v>4.0650406504065045E-3</v>
      </c>
      <c r="CW179" s="59">
        <v>4.0650406504065045E-3</v>
      </c>
      <c r="CX179" s="59">
        <v>4.0650406504065045E-3</v>
      </c>
      <c r="CY179" s="59">
        <v>4.0650406504065045E-3</v>
      </c>
      <c r="CZ179" s="59">
        <v>4.0650406504065045E-3</v>
      </c>
      <c r="DA179" s="59">
        <v>4.0650406504065045E-3</v>
      </c>
      <c r="DB179" s="59">
        <v>4.0650406504065045E-3</v>
      </c>
      <c r="DC179" s="59">
        <v>4.0650406504065045E-3</v>
      </c>
      <c r="DD179" s="59">
        <v>4.0650406504065045E-3</v>
      </c>
      <c r="DE179" s="59">
        <v>4.0650406504065045E-3</v>
      </c>
      <c r="DF179" s="59">
        <v>4.0650406504065045E-3</v>
      </c>
      <c r="DG179" s="59">
        <v>4.0650406504065045E-3</v>
      </c>
      <c r="DH179" s="59">
        <v>4.0650406504065045E-3</v>
      </c>
      <c r="DI179" s="59">
        <v>4.0650406504065045E-3</v>
      </c>
      <c r="DJ179" s="59">
        <v>3.2520325203252032E-3</v>
      </c>
      <c r="DK179" s="59">
        <v>2.4390243902439024E-3</v>
      </c>
      <c r="DL179" s="59">
        <v>1.6260162601626016E-3</v>
      </c>
      <c r="DM179" s="59">
        <v>8.1300813008130081E-4</v>
      </c>
      <c r="DN179" s="59">
        <v>0</v>
      </c>
      <c r="DO179" s="59">
        <v>0</v>
      </c>
      <c r="DP179" s="59">
        <v>0</v>
      </c>
      <c r="DQ179" s="59">
        <v>0</v>
      </c>
      <c r="DR179" s="59">
        <v>0</v>
      </c>
      <c r="DS179" s="59">
        <v>0</v>
      </c>
      <c r="DT179" s="59">
        <v>0</v>
      </c>
      <c r="DU179" s="59">
        <v>0</v>
      </c>
      <c r="DV179" s="59">
        <v>0</v>
      </c>
      <c r="DW179" s="59">
        <v>0</v>
      </c>
      <c r="DX179" s="59">
        <v>0</v>
      </c>
      <c r="DY179" s="59">
        <v>0</v>
      </c>
      <c r="DZ179" s="59">
        <v>0</v>
      </c>
      <c r="EA179" s="59">
        <v>0</v>
      </c>
      <c r="EB179" s="59">
        <v>0</v>
      </c>
      <c r="EC179" s="59">
        <v>0</v>
      </c>
      <c r="ED179" s="59">
        <v>0</v>
      </c>
      <c r="EE179" s="59">
        <v>0</v>
      </c>
      <c r="EF179" s="59">
        <v>0</v>
      </c>
      <c r="EG179" s="59">
        <v>0</v>
      </c>
      <c r="EH179" s="59">
        <v>0</v>
      </c>
      <c r="EI179" s="59">
        <v>0</v>
      </c>
      <c r="EJ179" s="59">
        <v>0</v>
      </c>
      <c r="EK179" s="59">
        <v>0</v>
      </c>
      <c r="EL179" s="59">
        <v>0</v>
      </c>
      <c r="EM179" s="59">
        <v>0</v>
      </c>
      <c r="EN179" s="59">
        <v>0</v>
      </c>
      <c r="EO179" s="59">
        <v>0</v>
      </c>
      <c r="EP179" s="59">
        <v>0</v>
      </c>
      <c r="EQ179" s="59">
        <v>0</v>
      </c>
      <c r="ER179" s="59">
        <v>0</v>
      </c>
      <c r="ES179" s="59">
        <v>0</v>
      </c>
    </row>
    <row r="180" spans="1:149" outlineLevel="1" x14ac:dyDescent="0.2">
      <c r="AV180" s="59" t="s">
        <v>212</v>
      </c>
      <c r="AW180" s="59">
        <v>0</v>
      </c>
      <c r="AX180" s="59">
        <v>0</v>
      </c>
      <c r="AY180" s="59">
        <v>0</v>
      </c>
      <c r="AZ180" s="59">
        <v>8.1300813008130081E-4</v>
      </c>
      <c r="BA180" s="59">
        <v>1.6260162601626016E-3</v>
      </c>
      <c r="BB180" s="59">
        <v>2.4390243902439024E-3</v>
      </c>
      <c r="BC180" s="59">
        <v>3.2520325203252032E-3</v>
      </c>
      <c r="BD180" s="59">
        <v>4.0650406504065045E-3</v>
      </c>
      <c r="BE180" s="59">
        <v>4.0650406504065045E-3</v>
      </c>
      <c r="BF180" s="59">
        <v>4.0650406504065045E-3</v>
      </c>
      <c r="BG180" s="59">
        <v>4.0650406504065045E-3</v>
      </c>
      <c r="BH180" s="59">
        <v>4.0650406504065045E-3</v>
      </c>
      <c r="BI180" s="59">
        <v>4.0650406504065045E-3</v>
      </c>
      <c r="BJ180" s="59">
        <v>4.0650406504065045E-3</v>
      </c>
      <c r="BK180" s="59">
        <v>4.0650406504065045E-3</v>
      </c>
      <c r="BL180" s="59">
        <v>4.0650406504065045E-3</v>
      </c>
      <c r="BM180" s="59">
        <v>4.0650406504065045E-3</v>
      </c>
      <c r="BN180" s="59">
        <v>4.0650406504065045E-3</v>
      </c>
      <c r="BO180" s="59">
        <v>4.0650406504065045E-3</v>
      </c>
      <c r="BP180" s="59">
        <v>4.0650406504065045E-3</v>
      </c>
      <c r="BQ180" s="59">
        <v>4.0650406504065045E-3</v>
      </c>
      <c r="BR180" s="59">
        <v>4.0650406504065045E-3</v>
      </c>
      <c r="BS180" s="59">
        <v>4.0650406504065045E-3</v>
      </c>
      <c r="BT180" s="59">
        <v>4.0650406504065045E-3</v>
      </c>
      <c r="BU180" s="59">
        <v>4.0650406504065045E-3</v>
      </c>
      <c r="BV180" s="59">
        <v>4.0650406504065045E-3</v>
      </c>
      <c r="BW180" s="59">
        <v>4.0650406504065045E-3</v>
      </c>
      <c r="BX180" s="59">
        <v>4.0650406504065045E-3</v>
      </c>
      <c r="BY180" s="59">
        <v>4.0650406504065045E-3</v>
      </c>
      <c r="BZ180" s="59">
        <v>4.0650406504065045E-3</v>
      </c>
      <c r="CA180" s="59">
        <v>4.0650406504065045E-3</v>
      </c>
      <c r="CB180" s="59">
        <v>4.0650406504065045E-3</v>
      </c>
      <c r="CC180" s="59">
        <v>4.0650406504065045E-3</v>
      </c>
      <c r="CD180" s="59">
        <v>4.0650406504065045E-3</v>
      </c>
      <c r="CE180" s="59">
        <v>4.0650406504065045E-3</v>
      </c>
      <c r="CF180" s="59">
        <v>4.0650406504065045E-3</v>
      </c>
      <c r="CG180" s="59">
        <v>4.0650406504065045E-3</v>
      </c>
      <c r="CH180" s="59">
        <v>4.0650406504065045E-3</v>
      </c>
      <c r="CI180" s="59">
        <v>4.0650406504065045E-3</v>
      </c>
      <c r="CJ180" s="59">
        <v>4.0650406504065045E-3</v>
      </c>
      <c r="CK180" s="59">
        <v>4.0650406504065045E-3</v>
      </c>
      <c r="CL180" s="59">
        <v>4.0650406504065045E-3</v>
      </c>
      <c r="CM180" s="59">
        <v>4.0650406504065045E-3</v>
      </c>
      <c r="CN180" s="59">
        <v>4.8780487804878049E-3</v>
      </c>
      <c r="CO180" s="59">
        <v>5.6910569105691053E-3</v>
      </c>
      <c r="CP180" s="59">
        <v>6.5040650406504065E-3</v>
      </c>
      <c r="CQ180" s="59">
        <v>7.3170731707317077E-3</v>
      </c>
      <c r="CR180" s="59">
        <v>8.9430894308943094E-3</v>
      </c>
      <c r="CS180" s="59">
        <v>9.7560975609756097E-3</v>
      </c>
      <c r="CT180" s="59">
        <v>1.056910569105691E-2</v>
      </c>
      <c r="CU180" s="59">
        <v>1.1382113821138211E-2</v>
      </c>
      <c r="CV180" s="59">
        <v>1.2195121951219513E-2</v>
      </c>
      <c r="CW180" s="59">
        <v>1.3008130081300813E-2</v>
      </c>
      <c r="CX180" s="59">
        <v>1.3821138211382113E-2</v>
      </c>
      <c r="CY180" s="59">
        <v>1.4634146341463415E-2</v>
      </c>
      <c r="CZ180" s="59">
        <v>1.5447154471544714E-2</v>
      </c>
      <c r="DA180" s="59">
        <v>1.6260162601626018E-2</v>
      </c>
      <c r="DB180" s="59">
        <v>1.6260162601626018E-2</v>
      </c>
      <c r="DC180" s="59">
        <v>1.6260162601626018E-2</v>
      </c>
      <c r="DD180" s="59">
        <v>1.6260162601626018E-2</v>
      </c>
      <c r="DE180" s="59">
        <v>1.6260162601626018E-2</v>
      </c>
      <c r="DF180" s="59">
        <v>1.6260162601626018E-2</v>
      </c>
      <c r="DG180" s="59">
        <v>1.6260162601626018E-2</v>
      </c>
      <c r="DH180" s="59">
        <v>1.6260162601626018E-2</v>
      </c>
      <c r="DI180" s="59">
        <v>1.6260162601626018E-2</v>
      </c>
      <c r="DJ180" s="59">
        <v>1.6260162601626018E-2</v>
      </c>
      <c r="DK180" s="59">
        <v>1.6260162601626018E-2</v>
      </c>
      <c r="DL180" s="59">
        <v>1.6260162601626018E-2</v>
      </c>
      <c r="DM180" s="59">
        <v>1.6260162601626018E-2</v>
      </c>
      <c r="DN180" s="59">
        <v>1.7073170731707318E-2</v>
      </c>
      <c r="DO180" s="59">
        <v>1.7886178861788619E-2</v>
      </c>
      <c r="DP180" s="59">
        <v>1.8699186991869916E-2</v>
      </c>
      <c r="DQ180" s="59">
        <v>1.9512195121951219E-2</v>
      </c>
      <c r="DR180" s="59">
        <v>2.032520325203252E-2</v>
      </c>
      <c r="DS180" s="59">
        <v>2.032520325203252E-2</v>
      </c>
      <c r="DT180" s="59">
        <v>2.032520325203252E-2</v>
      </c>
      <c r="DU180" s="59">
        <v>2.032520325203252E-2</v>
      </c>
      <c r="DV180" s="59">
        <v>2.032520325203252E-2</v>
      </c>
      <c r="DW180" s="59">
        <v>2.032520325203252E-2</v>
      </c>
      <c r="DX180" s="59">
        <v>2.032520325203252E-2</v>
      </c>
      <c r="DY180" s="59">
        <v>2.032520325203252E-2</v>
      </c>
      <c r="DZ180" s="59">
        <v>2.032520325203252E-2</v>
      </c>
      <c r="EA180" s="59">
        <v>2.113821138211382E-2</v>
      </c>
      <c r="EB180" s="59">
        <v>2.1951219512195124E-2</v>
      </c>
      <c r="EC180" s="59">
        <v>2.2764227642276421E-2</v>
      </c>
      <c r="ED180" s="59">
        <v>2.4390243902439025E-2</v>
      </c>
      <c r="EE180" s="59">
        <v>2.6016260162601626E-2</v>
      </c>
      <c r="EF180" s="59">
        <v>2.6829268292682926E-2</v>
      </c>
      <c r="EG180" s="59">
        <v>2.7642276422764227E-2</v>
      </c>
      <c r="EH180" s="59">
        <v>2.8455284552845527E-2</v>
      </c>
      <c r="EI180" s="59">
        <v>2.8455284552845527E-2</v>
      </c>
      <c r="EJ180" s="59">
        <v>2.8455284552845527E-2</v>
      </c>
      <c r="EK180" s="59">
        <v>2.8455284552845527E-2</v>
      </c>
      <c r="EL180" s="59">
        <v>2.8455284552845527E-2</v>
      </c>
      <c r="EM180" s="59">
        <v>2.8455284552845527E-2</v>
      </c>
      <c r="EN180" s="59">
        <v>2.8455284552845527E-2</v>
      </c>
      <c r="EO180" s="59">
        <v>2.8455284552845527E-2</v>
      </c>
      <c r="EP180" s="59">
        <v>2.9268292682926831E-2</v>
      </c>
      <c r="EQ180" s="59">
        <v>3.8211382113821142E-2</v>
      </c>
      <c r="ER180" s="59">
        <v>3.2520325203252036E-2</v>
      </c>
      <c r="ES180" s="59">
        <v>7.3170731707317069E-2</v>
      </c>
    </row>
    <row r="181" spans="1:149" outlineLevel="1" x14ac:dyDescent="0.2">
      <c r="AV181" s="59" t="s">
        <v>213</v>
      </c>
      <c r="AW181" s="59">
        <v>0.92682926829268297</v>
      </c>
      <c r="AX181" s="59">
        <v>5.6910569105691054E-2</v>
      </c>
      <c r="AY181" s="59">
        <v>0.22520325203252031</v>
      </c>
      <c r="AZ181" s="59">
        <v>4.8780487804878057E-2</v>
      </c>
      <c r="BA181" s="59">
        <v>4.6341463414634146E-2</v>
      </c>
      <c r="BB181" s="59">
        <v>4.4715447154471545E-2</v>
      </c>
      <c r="BC181" s="59">
        <v>4.3902439024390241E-2</v>
      </c>
      <c r="BD181" s="59">
        <v>4.3902439024390248E-2</v>
      </c>
      <c r="BE181" s="59">
        <v>4.3089430894308944E-2</v>
      </c>
      <c r="BF181" s="59">
        <v>4.2276422764227647E-2</v>
      </c>
      <c r="BG181" s="59">
        <v>4.1463414634146337E-2</v>
      </c>
      <c r="BH181" s="59">
        <v>4.065040650406504E-2</v>
      </c>
      <c r="BI181" s="59">
        <v>3.9837398373983743E-2</v>
      </c>
      <c r="BJ181" s="59">
        <v>3.9024390243902439E-2</v>
      </c>
      <c r="BK181" s="59">
        <v>3.8211382113821142E-2</v>
      </c>
      <c r="BL181" s="59">
        <v>3.6585365853658541E-2</v>
      </c>
      <c r="BM181" s="59">
        <v>3.4959349593495934E-2</v>
      </c>
      <c r="BN181" s="59">
        <v>3.4146341463414637E-2</v>
      </c>
      <c r="BO181" s="59">
        <v>3.3333333333333333E-2</v>
      </c>
      <c r="BP181" s="59">
        <v>3.2520325203252029E-2</v>
      </c>
      <c r="BQ181" s="59">
        <v>3.2520325203252029E-2</v>
      </c>
      <c r="BR181" s="59">
        <v>3.2520325203252029E-2</v>
      </c>
      <c r="BS181" s="59">
        <v>3.2520325203252029E-2</v>
      </c>
      <c r="BT181" s="59">
        <v>3.2520325203252029E-2</v>
      </c>
      <c r="BU181" s="59">
        <v>3.2520325203252029E-2</v>
      </c>
      <c r="BV181" s="59">
        <v>3.1707317073170732E-2</v>
      </c>
      <c r="BW181" s="59">
        <v>3.0081300813008131E-2</v>
      </c>
      <c r="BX181" s="59">
        <v>2.8455284552845531E-2</v>
      </c>
      <c r="BY181" s="59">
        <v>2.6016260162601629E-2</v>
      </c>
      <c r="BZ181" s="59">
        <v>2.2764227642276421E-2</v>
      </c>
      <c r="CA181" s="59">
        <v>2.0325203252032523E-2</v>
      </c>
      <c r="CB181" s="59">
        <v>1.8699186991869919E-2</v>
      </c>
      <c r="CC181" s="59">
        <v>1.7073170731707318E-2</v>
      </c>
      <c r="CD181" s="59">
        <v>1.6260162601626018E-2</v>
      </c>
      <c r="CE181" s="59">
        <v>1.6260162601626018E-2</v>
      </c>
      <c r="CF181" s="59">
        <v>1.5447154471544714E-2</v>
      </c>
      <c r="CG181" s="59">
        <v>1.4634146341463414E-2</v>
      </c>
      <c r="CH181" s="59">
        <v>1.3821138211382113E-2</v>
      </c>
      <c r="CI181" s="59">
        <v>1.3008130081300813E-2</v>
      </c>
      <c r="CJ181" s="59">
        <v>1.2195121951219513E-2</v>
      </c>
      <c r="CK181" s="59">
        <v>1.2195121951219513E-2</v>
      </c>
      <c r="CL181" s="59">
        <v>1.2195121951219513E-2</v>
      </c>
      <c r="CM181" s="59">
        <v>1.1382113821138212E-2</v>
      </c>
      <c r="CN181" s="59">
        <v>1.1382113821138212E-2</v>
      </c>
      <c r="CO181" s="59">
        <v>1.1382113821138211E-2</v>
      </c>
      <c r="CP181" s="59">
        <v>1.1382113821138212E-2</v>
      </c>
      <c r="CQ181" s="59">
        <v>1.1382113821138212E-2</v>
      </c>
      <c r="CR181" s="59">
        <v>1.3008130081300813E-2</v>
      </c>
      <c r="CS181" s="59">
        <v>1.3821138211382113E-2</v>
      </c>
      <c r="CT181" s="59">
        <v>1.4634146341463414E-2</v>
      </c>
      <c r="CU181" s="59">
        <v>1.5447154471544714E-2</v>
      </c>
      <c r="CV181" s="59">
        <v>1.6260162601626018E-2</v>
      </c>
      <c r="CW181" s="59">
        <v>1.7073170731707318E-2</v>
      </c>
      <c r="CX181" s="59">
        <v>1.7886178861788619E-2</v>
      </c>
      <c r="CY181" s="59">
        <v>1.8699186991869919E-2</v>
      </c>
      <c r="CZ181" s="59">
        <v>1.9512195121951219E-2</v>
      </c>
      <c r="DA181" s="59">
        <v>2.0325203252032523E-2</v>
      </c>
      <c r="DB181" s="59">
        <v>2.0325203252032523E-2</v>
      </c>
      <c r="DC181" s="59">
        <v>2.0325203252032523E-2</v>
      </c>
      <c r="DD181" s="59">
        <v>2.0325203252032523E-2</v>
      </c>
      <c r="DE181" s="59">
        <v>2.0325203252032523E-2</v>
      </c>
      <c r="DF181" s="59">
        <v>2.0325203252032523E-2</v>
      </c>
      <c r="DG181" s="59">
        <v>2.0325203252032523E-2</v>
      </c>
      <c r="DH181" s="59">
        <v>2.0325203252032523E-2</v>
      </c>
      <c r="DI181" s="59">
        <v>2.0325203252032523E-2</v>
      </c>
      <c r="DJ181" s="59">
        <v>1.9512195121951223E-2</v>
      </c>
      <c r="DK181" s="59">
        <v>1.8699186991869919E-2</v>
      </c>
      <c r="DL181" s="59">
        <v>1.7886178861788619E-2</v>
      </c>
      <c r="DM181" s="59">
        <v>1.7073170731707318E-2</v>
      </c>
      <c r="DN181" s="59">
        <v>1.7073170731707318E-2</v>
      </c>
      <c r="DO181" s="59">
        <v>1.7886178861788619E-2</v>
      </c>
      <c r="DP181" s="59">
        <v>1.8699186991869916E-2</v>
      </c>
      <c r="DQ181" s="59">
        <v>1.9512195121951219E-2</v>
      </c>
      <c r="DR181" s="59">
        <v>2.032520325203252E-2</v>
      </c>
      <c r="DS181" s="59">
        <v>2.032520325203252E-2</v>
      </c>
      <c r="DT181" s="59">
        <v>2.032520325203252E-2</v>
      </c>
      <c r="DU181" s="59">
        <v>2.032520325203252E-2</v>
      </c>
      <c r="DV181" s="59">
        <v>2.032520325203252E-2</v>
      </c>
      <c r="DW181" s="59">
        <v>2.032520325203252E-2</v>
      </c>
      <c r="DX181" s="59">
        <v>2.032520325203252E-2</v>
      </c>
      <c r="DY181" s="59">
        <v>2.032520325203252E-2</v>
      </c>
      <c r="DZ181" s="59">
        <v>2.032520325203252E-2</v>
      </c>
      <c r="EA181" s="59">
        <v>2.113821138211382E-2</v>
      </c>
      <c r="EB181" s="59">
        <v>2.1951219512195124E-2</v>
      </c>
      <c r="EC181" s="59">
        <v>2.2764227642276421E-2</v>
      </c>
      <c r="ED181" s="59">
        <v>2.4390243902439025E-2</v>
      </c>
      <c r="EE181" s="59">
        <v>2.6016260162601626E-2</v>
      </c>
      <c r="EF181" s="59">
        <v>2.6829268292682926E-2</v>
      </c>
      <c r="EG181" s="59">
        <v>2.7642276422764227E-2</v>
      </c>
      <c r="EH181" s="59">
        <v>2.8455284552845527E-2</v>
      </c>
      <c r="EI181" s="59">
        <v>2.8455284552845527E-2</v>
      </c>
      <c r="EJ181" s="59">
        <v>2.8455284552845527E-2</v>
      </c>
      <c r="EK181" s="59">
        <v>2.8455284552845527E-2</v>
      </c>
      <c r="EL181" s="59">
        <v>2.8455284552845527E-2</v>
      </c>
      <c r="EM181" s="59">
        <v>2.8455284552845527E-2</v>
      </c>
      <c r="EN181" s="59">
        <v>2.8455284552845527E-2</v>
      </c>
      <c r="EO181" s="59">
        <v>2.8455284552845527E-2</v>
      </c>
      <c r="EP181" s="59">
        <v>2.9268292682926831E-2</v>
      </c>
      <c r="EQ181" s="59">
        <v>3.8211382113821142E-2</v>
      </c>
      <c r="ER181" s="59">
        <v>3.2520325203252036E-2</v>
      </c>
      <c r="ES181" s="59">
        <v>7.3170731707317069E-2</v>
      </c>
    </row>
    <row r="182" spans="1:149" outlineLevel="1" x14ac:dyDescent="0.2">
      <c r="AV182" s="59" t="str">
        <f xml:space="preserve"> TEXT($F$178,"0%") &amp; " Wtd.Avg."</f>
        <v>50% Wtd.Avg.</v>
      </c>
      <c r="AW182" s="59">
        <f>$F$178*AW180+(1-$F$178)*AW179</f>
        <v>0.46341463414634149</v>
      </c>
      <c r="AX182" s="59">
        <f>$F$178*AX180+(1-$F$178)*AX179</f>
        <v>2.8455284552845527E-2</v>
      </c>
      <c r="AY182" s="59">
        <f>$F$178*AY180+(1-$F$178)*AY179</f>
        <v>0.11260162601626016</v>
      </c>
      <c r="AZ182" s="59">
        <f t="shared" ref="AZ182:DK182" si="2">$F$178*AZ180+(1-$F$178)*AZ179</f>
        <v>2.4390243902439029E-2</v>
      </c>
      <c r="BA182" s="59">
        <f t="shared" si="2"/>
        <v>2.3170731707317073E-2</v>
      </c>
      <c r="BB182" s="59">
        <f t="shared" si="2"/>
        <v>2.2357723577235773E-2</v>
      </c>
      <c r="BC182" s="59">
        <f t="shared" si="2"/>
        <v>2.1951219512195121E-2</v>
      </c>
      <c r="BD182" s="59">
        <f t="shared" si="2"/>
        <v>2.1951219512195124E-2</v>
      </c>
      <c r="BE182" s="59">
        <f t="shared" si="2"/>
        <v>2.1544715447154472E-2</v>
      </c>
      <c r="BF182" s="59">
        <f t="shared" si="2"/>
        <v>2.1138211382113824E-2</v>
      </c>
      <c r="BG182" s="59">
        <f t="shared" si="2"/>
        <v>2.0731707317073168E-2</v>
      </c>
      <c r="BH182" s="59">
        <f t="shared" si="2"/>
        <v>2.032520325203252E-2</v>
      </c>
      <c r="BI182" s="59">
        <f t="shared" si="2"/>
        <v>1.9918699186991871E-2</v>
      </c>
      <c r="BJ182" s="59">
        <f t="shared" si="2"/>
        <v>1.9512195121951219E-2</v>
      </c>
      <c r="BK182" s="59">
        <f t="shared" si="2"/>
        <v>1.9105691056910571E-2</v>
      </c>
      <c r="BL182" s="59">
        <f t="shared" si="2"/>
        <v>1.8292682926829271E-2</v>
      </c>
      <c r="BM182" s="59">
        <f t="shared" si="2"/>
        <v>1.7479674796747967E-2</v>
      </c>
      <c r="BN182" s="59">
        <f t="shared" si="2"/>
        <v>1.7073170731707318E-2</v>
      </c>
      <c r="BO182" s="59">
        <f t="shared" si="2"/>
        <v>1.6666666666666666E-2</v>
      </c>
      <c r="BP182" s="59">
        <f t="shared" si="2"/>
        <v>1.6260162601626015E-2</v>
      </c>
      <c r="BQ182" s="59">
        <f t="shared" si="2"/>
        <v>1.6260162601626015E-2</v>
      </c>
      <c r="BR182" s="59">
        <f t="shared" si="2"/>
        <v>1.6260162601626015E-2</v>
      </c>
      <c r="BS182" s="59">
        <f t="shared" si="2"/>
        <v>1.6260162601626015E-2</v>
      </c>
      <c r="BT182" s="59">
        <f t="shared" si="2"/>
        <v>1.6260162601626015E-2</v>
      </c>
      <c r="BU182" s="59">
        <f t="shared" si="2"/>
        <v>1.6260162601626015E-2</v>
      </c>
      <c r="BV182" s="59">
        <f t="shared" si="2"/>
        <v>1.5853658536585366E-2</v>
      </c>
      <c r="BW182" s="59">
        <f t="shared" si="2"/>
        <v>1.5040650406504066E-2</v>
      </c>
      <c r="BX182" s="59">
        <f t="shared" si="2"/>
        <v>1.4227642276422765E-2</v>
      </c>
      <c r="BY182" s="59">
        <f t="shared" si="2"/>
        <v>1.3008130081300815E-2</v>
      </c>
      <c r="BZ182" s="59">
        <f t="shared" si="2"/>
        <v>1.1382113821138211E-2</v>
      </c>
      <c r="CA182" s="59">
        <f t="shared" si="2"/>
        <v>1.0162601626016262E-2</v>
      </c>
      <c r="CB182" s="59">
        <f t="shared" si="2"/>
        <v>9.3495934959349596E-3</v>
      </c>
      <c r="CC182" s="59">
        <f t="shared" si="2"/>
        <v>8.5365853658536592E-3</v>
      </c>
      <c r="CD182" s="59">
        <f t="shared" si="2"/>
        <v>8.130081300813009E-3</v>
      </c>
      <c r="CE182" s="59">
        <f t="shared" si="2"/>
        <v>8.130081300813009E-3</v>
      </c>
      <c r="CF182" s="59">
        <f t="shared" si="2"/>
        <v>7.7235772357723571E-3</v>
      </c>
      <c r="CG182" s="59">
        <f t="shared" si="2"/>
        <v>7.3170731707317069E-3</v>
      </c>
      <c r="CH182" s="59">
        <f t="shared" si="2"/>
        <v>6.9105691056910567E-3</v>
      </c>
      <c r="CI182" s="59">
        <f t="shared" si="2"/>
        <v>6.5040650406504065E-3</v>
      </c>
      <c r="CJ182" s="59">
        <f t="shared" si="2"/>
        <v>6.0975609756097563E-3</v>
      </c>
      <c r="CK182" s="59">
        <f t="shared" si="2"/>
        <v>6.0975609756097563E-3</v>
      </c>
      <c r="CL182" s="59">
        <f t="shared" si="2"/>
        <v>6.0975609756097563E-3</v>
      </c>
      <c r="CM182" s="59">
        <f t="shared" si="2"/>
        <v>5.6910569105691061E-3</v>
      </c>
      <c r="CN182" s="59">
        <f t="shared" si="2"/>
        <v>5.6910569105691061E-3</v>
      </c>
      <c r="CO182" s="59">
        <f t="shared" si="2"/>
        <v>5.6910569105691053E-3</v>
      </c>
      <c r="CP182" s="59">
        <f t="shared" si="2"/>
        <v>5.6910569105691061E-3</v>
      </c>
      <c r="CQ182" s="59">
        <f t="shared" si="2"/>
        <v>5.6910569105691061E-3</v>
      </c>
      <c r="CR182" s="59">
        <f t="shared" si="2"/>
        <v>6.5040650406504065E-3</v>
      </c>
      <c r="CS182" s="59">
        <f t="shared" si="2"/>
        <v>6.9105691056910567E-3</v>
      </c>
      <c r="CT182" s="59">
        <f t="shared" si="2"/>
        <v>7.3170731707317069E-3</v>
      </c>
      <c r="CU182" s="59">
        <f t="shared" si="2"/>
        <v>7.7235772357723571E-3</v>
      </c>
      <c r="CV182" s="59">
        <f t="shared" si="2"/>
        <v>8.130081300813009E-3</v>
      </c>
      <c r="CW182" s="59">
        <f t="shared" si="2"/>
        <v>8.5365853658536592E-3</v>
      </c>
      <c r="CX182" s="59">
        <f t="shared" si="2"/>
        <v>8.9430894308943094E-3</v>
      </c>
      <c r="CY182" s="59">
        <f t="shared" si="2"/>
        <v>9.3495934959349596E-3</v>
      </c>
      <c r="CZ182" s="59">
        <f t="shared" si="2"/>
        <v>9.7560975609756097E-3</v>
      </c>
      <c r="DA182" s="59">
        <f t="shared" si="2"/>
        <v>1.0162601626016262E-2</v>
      </c>
      <c r="DB182" s="59">
        <f t="shared" si="2"/>
        <v>1.0162601626016262E-2</v>
      </c>
      <c r="DC182" s="59">
        <f t="shared" si="2"/>
        <v>1.0162601626016262E-2</v>
      </c>
      <c r="DD182" s="59">
        <f t="shared" si="2"/>
        <v>1.0162601626016262E-2</v>
      </c>
      <c r="DE182" s="59">
        <f t="shared" si="2"/>
        <v>1.0162601626016262E-2</v>
      </c>
      <c r="DF182" s="59">
        <f t="shared" si="2"/>
        <v>1.0162601626016262E-2</v>
      </c>
      <c r="DG182" s="59">
        <f t="shared" si="2"/>
        <v>1.0162601626016262E-2</v>
      </c>
      <c r="DH182" s="59">
        <f t="shared" si="2"/>
        <v>1.0162601626016262E-2</v>
      </c>
      <c r="DI182" s="59">
        <f t="shared" si="2"/>
        <v>1.0162601626016262E-2</v>
      </c>
      <c r="DJ182" s="59">
        <f t="shared" si="2"/>
        <v>9.7560975609756115E-3</v>
      </c>
      <c r="DK182" s="59">
        <f t="shared" si="2"/>
        <v>9.3495934959349596E-3</v>
      </c>
      <c r="DL182" s="59">
        <f t="shared" ref="DL182:EQ182" si="3">$F$178*DL180+(1-$F$178)*DL179</f>
        <v>8.9430894308943094E-3</v>
      </c>
      <c r="DM182" s="59">
        <f t="shared" si="3"/>
        <v>8.5365853658536592E-3</v>
      </c>
      <c r="DN182" s="59">
        <f t="shared" si="3"/>
        <v>8.5365853658536592E-3</v>
      </c>
      <c r="DO182" s="59">
        <f t="shared" si="3"/>
        <v>8.9430894308943094E-3</v>
      </c>
      <c r="DP182" s="59">
        <f t="shared" si="3"/>
        <v>9.3495934959349578E-3</v>
      </c>
      <c r="DQ182" s="59">
        <f t="shared" si="3"/>
        <v>9.7560975609756097E-3</v>
      </c>
      <c r="DR182" s="59">
        <f t="shared" si="3"/>
        <v>1.016260162601626E-2</v>
      </c>
      <c r="DS182" s="59">
        <f t="shared" si="3"/>
        <v>1.016260162601626E-2</v>
      </c>
      <c r="DT182" s="59">
        <f t="shared" si="3"/>
        <v>1.016260162601626E-2</v>
      </c>
      <c r="DU182" s="59">
        <f t="shared" si="3"/>
        <v>1.016260162601626E-2</v>
      </c>
      <c r="DV182" s="59">
        <f t="shared" si="3"/>
        <v>1.016260162601626E-2</v>
      </c>
      <c r="DW182" s="59">
        <f t="shared" si="3"/>
        <v>1.016260162601626E-2</v>
      </c>
      <c r="DX182" s="59">
        <f t="shared" si="3"/>
        <v>1.016260162601626E-2</v>
      </c>
      <c r="DY182" s="59">
        <f t="shared" si="3"/>
        <v>1.016260162601626E-2</v>
      </c>
      <c r="DZ182" s="59">
        <f t="shared" si="3"/>
        <v>1.016260162601626E-2</v>
      </c>
      <c r="EA182" s="59">
        <f t="shared" si="3"/>
        <v>1.056910569105691E-2</v>
      </c>
      <c r="EB182" s="59">
        <f t="shared" si="3"/>
        <v>1.0975609756097562E-2</v>
      </c>
      <c r="EC182" s="59">
        <f t="shared" si="3"/>
        <v>1.1382113821138211E-2</v>
      </c>
      <c r="ED182" s="59">
        <f t="shared" si="3"/>
        <v>1.2195121951219513E-2</v>
      </c>
      <c r="EE182" s="59">
        <f t="shared" si="3"/>
        <v>1.3008130081300813E-2</v>
      </c>
      <c r="EF182" s="59">
        <f t="shared" si="3"/>
        <v>1.3414634146341463E-2</v>
      </c>
      <c r="EG182" s="59">
        <f t="shared" si="3"/>
        <v>1.3821138211382113E-2</v>
      </c>
      <c r="EH182" s="59">
        <f t="shared" si="3"/>
        <v>1.4227642276422764E-2</v>
      </c>
      <c r="EI182" s="59">
        <f t="shared" si="3"/>
        <v>1.4227642276422764E-2</v>
      </c>
      <c r="EJ182" s="59">
        <f t="shared" si="3"/>
        <v>1.4227642276422764E-2</v>
      </c>
      <c r="EK182" s="59">
        <f t="shared" si="3"/>
        <v>1.4227642276422764E-2</v>
      </c>
      <c r="EL182" s="59">
        <f t="shared" si="3"/>
        <v>1.4227642276422764E-2</v>
      </c>
      <c r="EM182" s="59">
        <f t="shared" si="3"/>
        <v>1.4227642276422764E-2</v>
      </c>
      <c r="EN182" s="59">
        <f t="shared" si="3"/>
        <v>1.4227642276422764E-2</v>
      </c>
      <c r="EO182" s="59">
        <f t="shared" si="3"/>
        <v>1.4227642276422764E-2</v>
      </c>
      <c r="EP182" s="59">
        <f t="shared" si="3"/>
        <v>1.4634146341463415E-2</v>
      </c>
      <c r="EQ182" s="59">
        <f t="shared" si="3"/>
        <v>1.9105691056910571E-2</v>
      </c>
      <c r="ER182" s="59">
        <f>$F$178*ER180+(1-$F$178)*ER179</f>
        <v>1.6260162601626018E-2</v>
      </c>
      <c r="ES182" s="59">
        <f>$F$178*ES180+(1-$F$178)*ES179</f>
        <v>3.6585365853658534E-2</v>
      </c>
    </row>
    <row r="183" spans="1:149" outlineLevel="1" x14ac:dyDescent="0.2">
      <c r="AV183" s="59"/>
      <c r="AW183" s="59"/>
      <c r="AX183" s="59"/>
      <c r="AY183" s="59"/>
      <c r="AZ183" s="59"/>
      <c r="BA183" s="59"/>
      <c r="BB183" s="59"/>
      <c r="BC183" s="59"/>
      <c r="BD183" s="59"/>
      <c r="BE183" s="59"/>
      <c r="BF183" s="59"/>
      <c r="BG183" s="59"/>
      <c r="BH183" s="59"/>
      <c r="BI183" s="59"/>
      <c r="BJ183" s="59"/>
      <c r="BK183" s="59"/>
      <c r="BL183" s="59"/>
      <c r="BM183" s="59"/>
      <c r="BN183" s="59"/>
      <c r="BO183" s="59"/>
      <c r="BP183" s="59"/>
      <c r="BQ183" s="59"/>
      <c r="BR183" s="59"/>
      <c r="BS183" s="59"/>
      <c r="BT183" s="59"/>
      <c r="BU183" s="59"/>
      <c r="BV183" s="59"/>
      <c r="BW183" s="59"/>
      <c r="BX183" s="59"/>
      <c r="BY183" s="59"/>
      <c r="BZ183" s="59"/>
      <c r="CA183" s="59"/>
      <c r="CB183" s="59"/>
      <c r="CC183" s="59"/>
      <c r="CD183" s="59"/>
      <c r="CE183" s="59"/>
      <c r="CF183" s="59"/>
      <c r="CG183" s="59"/>
      <c r="CH183" s="59"/>
      <c r="CI183" s="59"/>
      <c r="CJ183" s="59"/>
      <c r="CK183" s="59"/>
      <c r="CL183" s="59"/>
      <c r="CM183" s="59"/>
      <c r="CN183" s="59"/>
      <c r="CO183" s="59"/>
      <c r="CP183" s="59"/>
      <c r="CQ183" s="59"/>
      <c r="CR183" s="59"/>
      <c r="CS183" s="59"/>
      <c r="CT183" s="59"/>
      <c r="CU183" s="59"/>
      <c r="CV183" s="59"/>
      <c r="CW183" s="59"/>
      <c r="CX183" s="59"/>
      <c r="CY183" s="59"/>
      <c r="CZ183" s="59"/>
      <c r="DA183" s="59"/>
      <c r="DB183" s="59"/>
      <c r="DC183" s="59"/>
      <c r="DD183" s="59"/>
      <c r="DE183" s="59"/>
      <c r="DF183" s="59"/>
      <c r="DG183" s="59"/>
      <c r="DH183" s="59"/>
      <c r="DI183" s="59"/>
      <c r="DJ183" s="59"/>
      <c r="DK183" s="59"/>
      <c r="DL183" s="59"/>
      <c r="DM183" s="59"/>
      <c r="DN183" s="59"/>
      <c r="DO183" s="59"/>
      <c r="DP183" s="59"/>
      <c r="DQ183" s="59"/>
      <c r="DR183" s="59"/>
      <c r="DS183" s="59"/>
      <c r="DT183" s="59"/>
      <c r="DU183" s="59"/>
      <c r="DV183" s="59"/>
      <c r="DW183" s="59"/>
      <c r="DX183" s="59"/>
      <c r="DY183" s="59"/>
      <c r="DZ183" s="59"/>
      <c r="EA183" s="59"/>
      <c r="EB183" s="59"/>
      <c r="EC183" s="59"/>
      <c r="ED183" s="59"/>
      <c r="EE183" s="59"/>
      <c r="EF183" s="59"/>
      <c r="EG183" s="59"/>
      <c r="EH183" s="59"/>
      <c r="EI183" s="59"/>
      <c r="EJ183" s="59"/>
      <c r="EK183" s="59"/>
      <c r="EL183" s="59"/>
      <c r="EM183" s="59"/>
      <c r="EN183" s="59"/>
      <c r="EO183" s="59"/>
      <c r="EP183" s="59"/>
      <c r="EQ183" s="59"/>
      <c r="ER183" s="59"/>
      <c r="ES183" s="59"/>
    </row>
    <row r="184" spans="1:149" outlineLevel="1" x14ac:dyDescent="0.2">
      <c r="AV184" s="59"/>
      <c r="AW184" s="59"/>
      <c r="AX184" s="59"/>
      <c r="AY184" s="59"/>
      <c r="AZ184" s="59"/>
      <c r="BA184" s="59"/>
      <c r="BB184" s="59"/>
      <c r="BC184" s="59"/>
      <c r="BD184" s="59"/>
      <c r="BE184" s="59"/>
      <c r="BF184" s="59"/>
      <c r="BG184" s="59"/>
      <c r="BH184" s="59"/>
      <c r="BI184" s="59"/>
      <c r="BJ184" s="59"/>
      <c r="BK184" s="59"/>
      <c r="BL184" s="59"/>
      <c r="BM184" s="59"/>
      <c r="BN184" s="59"/>
      <c r="BO184" s="59"/>
      <c r="BP184" s="59"/>
      <c r="BQ184" s="59"/>
      <c r="BR184" s="59"/>
      <c r="BS184" s="59"/>
      <c r="BT184" s="59"/>
      <c r="BU184" s="59"/>
      <c r="BV184" s="59"/>
      <c r="BW184" s="59"/>
      <c r="BX184" s="59"/>
      <c r="BY184" s="59"/>
      <c r="BZ184" s="59"/>
      <c r="CA184" s="59"/>
      <c r="CB184" s="59"/>
      <c r="CC184" s="59"/>
      <c r="CD184" s="59"/>
      <c r="CE184" s="59"/>
      <c r="CF184" s="59"/>
      <c r="CG184" s="59"/>
      <c r="CH184" s="59"/>
      <c r="CI184" s="59"/>
      <c r="CJ184" s="59"/>
      <c r="CK184" s="59"/>
      <c r="CL184" s="59"/>
      <c r="CM184" s="59"/>
      <c r="CN184" s="59"/>
      <c r="CO184" s="59"/>
      <c r="CP184" s="59"/>
      <c r="CQ184" s="59"/>
      <c r="CR184" s="59"/>
      <c r="CS184" s="59"/>
      <c r="CT184" s="59"/>
      <c r="CU184" s="59"/>
      <c r="CV184" s="59"/>
      <c r="CW184" s="59"/>
      <c r="CX184" s="59"/>
      <c r="CY184" s="59"/>
      <c r="CZ184" s="59"/>
      <c r="DA184" s="59"/>
      <c r="DB184" s="59"/>
      <c r="DC184" s="59"/>
      <c r="DD184" s="59"/>
      <c r="DE184" s="59"/>
      <c r="DF184" s="59"/>
      <c r="DG184" s="59"/>
      <c r="DH184" s="59"/>
      <c r="DI184" s="59"/>
      <c r="DJ184" s="59"/>
      <c r="DK184" s="59"/>
      <c r="DL184" s="59"/>
      <c r="DM184" s="59"/>
      <c r="DN184" s="59"/>
      <c r="DO184" s="59"/>
      <c r="DP184" s="59"/>
      <c r="DQ184" s="59"/>
      <c r="DR184" s="59"/>
      <c r="DS184" s="59"/>
      <c r="DT184" s="59"/>
      <c r="DU184" s="59"/>
      <c r="DV184" s="59"/>
      <c r="DW184" s="59"/>
      <c r="DX184" s="59"/>
      <c r="DY184" s="59"/>
      <c r="DZ184" s="59"/>
      <c r="EA184" s="59"/>
      <c r="EB184" s="59"/>
      <c r="EC184" s="59"/>
      <c r="ED184" s="59"/>
      <c r="EE184" s="59"/>
      <c r="EF184" s="59"/>
      <c r="EG184" s="59"/>
      <c r="EH184" s="59"/>
      <c r="EI184" s="59"/>
      <c r="EJ184" s="59"/>
      <c r="EK184" s="59"/>
      <c r="EL184" s="59"/>
      <c r="EM184" s="59"/>
      <c r="EN184" s="59"/>
      <c r="EO184" s="59"/>
      <c r="EP184" s="59"/>
      <c r="EQ184" s="59"/>
      <c r="ER184" s="59"/>
      <c r="ES184" s="59"/>
    </row>
    <row r="185" spans="1:149" outlineLevel="1" x14ac:dyDescent="0.2">
      <c r="AV185" s="59"/>
      <c r="AW185" s="59"/>
      <c r="AX185" s="59"/>
      <c r="AY185" s="59"/>
      <c r="AZ185" s="59"/>
      <c r="BA185" s="59"/>
      <c r="BB185" s="59"/>
      <c r="BC185" s="59"/>
      <c r="BD185" s="59"/>
      <c r="BE185" s="59"/>
      <c r="BF185" s="59"/>
      <c r="BG185" s="59"/>
      <c r="BH185" s="59"/>
      <c r="BI185" s="59"/>
      <c r="BJ185" s="59"/>
      <c r="BK185" s="59"/>
      <c r="BL185" s="59"/>
      <c r="BM185" s="59"/>
      <c r="BN185" s="59"/>
      <c r="BO185" s="59"/>
      <c r="BP185" s="59"/>
      <c r="BQ185" s="59"/>
      <c r="BR185" s="59"/>
      <c r="BS185" s="59"/>
      <c r="BT185" s="59"/>
      <c r="BU185" s="59"/>
      <c r="BV185" s="59"/>
      <c r="BW185" s="59"/>
      <c r="BX185" s="59"/>
      <c r="BY185" s="59"/>
      <c r="BZ185" s="59"/>
      <c r="CA185" s="59"/>
      <c r="CB185" s="59"/>
      <c r="CC185" s="59"/>
      <c r="CD185" s="59"/>
      <c r="CE185" s="59"/>
      <c r="CF185" s="59"/>
      <c r="CG185" s="59"/>
      <c r="CH185" s="59"/>
      <c r="CI185" s="59"/>
      <c r="CJ185" s="59"/>
      <c r="CK185" s="59"/>
      <c r="CL185" s="59"/>
      <c r="CM185" s="59"/>
      <c r="CN185" s="59"/>
      <c r="CO185" s="59"/>
      <c r="CP185" s="59"/>
      <c r="CQ185" s="59"/>
      <c r="CR185" s="59"/>
      <c r="CS185" s="59"/>
      <c r="CT185" s="59"/>
      <c r="CU185" s="59"/>
      <c r="CV185" s="59"/>
      <c r="CW185" s="59"/>
      <c r="CX185" s="59"/>
      <c r="CY185" s="59"/>
      <c r="CZ185" s="59"/>
      <c r="DA185" s="59"/>
      <c r="DB185" s="59"/>
      <c r="DC185" s="59"/>
      <c r="DD185" s="59"/>
      <c r="DE185" s="59"/>
      <c r="DF185" s="59"/>
      <c r="DG185" s="59"/>
      <c r="DH185" s="59"/>
      <c r="DI185" s="59"/>
      <c r="DJ185" s="59"/>
      <c r="DK185" s="59"/>
      <c r="DL185" s="59"/>
      <c r="DM185" s="59"/>
      <c r="DN185" s="59"/>
      <c r="DO185" s="59"/>
      <c r="DP185" s="59"/>
      <c r="DQ185" s="59"/>
      <c r="DR185" s="59"/>
      <c r="DS185" s="59"/>
      <c r="DT185" s="59"/>
      <c r="DU185" s="59"/>
      <c r="DV185" s="59"/>
      <c r="DW185" s="59"/>
      <c r="DX185" s="59"/>
      <c r="DY185" s="59"/>
      <c r="DZ185" s="59"/>
      <c r="EA185" s="59"/>
      <c r="EB185" s="59"/>
      <c r="EC185" s="59"/>
      <c r="ED185" s="59"/>
      <c r="EE185" s="59"/>
      <c r="EF185" s="59"/>
      <c r="EG185" s="59"/>
      <c r="EH185" s="59"/>
      <c r="EI185" s="59"/>
      <c r="EJ185" s="59"/>
      <c r="EK185" s="59"/>
      <c r="EL185" s="59"/>
      <c r="EM185" s="59"/>
      <c r="EN185" s="59"/>
      <c r="EO185" s="59"/>
      <c r="EP185" s="59"/>
      <c r="EQ185" s="59"/>
      <c r="ER185" s="59"/>
      <c r="ES185" s="59"/>
    </row>
    <row r="186" spans="1:149" outlineLevel="1" x14ac:dyDescent="0.2">
      <c r="AV186" s="59"/>
      <c r="AW186" s="59"/>
      <c r="AX186" s="59"/>
      <c r="AY186" s="59"/>
      <c r="AZ186" s="59"/>
      <c r="BA186" s="59"/>
      <c r="BB186" s="59"/>
      <c r="BC186" s="59"/>
      <c r="BD186" s="59"/>
      <c r="BE186" s="59"/>
      <c r="BF186" s="59"/>
      <c r="BG186" s="59"/>
      <c r="BH186" s="59"/>
      <c r="BI186" s="59"/>
      <c r="BJ186" s="59"/>
      <c r="BK186" s="59"/>
      <c r="BL186" s="59"/>
      <c r="BM186" s="59"/>
      <c r="BN186" s="59"/>
      <c r="BO186" s="59"/>
      <c r="BP186" s="59"/>
      <c r="BQ186" s="59"/>
      <c r="BR186" s="59"/>
      <c r="BS186" s="59"/>
      <c r="BT186" s="59"/>
      <c r="BU186" s="59"/>
      <c r="BV186" s="59"/>
      <c r="BW186" s="59"/>
      <c r="BX186" s="59"/>
      <c r="BY186" s="59"/>
      <c r="BZ186" s="59"/>
      <c r="CA186" s="59"/>
      <c r="CB186" s="59"/>
      <c r="CC186" s="59"/>
      <c r="CD186" s="59"/>
      <c r="CE186" s="59"/>
      <c r="CF186" s="59"/>
      <c r="CG186" s="59"/>
      <c r="CH186" s="59"/>
      <c r="CI186" s="59"/>
      <c r="CJ186" s="59"/>
      <c r="CK186" s="59"/>
      <c r="CL186" s="59"/>
      <c r="CM186" s="59"/>
      <c r="CN186" s="59"/>
      <c r="CO186" s="59"/>
      <c r="CP186" s="59"/>
      <c r="CQ186" s="59"/>
      <c r="CR186" s="59"/>
      <c r="CS186" s="59"/>
      <c r="CT186" s="59"/>
      <c r="CU186" s="59"/>
      <c r="CV186" s="59"/>
      <c r="CW186" s="59"/>
      <c r="CX186" s="59"/>
      <c r="CY186" s="59"/>
      <c r="CZ186" s="59"/>
      <c r="DA186" s="59"/>
      <c r="DB186" s="59"/>
      <c r="DC186" s="59"/>
      <c r="DD186" s="59"/>
      <c r="DE186" s="59"/>
      <c r="DF186" s="59"/>
      <c r="DG186" s="59"/>
      <c r="DH186" s="59"/>
      <c r="DI186" s="59"/>
      <c r="DJ186" s="59"/>
      <c r="DK186" s="59"/>
      <c r="DL186" s="59"/>
      <c r="DM186" s="59"/>
      <c r="DN186" s="59"/>
      <c r="DO186" s="59"/>
      <c r="DP186" s="59"/>
      <c r="DQ186" s="59"/>
      <c r="DR186" s="59"/>
      <c r="DS186" s="59"/>
      <c r="DT186" s="59"/>
      <c r="DU186" s="59"/>
      <c r="DV186" s="59"/>
      <c r="DW186" s="59"/>
      <c r="DX186" s="59"/>
      <c r="DY186" s="59"/>
      <c r="DZ186" s="59"/>
      <c r="EA186" s="59"/>
      <c r="EB186" s="59"/>
      <c r="EC186" s="59"/>
      <c r="ED186" s="59"/>
      <c r="EE186" s="59"/>
      <c r="EF186" s="59"/>
      <c r="EG186" s="59"/>
      <c r="EH186" s="59"/>
      <c r="EI186" s="59"/>
      <c r="EJ186" s="59"/>
      <c r="EK186" s="59"/>
      <c r="EL186" s="59"/>
      <c r="EM186" s="59"/>
      <c r="EN186" s="59"/>
      <c r="EO186" s="59"/>
      <c r="EP186" s="59"/>
      <c r="EQ186" s="59"/>
      <c r="ER186" s="59"/>
      <c r="ES186" s="59"/>
    </row>
    <row r="187" spans="1:149" outlineLevel="1" x14ac:dyDescent="0.2">
      <c r="AV187" s="59"/>
      <c r="AW187" s="59"/>
      <c r="AX187" s="59"/>
      <c r="AY187" s="59"/>
      <c r="AZ187" s="59"/>
      <c r="BA187" s="59"/>
      <c r="BB187" s="59"/>
      <c r="BC187" s="59"/>
      <c r="BD187" s="59"/>
      <c r="BE187" s="59"/>
      <c r="BF187" s="59"/>
      <c r="BG187" s="59"/>
      <c r="BH187" s="59"/>
      <c r="BI187" s="59"/>
      <c r="BJ187" s="59"/>
      <c r="BK187" s="59"/>
      <c r="BL187" s="59"/>
      <c r="BM187" s="59"/>
      <c r="BN187" s="59"/>
      <c r="BO187" s="59"/>
      <c r="BP187" s="59"/>
      <c r="BQ187" s="59"/>
      <c r="BR187" s="59"/>
      <c r="BS187" s="59"/>
      <c r="BT187" s="59"/>
      <c r="BU187" s="59"/>
      <c r="BV187" s="59"/>
      <c r="BW187" s="59"/>
      <c r="BX187" s="59"/>
      <c r="BY187" s="59"/>
      <c r="BZ187" s="59"/>
      <c r="CA187" s="59"/>
      <c r="CB187" s="59"/>
      <c r="CC187" s="59"/>
      <c r="CD187" s="59"/>
      <c r="CE187" s="59"/>
      <c r="CF187" s="59"/>
      <c r="CG187" s="59"/>
      <c r="CH187" s="59"/>
      <c r="CI187" s="59"/>
      <c r="CJ187" s="59"/>
      <c r="CK187" s="59"/>
      <c r="CL187" s="59"/>
      <c r="CM187" s="59"/>
      <c r="CN187" s="59"/>
      <c r="CO187" s="59"/>
      <c r="CP187" s="59"/>
      <c r="CQ187" s="59"/>
      <c r="CR187" s="59"/>
      <c r="CS187" s="59"/>
      <c r="CT187" s="59"/>
      <c r="CU187" s="59"/>
      <c r="CV187" s="59"/>
      <c r="CW187" s="59"/>
      <c r="CX187" s="59"/>
      <c r="CY187" s="59"/>
      <c r="CZ187" s="59"/>
      <c r="DA187" s="59"/>
      <c r="DB187" s="59"/>
      <c r="DC187" s="59"/>
      <c r="DD187" s="59"/>
      <c r="DE187" s="59"/>
      <c r="DF187" s="59"/>
      <c r="DG187" s="59"/>
      <c r="DH187" s="59"/>
      <c r="DI187" s="59"/>
      <c r="DJ187" s="59"/>
      <c r="DK187" s="59"/>
      <c r="DL187" s="59"/>
      <c r="DM187" s="59"/>
      <c r="DN187" s="59"/>
      <c r="DO187" s="59"/>
      <c r="DP187" s="59"/>
      <c r="DQ187" s="59"/>
      <c r="DR187" s="59"/>
      <c r="DS187" s="59"/>
      <c r="DT187" s="59"/>
      <c r="DU187" s="59"/>
      <c r="DV187" s="59"/>
      <c r="DW187" s="59"/>
      <c r="DX187" s="59"/>
      <c r="DY187" s="59"/>
      <c r="DZ187" s="59"/>
      <c r="EA187" s="59"/>
      <c r="EB187" s="59"/>
      <c r="EC187" s="59"/>
      <c r="ED187" s="59"/>
      <c r="EE187" s="59"/>
      <c r="EF187" s="59"/>
      <c r="EG187" s="59"/>
      <c r="EH187" s="59"/>
      <c r="EI187" s="59"/>
      <c r="EJ187" s="59"/>
      <c r="EK187" s="59"/>
      <c r="EL187" s="59"/>
      <c r="EM187" s="59"/>
      <c r="EN187" s="59"/>
      <c r="EO187" s="59"/>
      <c r="EP187" s="59"/>
      <c r="EQ187" s="59"/>
      <c r="ER187" s="59"/>
      <c r="ES187" s="59"/>
    </row>
    <row r="188" spans="1:149" outlineLevel="1" x14ac:dyDescent="0.2">
      <c r="AV188" s="59"/>
      <c r="AW188" s="59"/>
      <c r="AX188" s="59"/>
      <c r="AY188" s="59"/>
      <c r="AZ188" s="59"/>
      <c r="BA188" s="59"/>
      <c r="BB188" s="59"/>
      <c r="BC188" s="59"/>
      <c r="BD188" s="59"/>
      <c r="BE188" s="59"/>
      <c r="BF188" s="59"/>
      <c r="BG188" s="59"/>
      <c r="BH188" s="59"/>
      <c r="BI188" s="59"/>
      <c r="BJ188" s="59"/>
      <c r="BK188" s="59"/>
      <c r="BL188" s="59"/>
      <c r="BM188" s="59"/>
      <c r="BN188" s="59"/>
      <c r="BO188" s="59"/>
      <c r="BP188" s="59"/>
      <c r="BQ188" s="59"/>
      <c r="BR188" s="59"/>
      <c r="BS188" s="59"/>
      <c r="BT188" s="59"/>
      <c r="BU188" s="59"/>
      <c r="BV188" s="59"/>
      <c r="BW188" s="59"/>
      <c r="BX188" s="59"/>
      <c r="BY188" s="59"/>
      <c r="BZ188" s="59"/>
      <c r="CA188" s="59"/>
      <c r="CB188" s="59"/>
      <c r="CC188" s="59"/>
      <c r="CD188" s="59"/>
      <c r="CE188" s="59"/>
      <c r="CF188" s="59"/>
      <c r="CG188" s="59"/>
      <c r="CH188" s="59"/>
      <c r="CI188" s="59"/>
      <c r="CJ188" s="59"/>
      <c r="CK188" s="59"/>
      <c r="CL188" s="59"/>
      <c r="CM188" s="59"/>
      <c r="CN188" s="59"/>
      <c r="CO188" s="59"/>
      <c r="CP188" s="59"/>
      <c r="CQ188" s="59"/>
      <c r="CR188" s="59"/>
      <c r="CS188" s="59"/>
      <c r="CT188" s="59"/>
      <c r="CU188" s="59"/>
      <c r="CV188" s="59"/>
      <c r="CW188" s="59"/>
      <c r="CX188" s="59"/>
      <c r="CY188" s="59"/>
      <c r="CZ188" s="59"/>
      <c r="DA188" s="59"/>
      <c r="DB188" s="59"/>
      <c r="DC188" s="59"/>
      <c r="DD188" s="59"/>
      <c r="DE188" s="59"/>
      <c r="DF188" s="59"/>
      <c r="DG188" s="59"/>
      <c r="DH188" s="59"/>
      <c r="DI188" s="59"/>
      <c r="DJ188" s="59"/>
      <c r="DK188" s="59"/>
      <c r="DL188" s="59"/>
      <c r="DM188" s="59"/>
      <c r="DN188" s="59"/>
      <c r="DO188" s="59"/>
      <c r="DP188" s="59"/>
      <c r="DQ188" s="59"/>
      <c r="DR188" s="59"/>
      <c r="DS188" s="59"/>
      <c r="DT188" s="59"/>
      <c r="DU188" s="59"/>
      <c r="DV188" s="59"/>
      <c r="DW188" s="59"/>
      <c r="DX188" s="59"/>
      <c r="DY188" s="59"/>
      <c r="DZ188" s="59"/>
      <c r="EA188" s="59"/>
      <c r="EB188" s="59"/>
      <c r="EC188" s="59"/>
      <c r="ED188" s="59"/>
      <c r="EE188" s="59"/>
      <c r="EF188" s="59"/>
      <c r="EG188" s="59"/>
      <c r="EH188" s="59"/>
      <c r="EI188" s="59"/>
      <c r="EJ188" s="59"/>
      <c r="EK188" s="59"/>
      <c r="EL188" s="59"/>
      <c r="EM188" s="59"/>
      <c r="EN188" s="59"/>
      <c r="EO188" s="59"/>
      <c r="EP188" s="59"/>
      <c r="EQ188" s="59"/>
      <c r="ER188" s="59"/>
      <c r="ES188" s="59"/>
    </row>
    <row r="189" spans="1:149" outlineLevel="1" x14ac:dyDescent="0.2">
      <c r="AV189" s="59"/>
      <c r="AW189" s="59"/>
      <c r="AX189" s="59"/>
      <c r="AY189" s="59"/>
      <c r="AZ189" s="59"/>
      <c r="BA189" s="59"/>
      <c r="BB189" s="59"/>
      <c r="BC189" s="59"/>
      <c r="BD189" s="59"/>
      <c r="BE189" s="59"/>
      <c r="BF189" s="59"/>
      <c r="BG189" s="59"/>
      <c r="BH189" s="59"/>
      <c r="BI189" s="59"/>
      <c r="BJ189" s="59"/>
      <c r="BK189" s="59"/>
      <c r="BL189" s="59"/>
      <c r="BM189" s="59"/>
      <c r="BN189" s="59"/>
      <c r="BO189" s="59"/>
      <c r="BP189" s="59"/>
      <c r="BQ189" s="59"/>
      <c r="BR189" s="59"/>
      <c r="BS189" s="59"/>
      <c r="BT189" s="59"/>
      <c r="BU189" s="59"/>
      <c r="BV189" s="59"/>
      <c r="BW189" s="59"/>
      <c r="BX189" s="59"/>
      <c r="BY189" s="59"/>
      <c r="BZ189" s="59"/>
      <c r="CA189" s="59"/>
      <c r="CB189" s="59"/>
      <c r="CC189" s="59"/>
      <c r="CD189" s="59"/>
      <c r="CE189" s="59"/>
      <c r="CF189" s="59"/>
      <c r="CG189" s="59"/>
      <c r="CH189" s="59"/>
      <c r="CI189" s="59"/>
      <c r="CJ189" s="59"/>
      <c r="CK189" s="59"/>
      <c r="CL189" s="59"/>
      <c r="CM189" s="59"/>
      <c r="CN189" s="59"/>
      <c r="CO189" s="59"/>
      <c r="CP189" s="59"/>
      <c r="CQ189" s="59"/>
      <c r="CR189" s="59"/>
      <c r="CS189" s="59"/>
      <c r="CT189" s="59"/>
      <c r="CU189" s="59"/>
      <c r="CV189" s="59"/>
      <c r="CW189" s="59"/>
      <c r="CX189" s="59"/>
      <c r="CY189" s="59"/>
      <c r="CZ189" s="59"/>
      <c r="DA189" s="59"/>
      <c r="DB189" s="59"/>
      <c r="DC189" s="59"/>
      <c r="DD189" s="59"/>
      <c r="DE189" s="59"/>
      <c r="DF189" s="59"/>
      <c r="DG189" s="59"/>
      <c r="DH189" s="59"/>
      <c r="DI189" s="59"/>
      <c r="DJ189" s="59"/>
      <c r="DK189" s="59"/>
      <c r="DL189" s="59"/>
      <c r="DM189" s="59"/>
      <c r="DN189" s="59"/>
      <c r="DO189" s="59"/>
      <c r="DP189" s="59"/>
      <c r="DQ189" s="59"/>
      <c r="DR189" s="59"/>
      <c r="DS189" s="59"/>
      <c r="DT189" s="59"/>
      <c r="DU189" s="59"/>
      <c r="DV189" s="59"/>
      <c r="DW189" s="59"/>
      <c r="DX189" s="59"/>
      <c r="DY189" s="59"/>
      <c r="DZ189" s="59"/>
      <c r="EA189" s="59"/>
      <c r="EB189" s="59"/>
      <c r="EC189" s="59"/>
      <c r="ED189" s="59"/>
      <c r="EE189" s="59"/>
      <c r="EF189" s="59"/>
      <c r="EG189" s="59"/>
      <c r="EH189" s="59"/>
      <c r="EI189" s="59"/>
      <c r="EJ189" s="59"/>
      <c r="EK189" s="59"/>
      <c r="EL189" s="59"/>
      <c r="EM189" s="59"/>
      <c r="EN189" s="59"/>
      <c r="EO189" s="59"/>
      <c r="EP189" s="59"/>
      <c r="EQ189" s="59"/>
      <c r="ER189" s="59"/>
      <c r="ES189" s="59"/>
    </row>
    <row r="190" spans="1:149" outlineLevel="1" x14ac:dyDescent="0.2">
      <c r="AV190" s="59"/>
      <c r="AW190" s="59"/>
      <c r="AX190" s="59"/>
      <c r="AY190" s="59"/>
      <c r="AZ190" s="59"/>
      <c r="BA190" s="59"/>
      <c r="BB190" s="59"/>
      <c r="BC190" s="59"/>
      <c r="BD190" s="59"/>
      <c r="BE190" s="59"/>
      <c r="BF190" s="59"/>
      <c r="BG190" s="59"/>
      <c r="BH190" s="59"/>
      <c r="BI190" s="59"/>
      <c r="BJ190" s="59"/>
      <c r="BK190" s="59"/>
      <c r="BL190" s="59"/>
      <c r="BM190" s="59"/>
      <c r="BN190" s="59"/>
      <c r="BO190" s="59"/>
      <c r="BP190" s="59"/>
      <c r="BQ190" s="59"/>
      <c r="BR190" s="59"/>
      <c r="BS190" s="59"/>
      <c r="BT190" s="59"/>
      <c r="BU190" s="59"/>
      <c r="BV190" s="59"/>
      <c r="BW190" s="59"/>
      <c r="BX190" s="59"/>
      <c r="BY190" s="59"/>
      <c r="BZ190" s="59"/>
      <c r="CA190" s="59"/>
      <c r="CB190" s="59"/>
      <c r="CC190" s="59"/>
      <c r="CD190" s="59"/>
      <c r="CE190" s="59"/>
      <c r="CF190" s="59"/>
      <c r="CG190" s="59"/>
      <c r="CH190" s="59"/>
      <c r="CI190" s="59"/>
      <c r="CJ190" s="59"/>
      <c r="CK190" s="59"/>
      <c r="CL190" s="59"/>
      <c r="CM190" s="59"/>
      <c r="CN190" s="59"/>
      <c r="CO190" s="59"/>
      <c r="CP190" s="59"/>
      <c r="CQ190" s="59"/>
      <c r="CR190" s="59"/>
      <c r="CS190" s="59"/>
      <c r="CT190" s="59"/>
      <c r="CU190" s="59"/>
      <c r="CV190" s="59"/>
      <c r="CW190" s="59"/>
      <c r="CX190" s="59"/>
      <c r="CY190" s="59"/>
      <c r="CZ190" s="59"/>
      <c r="DA190" s="59"/>
      <c r="DB190" s="59"/>
      <c r="DC190" s="59"/>
      <c r="DD190" s="59"/>
      <c r="DE190" s="59"/>
      <c r="DF190" s="59"/>
      <c r="DG190" s="59"/>
      <c r="DH190" s="59"/>
      <c r="DI190" s="59"/>
      <c r="DJ190" s="59"/>
      <c r="DK190" s="59"/>
      <c r="DL190" s="59"/>
      <c r="DM190" s="59"/>
      <c r="DN190" s="59"/>
      <c r="DO190" s="59"/>
      <c r="DP190" s="59"/>
      <c r="DQ190" s="59"/>
      <c r="DR190" s="59"/>
      <c r="DS190" s="59"/>
      <c r="DT190" s="59"/>
      <c r="DU190" s="59"/>
      <c r="DV190" s="59"/>
      <c r="DW190" s="59"/>
      <c r="DX190" s="59"/>
      <c r="DY190" s="59"/>
      <c r="DZ190" s="59"/>
      <c r="EA190" s="59"/>
      <c r="EB190" s="59"/>
      <c r="EC190" s="59"/>
      <c r="ED190" s="59"/>
      <c r="EE190" s="59"/>
      <c r="EF190" s="59"/>
      <c r="EG190" s="59"/>
      <c r="EH190" s="59"/>
      <c r="EI190" s="59"/>
      <c r="EJ190" s="59"/>
      <c r="EK190" s="59"/>
      <c r="EL190" s="59"/>
      <c r="EM190" s="59"/>
      <c r="EN190" s="59"/>
      <c r="EO190" s="59"/>
      <c r="EP190" s="59"/>
      <c r="EQ190" s="59"/>
      <c r="ER190" s="59"/>
      <c r="ES190" s="59"/>
    </row>
    <row r="191" spans="1:149" outlineLevel="1" x14ac:dyDescent="0.2">
      <c r="AV191" s="59"/>
      <c r="AW191" s="59"/>
      <c r="AX191" s="59"/>
      <c r="AY191" s="59"/>
      <c r="AZ191" s="59"/>
      <c r="BA191" s="59"/>
      <c r="BB191" s="59"/>
      <c r="BC191" s="59"/>
      <c r="BD191" s="59"/>
      <c r="BE191" s="59"/>
      <c r="BF191" s="59"/>
      <c r="BG191" s="59"/>
      <c r="BH191" s="59"/>
      <c r="BI191" s="59"/>
      <c r="BJ191" s="59"/>
      <c r="BK191" s="59"/>
      <c r="BL191" s="59"/>
      <c r="BM191" s="59"/>
      <c r="BN191" s="59"/>
      <c r="BO191" s="59"/>
      <c r="BP191" s="59"/>
      <c r="BQ191" s="59"/>
      <c r="BR191" s="59"/>
      <c r="BS191" s="59"/>
      <c r="BT191" s="59"/>
      <c r="BU191" s="59"/>
      <c r="BV191" s="59"/>
      <c r="BW191" s="59"/>
      <c r="BX191" s="59"/>
      <c r="BY191" s="59"/>
      <c r="BZ191" s="59"/>
      <c r="CA191" s="59"/>
      <c r="CB191" s="59"/>
      <c r="CC191" s="59"/>
      <c r="CD191" s="59"/>
      <c r="CE191" s="59"/>
      <c r="CF191" s="59"/>
      <c r="CG191" s="59"/>
      <c r="CH191" s="59"/>
      <c r="CI191" s="59"/>
      <c r="CJ191" s="59"/>
      <c r="CK191" s="59"/>
      <c r="CL191" s="59"/>
      <c r="CM191" s="59"/>
      <c r="CN191" s="59"/>
      <c r="CO191" s="59"/>
      <c r="CP191" s="59"/>
      <c r="CQ191" s="59"/>
      <c r="CR191" s="59"/>
      <c r="CS191" s="59"/>
      <c r="CT191" s="59"/>
      <c r="CU191" s="59"/>
      <c r="CV191" s="59"/>
      <c r="CW191" s="59"/>
      <c r="CX191" s="59"/>
      <c r="CY191" s="59"/>
      <c r="CZ191" s="59"/>
      <c r="DA191" s="59"/>
      <c r="DB191" s="59"/>
      <c r="DC191" s="59"/>
      <c r="DD191" s="59"/>
      <c r="DE191" s="59"/>
      <c r="DF191" s="59"/>
      <c r="DG191" s="59"/>
      <c r="DH191" s="59"/>
      <c r="DI191" s="59"/>
      <c r="DJ191" s="59"/>
      <c r="DK191" s="59"/>
      <c r="DL191" s="59"/>
      <c r="DM191" s="59"/>
      <c r="DN191" s="59"/>
      <c r="DO191" s="59"/>
      <c r="DP191" s="59"/>
      <c r="DQ191" s="59"/>
      <c r="DR191" s="59"/>
      <c r="DS191" s="59"/>
      <c r="DT191" s="59"/>
      <c r="DU191" s="59"/>
      <c r="DV191" s="59"/>
      <c r="DW191" s="59"/>
      <c r="DX191" s="59"/>
      <c r="DY191" s="59"/>
      <c r="DZ191" s="59"/>
      <c r="EA191" s="59"/>
      <c r="EB191" s="59"/>
      <c r="EC191" s="59"/>
      <c r="ED191" s="59"/>
      <c r="EE191" s="59"/>
      <c r="EF191" s="59"/>
      <c r="EG191" s="59"/>
      <c r="EH191" s="59"/>
      <c r="EI191" s="59"/>
      <c r="EJ191" s="59"/>
      <c r="EK191" s="59"/>
      <c r="EL191" s="59"/>
      <c r="EM191" s="59"/>
      <c r="EN191" s="59"/>
      <c r="EO191" s="59"/>
      <c r="EP191" s="59"/>
      <c r="EQ191" s="59"/>
      <c r="ER191" s="59"/>
      <c r="ES191" s="59"/>
    </row>
    <row r="192" spans="1:149" outlineLevel="1" x14ac:dyDescent="0.2">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59"/>
      <c r="BX192" s="59"/>
      <c r="BY192" s="59"/>
      <c r="BZ192" s="59"/>
      <c r="CA192" s="59"/>
      <c r="CB192" s="59"/>
      <c r="CC192" s="59"/>
      <c r="CD192" s="59"/>
      <c r="CE192" s="59"/>
      <c r="CF192" s="59"/>
      <c r="CG192" s="59"/>
      <c r="CH192" s="59"/>
      <c r="CI192" s="59"/>
      <c r="CJ192" s="59"/>
      <c r="CK192" s="59"/>
      <c r="CL192" s="59"/>
      <c r="CM192" s="59"/>
      <c r="CN192" s="59"/>
      <c r="CO192" s="59"/>
      <c r="CP192" s="59"/>
      <c r="CQ192" s="59"/>
      <c r="CR192" s="59"/>
      <c r="CS192" s="59"/>
      <c r="CT192" s="59"/>
      <c r="CU192" s="59"/>
      <c r="CV192" s="59"/>
      <c r="CW192" s="59"/>
      <c r="CX192" s="59"/>
      <c r="CY192" s="59"/>
      <c r="CZ192" s="59"/>
      <c r="DA192" s="59"/>
      <c r="DB192" s="59"/>
      <c r="DC192" s="59"/>
      <c r="DD192" s="59"/>
      <c r="DE192" s="59"/>
      <c r="DF192" s="59"/>
      <c r="DG192" s="59"/>
      <c r="DH192" s="59"/>
      <c r="DI192" s="59"/>
      <c r="DJ192" s="59"/>
      <c r="DK192" s="59"/>
      <c r="DL192" s="59"/>
      <c r="DM192" s="59"/>
      <c r="DN192" s="59"/>
      <c r="DO192" s="59"/>
      <c r="DP192" s="59"/>
      <c r="DQ192" s="59"/>
      <c r="DR192" s="59"/>
      <c r="DS192" s="59"/>
      <c r="DT192" s="59"/>
      <c r="DU192" s="59"/>
      <c r="DV192" s="59"/>
      <c r="DW192" s="59"/>
      <c r="DX192" s="59"/>
      <c r="DY192" s="59"/>
      <c r="DZ192" s="59"/>
      <c r="EA192" s="59"/>
      <c r="EB192" s="59"/>
      <c r="EC192" s="59"/>
      <c r="ED192" s="59"/>
      <c r="EE192" s="59"/>
      <c r="EF192" s="59"/>
      <c r="EG192" s="59"/>
      <c r="EH192" s="59"/>
      <c r="EI192" s="59"/>
      <c r="EJ192" s="59"/>
      <c r="EK192" s="59"/>
      <c r="EL192" s="59"/>
      <c r="EM192" s="59"/>
      <c r="EN192" s="59"/>
      <c r="EO192" s="59"/>
      <c r="EP192" s="59"/>
      <c r="EQ192" s="59"/>
      <c r="ER192" s="59"/>
      <c r="ES192" s="59"/>
    </row>
    <row r="193" spans="1:149" outlineLevel="1" x14ac:dyDescent="0.2">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59"/>
      <c r="DI193" s="59"/>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row>
    <row r="194" spans="1:149" outlineLevel="1" x14ac:dyDescent="0.2">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59"/>
      <c r="DI194" s="59"/>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row>
    <row r="195" spans="1:149" outlineLevel="1" x14ac:dyDescent="0.2">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59"/>
      <c r="DI195" s="59"/>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row>
    <row r="196" spans="1:149" outlineLevel="1" x14ac:dyDescent="0.2">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59"/>
      <c r="DI196" s="59"/>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row>
    <row r="197" spans="1:149" outlineLevel="1" x14ac:dyDescent="0.2">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59"/>
      <c r="DI197" s="59"/>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row>
    <row r="198" spans="1:149" outlineLevel="1" x14ac:dyDescent="0.2">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59"/>
      <c r="DI198" s="59"/>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row>
    <row r="199" spans="1:149" x14ac:dyDescent="0.2">
      <c r="A199" s="75"/>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59"/>
      <c r="DI199" s="59"/>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row>
    <row r="200" spans="1:149" x14ac:dyDescent="0.2">
      <c r="A200" s="12" t="s">
        <v>271</v>
      </c>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59"/>
      <c r="DI200" s="59"/>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row>
    <row r="201" spans="1:149" ht="10.8" outlineLevel="1" thickBot="1" x14ac:dyDescent="0.25">
      <c r="A201" s="14" t="s">
        <v>175</v>
      </c>
      <c r="B201" s="57" t="s">
        <v>176</v>
      </c>
      <c r="C201" s="16" t="s">
        <v>177</v>
      </c>
      <c r="D201" s="16" t="s">
        <v>118</v>
      </c>
      <c r="E201" s="16" t="s">
        <v>111</v>
      </c>
      <c r="F201" s="16" t="s">
        <v>178</v>
      </c>
      <c r="G201" s="16" t="s">
        <v>179</v>
      </c>
      <c r="H201" s="16" t="s">
        <v>180</v>
      </c>
      <c r="I201" s="16" t="s">
        <v>181</v>
      </c>
      <c r="J201" s="16" t="s">
        <v>182</v>
      </c>
      <c r="AV201" s="59"/>
      <c r="AW201" s="59"/>
      <c r="AX201" s="59"/>
      <c r="AY201" s="59"/>
      <c r="AZ201" s="59"/>
      <c r="BA201" s="59"/>
      <c r="BB201" s="59"/>
      <c r="BC201" s="72"/>
      <c r="BD201" s="59"/>
      <c r="BE201" s="59"/>
      <c r="BF201" s="59"/>
      <c r="BG201" s="73" t="s">
        <v>183</v>
      </c>
      <c r="BH201" s="71" t="s">
        <v>184</v>
      </c>
      <c r="BI201" s="71" t="s">
        <v>185</v>
      </c>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59"/>
      <c r="DI201" s="59"/>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row>
    <row r="202" spans="1:149" outlineLevel="1" x14ac:dyDescent="0.2">
      <c r="A202" s="17">
        <v>1</v>
      </c>
      <c r="B202" s="17">
        <v>1</v>
      </c>
      <c r="C202" s="1">
        <v>0.4491894133045336</v>
      </c>
      <c r="D202" s="1">
        <f>B202 - C202</f>
        <v>0.55081058669546645</v>
      </c>
      <c r="E202" s="1">
        <f>2*IF(B202=1,LN(1/C202),LN(1/(1-C202)))</f>
        <v>1.600621248567939</v>
      </c>
      <c r="F202" s="1">
        <f>SQRT(E202)*SIGN(D202)</f>
        <v>1.2651566102929468</v>
      </c>
      <c r="G202" s="1">
        <f>D202/(SQRT(C202*(1-C202)))</f>
        <v>1.107353756903964</v>
      </c>
      <c r="H202" s="1">
        <v>0.82577528506374676</v>
      </c>
      <c r="I202" s="1">
        <f>G202^2*H202/(1-H202)</f>
        <v>5.8119903534199704</v>
      </c>
      <c r="J202" s="1">
        <f>G202/SQRT(1-H202)</f>
        <v>2.6529648878847407</v>
      </c>
      <c r="AV202" s="59"/>
      <c r="AW202" s="59"/>
      <c r="AX202" s="59"/>
      <c r="AY202" s="59"/>
      <c r="AZ202" s="59"/>
      <c r="BA202" s="59"/>
      <c r="BB202" s="59"/>
      <c r="BC202" s="72"/>
      <c r="BD202" s="59"/>
      <c r="BE202" s="59"/>
      <c r="BF202" s="59"/>
      <c r="BG202" s="59">
        <f>1-B202</f>
        <v>0</v>
      </c>
      <c r="BH202" s="59" t="e">
        <f>IF(B202=0,C202,NA())</f>
        <v>#N/A</v>
      </c>
      <c r="BI202" s="59">
        <f>IF(B202=1,C202,NA())</f>
        <v>0.4491894133045336</v>
      </c>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59"/>
      <c r="DI202" s="59"/>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row>
    <row r="203" spans="1:149" outlineLevel="1" x14ac:dyDescent="0.2">
      <c r="A203" s="17">
        <v>2</v>
      </c>
      <c r="B203" s="17">
        <v>0</v>
      </c>
      <c r="C203" s="1">
        <v>8.8825102770358012E-18</v>
      </c>
      <c r="D203" s="1">
        <f t="shared" ref="D203:D266" si="4">B203 - C203</f>
        <v>-8.8825102770358012E-18</v>
      </c>
      <c r="E203" s="1">
        <f t="shared" ref="E203:E266" si="5">2*IF(B203=1,LN(1/C203),LN(1/(1-C203)))</f>
        <v>0</v>
      </c>
      <c r="F203" s="1">
        <f t="shared" ref="F203:F266" si="6">SQRT(E203)*SIGN(D203)</f>
        <v>0</v>
      </c>
      <c r="G203" s="1">
        <f t="shared" ref="G203:G266" si="7">D203/(SQRT(C203*(1-C203)))</f>
        <v>-2.980354052295767E-9</v>
      </c>
      <c r="H203" s="1">
        <v>5.6969954106226804E-15</v>
      </c>
      <c r="I203" s="1">
        <f t="shared" ref="I203:I266" si="8">G203^2*H203/(1-H203)</f>
        <v>5.0603620283082033E-32</v>
      </c>
      <c r="J203" s="1">
        <f t="shared" ref="J203:J266" si="9">G203/SQRT(1-H203)</f>
        <v>-2.9803540522957757E-9</v>
      </c>
      <c r="AV203" s="59"/>
      <c r="AW203" s="59"/>
      <c r="AX203" s="59"/>
      <c r="AY203" s="59"/>
      <c r="AZ203" s="59"/>
      <c r="BA203" s="59"/>
      <c r="BB203" s="59"/>
      <c r="BC203" s="72"/>
      <c r="BD203" s="59"/>
      <c r="BE203" s="59"/>
      <c r="BF203" s="59"/>
      <c r="BG203" s="59">
        <f t="shared" ref="BG203:BG266" si="10">1-B203</f>
        <v>1</v>
      </c>
      <c r="BH203" s="59">
        <f t="shared" ref="BH203:BH266" si="11">IF(B203=0,C203,NA())</f>
        <v>8.8825102770358012E-18</v>
      </c>
      <c r="BI203" s="59" t="e">
        <f t="shared" ref="BI203:BI266" si="12">IF(B203=1,C203,NA())</f>
        <v>#N/A</v>
      </c>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59"/>
      <c r="DI203" s="59"/>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row>
    <row r="204" spans="1:149" outlineLevel="1" x14ac:dyDescent="0.2">
      <c r="A204" s="17">
        <v>3</v>
      </c>
      <c r="B204" s="17">
        <v>0</v>
      </c>
      <c r="C204" s="1">
        <v>3.6496622806924621E-24</v>
      </c>
      <c r="D204" s="1">
        <f t="shared" si="4"/>
        <v>-3.6496622806924621E-24</v>
      </c>
      <c r="E204" s="1">
        <f t="shared" si="5"/>
        <v>0</v>
      </c>
      <c r="F204" s="1">
        <f t="shared" si="6"/>
        <v>0</v>
      </c>
      <c r="G204" s="1">
        <f t="shared" si="7"/>
        <v>-1.9104089302273642E-12</v>
      </c>
      <c r="H204" s="1">
        <v>4.0744862812396801E-21</v>
      </c>
      <c r="I204" s="1">
        <f t="shared" si="8"/>
        <v>1.487049889383936E-44</v>
      </c>
      <c r="J204" s="1">
        <f t="shared" si="9"/>
        <v>-1.9104089302273642E-12</v>
      </c>
      <c r="AV204" s="59"/>
      <c r="AW204" s="59"/>
      <c r="AX204" s="59"/>
      <c r="AY204" s="59"/>
      <c r="AZ204" s="59"/>
      <c r="BA204" s="59"/>
      <c r="BB204" s="59"/>
      <c r="BC204" s="72"/>
      <c r="BD204" s="59"/>
      <c r="BE204" s="59"/>
      <c r="BF204" s="59"/>
      <c r="BG204" s="59">
        <f t="shared" si="10"/>
        <v>1</v>
      </c>
      <c r="BH204" s="59">
        <f t="shared" si="11"/>
        <v>3.6496622806924621E-24</v>
      </c>
      <c r="BI204" s="59" t="e">
        <f t="shared" si="12"/>
        <v>#N/A</v>
      </c>
      <c r="BJ204" s="59"/>
      <c r="BK204" s="59"/>
      <c r="BL204" s="59"/>
      <c r="BM204" s="59"/>
      <c r="BN204" s="59"/>
      <c r="BO204" s="59"/>
      <c r="BP204" s="59"/>
      <c r="BQ204" s="59"/>
      <c r="BR204" s="59"/>
      <c r="BS204" s="59"/>
      <c r="BT204" s="59"/>
      <c r="BU204" s="59"/>
      <c r="BV204" s="59"/>
      <c r="BW204" s="59"/>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59"/>
      <c r="DI204" s="59"/>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row>
    <row r="205" spans="1:149" outlineLevel="1" x14ac:dyDescent="0.2">
      <c r="A205" s="17">
        <v>4</v>
      </c>
      <c r="B205" s="17">
        <v>0</v>
      </c>
      <c r="C205" s="1">
        <v>2.4486917076343486E-16</v>
      </c>
      <c r="D205" s="1">
        <f t="shared" si="4"/>
        <v>-2.4486917076343486E-16</v>
      </c>
      <c r="E205" s="1">
        <f t="shared" si="5"/>
        <v>4.4408920985006257E-16</v>
      </c>
      <c r="F205" s="1">
        <f t="shared" si="6"/>
        <v>-2.1073424255447014E-8</v>
      </c>
      <c r="G205" s="1">
        <f t="shared" si="7"/>
        <v>-1.5648296097768438E-8</v>
      </c>
      <c r="H205" s="1">
        <v>1.1763941538198238E-13</v>
      </c>
      <c r="I205" s="1">
        <f t="shared" si="8"/>
        <v>2.8806266093684686E-29</v>
      </c>
      <c r="J205" s="1">
        <f t="shared" si="9"/>
        <v>-1.5648296097769358E-8</v>
      </c>
      <c r="AV205" s="59"/>
      <c r="AW205" s="59"/>
      <c r="AX205" s="59"/>
      <c r="AY205" s="59"/>
      <c r="AZ205" s="59"/>
      <c r="BA205" s="59"/>
      <c r="BB205" s="59"/>
      <c r="BC205" s="72"/>
      <c r="BD205" s="59"/>
      <c r="BE205" s="59"/>
      <c r="BF205" s="59"/>
      <c r="BG205" s="59">
        <f t="shared" si="10"/>
        <v>1</v>
      </c>
      <c r="BH205" s="59">
        <f t="shared" si="11"/>
        <v>2.4486917076343486E-16</v>
      </c>
      <c r="BI205" s="59" t="e">
        <f t="shared" si="12"/>
        <v>#N/A</v>
      </c>
      <c r="BJ205" s="59"/>
      <c r="BK205" s="59"/>
      <c r="BL205" s="59"/>
      <c r="BM205" s="59"/>
      <c r="BN205" s="59"/>
      <c r="BO205" s="59"/>
      <c r="BP205" s="59"/>
      <c r="BQ205" s="59"/>
      <c r="BR205" s="59"/>
      <c r="BS205" s="59"/>
      <c r="BT205" s="59"/>
      <c r="BU205" s="59"/>
      <c r="BV205" s="59"/>
      <c r="BW205" s="59"/>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59"/>
      <c r="DI205" s="59"/>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row>
    <row r="206" spans="1:149" outlineLevel="1" x14ac:dyDescent="0.2">
      <c r="A206" s="17">
        <v>5</v>
      </c>
      <c r="B206" s="17">
        <v>0</v>
      </c>
      <c r="C206" s="1">
        <v>2.0690368843461159E-2</v>
      </c>
      <c r="D206" s="1">
        <f t="shared" si="4"/>
        <v>-2.0690368843461159E-2</v>
      </c>
      <c r="E206" s="1">
        <f t="shared" si="5"/>
        <v>4.1814827136367833E-2</v>
      </c>
      <c r="F206" s="1">
        <f t="shared" si="6"/>
        <v>-0.20448674073486484</v>
      </c>
      <c r="G206" s="1">
        <f t="shared" si="7"/>
        <v>-0.14535303474170935</v>
      </c>
      <c r="H206" s="1">
        <v>0.26916964669586013</v>
      </c>
      <c r="I206" s="1">
        <f t="shared" si="8"/>
        <v>7.7813995440593892E-3</v>
      </c>
      <c r="J206" s="1">
        <f t="shared" si="9"/>
        <v>-0.17002618696155</v>
      </c>
      <c r="AV206" s="59"/>
      <c r="AW206" s="59"/>
      <c r="AX206" s="59"/>
      <c r="AY206" s="59"/>
      <c r="AZ206" s="59"/>
      <c r="BA206" s="59"/>
      <c r="BB206" s="59"/>
      <c r="BC206" s="72"/>
      <c r="BD206" s="59"/>
      <c r="BE206" s="59"/>
      <c r="BF206" s="59"/>
      <c r="BG206" s="59">
        <f t="shared" si="10"/>
        <v>1</v>
      </c>
      <c r="BH206" s="59">
        <f t="shared" si="11"/>
        <v>2.0690368843461159E-2</v>
      </c>
      <c r="BI206" s="59" t="e">
        <f t="shared" si="12"/>
        <v>#N/A</v>
      </c>
      <c r="BJ206" s="59"/>
      <c r="BK206" s="59"/>
      <c r="BL206" s="59"/>
      <c r="BM206" s="59"/>
      <c r="BN206" s="59"/>
      <c r="BO206" s="59"/>
      <c r="BP206" s="59"/>
      <c r="BQ206" s="59"/>
      <c r="BR206" s="59"/>
      <c r="BS206" s="59"/>
      <c r="BT206" s="59"/>
      <c r="BU206" s="59"/>
      <c r="BV206" s="59"/>
      <c r="BW206" s="59"/>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59"/>
      <c r="DI206" s="59"/>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row>
    <row r="207" spans="1:149" outlineLevel="1" x14ac:dyDescent="0.2">
      <c r="A207" s="17">
        <v>6</v>
      </c>
      <c r="B207" s="17">
        <v>0</v>
      </c>
      <c r="C207" s="1">
        <v>2.2675965314017596E-20</v>
      </c>
      <c r="D207" s="1">
        <f t="shared" si="4"/>
        <v>-2.2675965314017596E-20</v>
      </c>
      <c r="E207" s="1">
        <f t="shared" si="5"/>
        <v>0</v>
      </c>
      <c r="F207" s="1">
        <f t="shared" si="6"/>
        <v>0</v>
      </c>
      <c r="G207" s="1">
        <f t="shared" si="7"/>
        <v>-1.5058540870222982E-10</v>
      </c>
      <c r="H207" s="1">
        <v>1.7543426848219494E-17</v>
      </c>
      <c r="I207" s="1">
        <f t="shared" si="8"/>
        <v>3.9781413869923021E-37</v>
      </c>
      <c r="J207" s="1">
        <f t="shared" si="9"/>
        <v>-1.5058540870222982E-10</v>
      </c>
      <c r="AV207" s="59"/>
      <c r="AW207" s="59"/>
      <c r="AX207" s="59"/>
      <c r="AY207" s="59"/>
      <c r="AZ207" s="59"/>
      <c r="BA207" s="59"/>
      <c r="BB207" s="59"/>
      <c r="BC207" s="72"/>
      <c r="BD207" s="59"/>
      <c r="BE207" s="59"/>
      <c r="BF207" s="59"/>
      <c r="BG207" s="59">
        <f t="shared" si="10"/>
        <v>1</v>
      </c>
      <c r="BH207" s="59">
        <f t="shared" si="11"/>
        <v>2.2675965314017596E-20</v>
      </c>
      <c r="BI207" s="59" t="e">
        <f t="shared" si="12"/>
        <v>#N/A</v>
      </c>
      <c r="BJ207" s="59"/>
      <c r="BK207" s="59"/>
      <c r="BL207" s="59"/>
      <c r="BM207" s="59"/>
      <c r="BN207" s="59"/>
      <c r="BO207" s="59"/>
      <c r="BP207" s="59"/>
      <c r="BQ207" s="59"/>
      <c r="BR207" s="59"/>
      <c r="BS207" s="59"/>
      <c r="BT207" s="59"/>
      <c r="BU207" s="59"/>
      <c r="BV207" s="59"/>
      <c r="BW207" s="59"/>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59"/>
      <c r="DI207" s="59"/>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row>
    <row r="208" spans="1:149" outlineLevel="1" x14ac:dyDescent="0.2">
      <c r="A208" s="17">
        <v>7</v>
      </c>
      <c r="B208" s="17">
        <v>0</v>
      </c>
      <c r="C208" s="1">
        <v>1.9846944124684741E-9</v>
      </c>
      <c r="D208" s="1">
        <f t="shared" si="4"/>
        <v>-1.9846944124684741E-9</v>
      </c>
      <c r="E208" s="1">
        <f t="shared" si="5"/>
        <v>3.9693888136982976E-9</v>
      </c>
      <c r="F208" s="1">
        <f t="shared" si="6"/>
        <v>-6.3003085747432219E-5</v>
      </c>
      <c r="G208" s="1">
        <f t="shared" si="7"/>
        <v>-4.4549909274963581E-5</v>
      </c>
      <c r="H208" s="1">
        <v>2.9657848702304066E-7</v>
      </c>
      <c r="I208" s="1">
        <f t="shared" si="8"/>
        <v>5.8861784179259794E-16</v>
      </c>
      <c r="J208" s="1">
        <f t="shared" si="9"/>
        <v>-4.4549915881237398E-5</v>
      </c>
      <c r="AV208" s="59"/>
      <c r="AW208" s="59"/>
      <c r="AX208" s="59"/>
      <c r="AY208" s="59"/>
      <c r="AZ208" s="59"/>
      <c r="BA208" s="59"/>
      <c r="BB208" s="59"/>
      <c r="BC208" s="72"/>
      <c r="BD208" s="59"/>
      <c r="BE208" s="59"/>
      <c r="BF208" s="59"/>
      <c r="BG208" s="59">
        <f t="shared" si="10"/>
        <v>1</v>
      </c>
      <c r="BH208" s="59">
        <f t="shared" si="11"/>
        <v>1.9846944124684741E-9</v>
      </c>
      <c r="BI208" s="59" t="e">
        <f t="shared" si="12"/>
        <v>#N/A</v>
      </c>
      <c r="BJ208" s="59"/>
      <c r="BK208" s="59"/>
      <c r="BL208" s="59"/>
      <c r="BM208" s="59"/>
      <c r="BN208" s="59"/>
      <c r="BO208" s="59"/>
      <c r="BP208" s="59"/>
      <c r="BQ208" s="59"/>
      <c r="BR208" s="59"/>
      <c r="BS208" s="59"/>
      <c r="BT208" s="59"/>
      <c r="BU208" s="59"/>
      <c r="BV208" s="59"/>
      <c r="BW208" s="59"/>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59"/>
      <c r="DI208" s="59"/>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row>
    <row r="209" spans="1:149" outlineLevel="1" x14ac:dyDescent="0.2">
      <c r="A209" s="17">
        <v>8</v>
      </c>
      <c r="B209" s="17">
        <v>0</v>
      </c>
      <c r="C209" s="1">
        <v>9.1475054192127031E-21</v>
      </c>
      <c r="D209" s="1">
        <f t="shared" si="4"/>
        <v>-9.1475054192127031E-21</v>
      </c>
      <c r="E209" s="1">
        <f t="shared" si="5"/>
        <v>0</v>
      </c>
      <c r="F209" s="1">
        <f t="shared" si="6"/>
        <v>0</v>
      </c>
      <c r="G209" s="1">
        <f t="shared" si="7"/>
        <v>-9.5642592077027604E-11</v>
      </c>
      <c r="H209" s="1">
        <v>7.2100684435930532E-18</v>
      </c>
      <c r="I209" s="1">
        <f t="shared" si="8"/>
        <v>6.5954140160661957E-38</v>
      </c>
      <c r="J209" s="1">
        <f t="shared" si="9"/>
        <v>-9.5642592077027604E-11</v>
      </c>
      <c r="AV209" s="59"/>
      <c r="AW209" s="59"/>
      <c r="AX209" s="59"/>
      <c r="AY209" s="59"/>
      <c r="AZ209" s="59"/>
      <c r="BA209" s="59"/>
      <c r="BB209" s="59"/>
      <c r="BC209" s="72"/>
      <c r="BD209" s="59"/>
      <c r="BE209" s="59"/>
      <c r="BF209" s="59"/>
      <c r="BG209" s="59">
        <f t="shared" si="10"/>
        <v>1</v>
      </c>
      <c r="BH209" s="59">
        <f t="shared" si="11"/>
        <v>9.1475054192127031E-21</v>
      </c>
      <c r="BI209" s="59" t="e">
        <f t="shared" si="12"/>
        <v>#N/A</v>
      </c>
      <c r="BJ209" s="59"/>
      <c r="BK209" s="59"/>
      <c r="BL209" s="59"/>
      <c r="BM209" s="59"/>
      <c r="BN209" s="59"/>
      <c r="BO209" s="59"/>
      <c r="BP209" s="59"/>
      <c r="BQ209" s="59"/>
      <c r="BR209" s="59"/>
      <c r="BS209" s="59"/>
      <c r="BT209" s="59"/>
      <c r="BU209" s="59"/>
      <c r="BV209" s="59"/>
      <c r="BW209" s="59"/>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59"/>
      <c r="DI209" s="59"/>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row>
    <row r="210" spans="1:149" outlineLevel="1" x14ac:dyDescent="0.2">
      <c r="A210" s="17">
        <v>9</v>
      </c>
      <c r="B210" s="17">
        <v>0</v>
      </c>
      <c r="C210" s="1">
        <v>1.2425615214995791E-27</v>
      </c>
      <c r="D210" s="1">
        <f t="shared" si="4"/>
        <v>-1.2425615214995791E-27</v>
      </c>
      <c r="E210" s="1">
        <f t="shared" si="5"/>
        <v>0</v>
      </c>
      <c r="F210" s="1">
        <f t="shared" si="6"/>
        <v>0</v>
      </c>
      <c r="G210" s="1">
        <f t="shared" si="7"/>
        <v>-3.5249986120558669E-14</v>
      </c>
      <c r="H210" s="1">
        <v>1.8179842248782417E-24</v>
      </c>
      <c r="I210" s="1">
        <f t="shared" si="8"/>
        <v>2.2589572445269404E-51</v>
      </c>
      <c r="J210" s="1">
        <f t="shared" si="9"/>
        <v>-3.5249986120558669E-14</v>
      </c>
      <c r="AV210" s="59"/>
      <c r="AW210" s="59"/>
      <c r="AX210" s="59"/>
      <c r="AY210" s="59"/>
      <c r="AZ210" s="59"/>
      <c r="BA210" s="59"/>
      <c r="BB210" s="59"/>
      <c r="BC210" s="72"/>
      <c r="BD210" s="59"/>
      <c r="BE210" s="59"/>
      <c r="BF210" s="59"/>
      <c r="BG210" s="59">
        <f t="shared" si="10"/>
        <v>1</v>
      </c>
      <c r="BH210" s="59">
        <f t="shared" si="11"/>
        <v>1.2425615214995791E-27</v>
      </c>
      <c r="BI210" s="59" t="e">
        <f t="shared" si="12"/>
        <v>#N/A</v>
      </c>
      <c r="BJ210" s="59"/>
      <c r="BK210" s="59"/>
      <c r="BL210" s="59"/>
      <c r="BM210" s="59"/>
      <c r="BN210" s="59"/>
      <c r="BO210" s="59"/>
      <c r="BP210" s="59"/>
      <c r="BQ210" s="59"/>
      <c r="BR210" s="59"/>
      <c r="BS210" s="59"/>
      <c r="BT210" s="59"/>
      <c r="BU210" s="59"/>
      <c r="BV210" s="59"/>
      <c r="BW210" s="59"/>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59"/>
      <c r="DI210" s="59"/>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row>
    <row r="211" spans="1:149" outlineLevel="1" x14ac:dyDescent="0.2">
      <c r="A211" s="17">
        <v>10</v>
      </c>
      <c r="B211" s="17">
        <v>0</v>
      </c>
      <c r="C211" s="1">
        <v>8.1025304070063822E-2</v>
      </c>
      <c r="D211" s="1">
        <f t="shared" si="4"/>
        <v>-8.1025304070063822E-2</v>
      </c>
      <c r="E211" s="1">
        <f t="shared" si="5"/>
        <v>0.16899338271630782</v>
      </c>
      <c r="F211" s="1">
        <f t="shared" si="6"/>
        <v>-0.41108804740141475</v>
      </c>
      <c r="G211" s="1">
        <f t="shared" si="7"/>
        <v>-0.2969330629346485</v>
      </c>
      <c r="H211" s="1">
        <v>0.79713994064970717</v>
      </c>
      <c r="I211" s="1">
        <f t="shared" si="8"/>
        <v>0.34646162505216338</v>
      </c>
      <c r="J211" s="1">
        <f t="shared" si="9"/>
        <v>-0.65926540096983344</v>
      </c>
      <c r="AV211" s="59"/>
      <c r="AW211" s="59"/>
      <c r="AX211" s="59"/>
      <c r="AY211" s="59"/>
      <c r="AZ211" s="59"/>
      <c r="BA211" s="59"/>
      <c r="BB211" s="59"/>
      <c r="BC211" s="72"/>
      <c r="BD211" s="59"/>
      <c r="BE211" s="59"/>
      <c r="BF211" s="59"/>
      <c r="BG211" s="59">
        <f t="shared" si="10"/>
        <v>1</v>
      </c>
      <c r="BH211" s="59">
        <f t="shared" si="11"/>
        <v>8.1025304070063822E-2</v>
      </c>
      <c r="BI211" s="59" t="e">
        <f t="shared" si="12"/>
        <v>#N/A</v>
      </c>
      <c r="BJ211" s="59"/>
      <c r="BK211" s="59"/>
      <c r="BL211" s="59"/>
      <c r="BM211" s="59"/>
      <c r="BN211" s="59"/>
      <c r="BO211" s="59"/>
      <c r="BP211" s="59"/>
      <c r="BQ211" s="59"/>
      <c r="BR211" s="59"/>
      <c r="BS211" s="59"/>
      <c r="BT211" s="59"/>
      <c r="BU211" s="59"/>
      <c r="BV211" s="59"/>
      <c r="BW211" s="59"/>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c r="DE211" s="59"/>
      <c r="DF211" s="59"/>
      <c r="DG211" s="59"/>
      <c r="DH211" s="59"/>
      <c r="DI211" s="59"/>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row>
    <row r="212" spans="1:149" outlineLevel="1" x14ac:dyDescent="0.2">
      <c r="A212" s="17">
        <v>11</v>
      </c>
      <c r="B212" s="17">
        <v>0</v>
      </c>
      <c r="C212" s="1">
        <v>2.9834007301172228E-26</v>
      </c>
      <c r="D212" s="1">
        <f t="shared" si="4"/>
        <v>-2.9834007301172228E-26</v>
      </c>
      <c r="E212" s="1">
        <f t="shared" si="5"/>
        <v>0</v>
      </c>
      <c r="F212" s="1">
        <f t="shared" si="6"/>
        <v>0</v>
      </c>
      <c r="G212" s="1">
        <f t="shared" si="7"/>
        <v>-1.7272523643397403E-13</v>
      </c>
      <c r="H212" s="1">
        <v>3.8579602710557332E-23</v>
      </c>
      <c r="I212" s="1">
        <f t="shared" si="8"/>
        <v>1.1509841489430913E-48</v>
      </c>
      <c r="J212" s="1">
        <f t="shared" si="9"/>
        <v>-1.7272523643397403E-13</v>
      </c>
      <c r="AV212" s="59"/>
      <c r="AW212" s="59"/>
      <c r="AX212" s="59"/>
      <c r="AY212" s="59"/>
      <c r="AZ212" s="59"/>
      <c r="BA212" s="59"/>
      <c r="BB212" s="59"/>
      <c r="BC212" s="72"/>
      <c r="BD212" s="59"/>
      <c r="BE212" s="59"/>
      <c r="BF212" s="59"/>
      <c r="BG212" s="59">
        <f t="shared" si="10"/>
        <v>1</v>
      </c>
      <c r="BH212" s="59">
        <f t="shared" si="11"/>
        <v>2.9834007301172228E-26</v>
      </c>
      <c r="BI212" s="59" t="e">
        <f t="shared" si="12"/>
        <v>#N/A</v>
      </c>
      <c r="BJ212" s="59"/>
      <c r="BK212" s="59"/>
      <c r="BL212" s="59"/>
      <c r="BM212" s="59"/>
      <c r="BN212" s="59"/>
      <c r="BO212" s="59"/>
      <c r="BP212" s="59"/>
      <c r="BQ212" s="59"/>
      <c r="BR212" s="59"/>
      <c r="BS212" s="59"/>
      <c r="BT212" s="59"/>
      <c r="BU212" s="59"/>
      <c r="BV212" s="59"/>
      <c r="BW212" s="59"/>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59"/>
      <c r="DI212" s="59"/>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row>
    <row r="213" spans="1:149" outlineLevel="1" x14ac:dyDescent="0.2">
      <c r="A213" s="17">
        <v>12</v>
      </c>
      <c r="B213" s="17">
        <v>0</v>
      </c>
      <c r="C213" s="1">
        <v>4.6873929055605189E-21</v>
      </c>
      <c r="D213" s="1">
        <f t="shared" si="4"/>
        <v>-4.6873929055605189E-21</v>
      </c>
      <c r="E213" s="1">
        <f t="shared" si="5"/>
        <v>0</v>
      </c>
      <c r="F213" s="1">
        <f t="shared" si="6"/>
        <v>0</v>
      </c>
      <c r="G213" s="1">
        <f t="shared" si="7"/>
        <v>-6.8464537576474722E-11</v>
      </c>
      <c r="H213" s="1">
        <v>4.0713188915696388E-18</v>
      </c>
      <c r="I213" s="1">
        <f t="shared" si="8"/>
        <v>1.9083871288618041E-38</v>
      </c>
      <c r="J213" s="1">
        <f t="shared" si="9"/>
        <v>-6.8464537576474722E-11</v>
      </c>
      <c r="AV213" s="59"/>
      <c r="AW213" s="59"/>
      <c r="AX213" s="59"/>
      <c r="AY213" s="59"/>
      <c r="AZ213" s="59"/>
      <c r="BA213" s="59"/>
      <c r="BB213" s="59"/>
      <c r="BC213" s="72"/>
      <c r="BD213" s="59"/>
      <c r="BE213" s="59"/>
      <c r="BF213" s="59"/>
      <c r="BG213" s="59">
        <f t="shared" si="10"/>
        <v>1</v>
      </c>
      <c r="BH213" s="59">
        <f t="shared" si="11"/>
        <v>4.6873929055605189E-21</v>
      </c>
      <c r="BI213" s="59" t="e">
        <f t="shared" si="12"/>
        <v>#N/A</v>
      </c>
      <c r="BJ213" s="59"/>
      <c r="BK213" s="59"/>
      <c r="BL213" s="59"/>
      <c r="BM213" s="59"/>
      <c r="BN213" s="59"/>
      <c r="BO213" s="59"/>
      <c r="BP213" s="59"/>
      <c r="BQ213" s="59"/>
      <c r="BR213" s="59"/>
      <c r="BS213" s="59"/>
      <c r="BT213" s="59"/>
      <c r="BU213" s="59"/>
      <c r="BV213" s="59"/>
      <c r="BW213" s="59"/>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59"/>
      <c r="DI213" s="59"/>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row>
    <row r="214" spans="1:149" outlineLevel="1" x14ac:dyDescent="0.2">
      <c r="A214" s="17">
        <v>13</v>
      </c>
      <c r="B214" s="17">
        <v>0</v>
      </c>
      <c r="C214" s="1">
        <v>4.8417926679435039E-10</v>
      </c>
      <c r="D214" s="1">
        <f t="shared" si="4"/>
        <v>-4.8417926679435039E-10</v>
      </c>
      <c r="E214" s="1">
        <f t="shared" si="5"/>
        <v>9.6835872630412443E-10</v>
      </c>
      <c r="F214" s="1">
        <f t="shared" si="6"/>
        <v>-3.1118462788256822E-5</v>
      </c>
      <c r="G214" s="1">
        <f t="shared" si="7"/>
        <v>-2.2004073873462158E-5</v>
      </c>
      <c r="H214" s="1">
        <v>8.1841112854658091E-8</v>
      </c>
      <c r="I214" s="1">
        <f t="shared" si="8"/>
        <v>3.9625773277805401E-17</v>
      </c>
      <c r="J214" s="1">
        <f t="shared" si="9"/>
        <v>-2.200407477388116E-5</v>
      </c>
      <c r="AV214" s="59"/>
      <c r="AW214" s="59"/>
      <c r="AX214" s="59"/>
      <c r="AY214" s="59"/>
      <c r="AZ214" s="59"/>
      <c r="BA214" s="59"/>
      <c r="BB214" s="59"/>
      <c r="BC214" s="72"/>
      <c r="BD214" s="59"/>
      <c r="BE214" s="59"/>
      <c r="BF214" s="59"/>
      <c r="BG214" s="59">
        <f t="shared" si="10"/>
        <v>1</v>
      </c>
      <c r="BH214" s="59">
        <f t="shared" si="11"/>
        <v>4.8417926679435039E-10</v>
      </c>
      <c r="BI214" s="59" t="e">
        <f t="shared" si="12"/>
        <v>#N/A</v>
      </c>
      <c r="BJ214" s="59"/>
      <c r="BK214" s="59"/>
      <c r="BL214" s="59"/>
      <c r="BM214" s="59"/>
      <c r="BN214" s="59"/>
      <c r="BO214" s="59"/>
      <c r="BP214" s="59"/>
      <c r="BQ214" s="59"/>
      <c r="BR214" s="59"/>
      <c r="BS214" s="59"/>
      <c r="BT214" s="59"/>
      <c r="BU214" s="59"/>
      <c r="BV214" s="59"/>
      <c r="BW214" s="59"/>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59"/>
      <c r="DI214" s="59"/>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row>
    <row r="215" spans="1:149" outlineLevel="1" x14ac:dyDescent="0.2">
      <c r="A215" s="17">
        <v>14</v>
      </c>
      <c r="B215" s="17">
        <v>1</v>
      </c>
      <c r="C215" s="1">
        <v>0.48357491836454602</v>
      </c>
      <c r="D215" s="1">
        <f t="shared" si="4"/>
        <v>0.51642508163545398</v>
      </c>
      <c r="E215" s="1">
        <f t="shared" si="5"/>
        <v>1.4530980520210419</v>
      </c>
      <c r="F215" s="1">
        <f t="shared" si="6"/>
        <v>1.2054451675713176</v>
      </c>
      <c r="G215" s="1">
        <f t="shared" si="7"/>
        <v>1.0334079061855179</v>
      </c>
      <c r="H215" s="1">
        <v>0.82133558288687125</v>
      </c>
      <c r="I215" s="1">
        <f t="shared" si="8"/>
        <v>4.9093741451610544</v>
      </c>
      <c r="J215" s="1">
        <f t="shared" si="9"/>
        <v>2.4448529701656478</v>
      </c>
      <c r="AV215" s="59"/>
      <c r="AW215" s="59"/>
      <c r="AX215" s="59"/>
      <c r="AY215" s="59"/>
      <c r="AZ215" s="59"/>
      <c r="BA215" s="59"/>
      <c r="BB215" s="59"/>
      <c r="BC215" s="72"/>
      <c r="BD215" s="59"/>
      <c r="BE215" s="59"/>
      <c r="BF215" s="59"/>
      <c r="BG215" s="59">
        <f t="shared" si="10"/>
        <v>0</v>
      </c>
      <c r="BH215" s="59" t="e">
        <f t="shared" si="11"/>
        <v>#N/A</v>
      </c>
      <c r="BI215" s="59">
        <f t="shared" si="12"/>
        <v>0.48357491836454602</v>
      </c>
      <c r="BJ215" s="59"/>
      <c r="BK215" s="59"/>
      <c r="BL215" s="59"/>
      <c r="BM215" s="59"/>
      <c r="BN215" s="59"/>
      <c r="BO215" s="59"/>
      <c r="BP215" s="59"/>
      <c r="BQ215" s="59"/>
      <c r="BR215" s="59"/>
      <c r="BS215" s="59"/>
      <c r="BT215" s="59"/>
      <c r="BU215" s="59"/>
      <c r="BV215" s="59"/>
      <c r="BW215" s="59"/>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59"/>
      <c r="DI215" s="59"/>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row>
    <row r="216" spans="1:149" outlineLevel="1" x14ac:dyDescent="0.2">
      <c r="A216" s="17">
        <v>15</v>
      </c>
      <c r="B216" s="17">
        <v>0</v>
      </c>
      <c r="C216" s="1">
        <v>2.2644825846291097E-26</v>
      </c>
      <c r="D216" s="1">
        <f t="shared" si="4"/>
        <v>-2.2644825846291097E-26</v>
      </c>
      <c r="E216" s="1">
        <f t="shared" si="5"/>
        <v>0</v>
      </c>
      <c r="F216" s="1">
        <f t="shared" si="6"/>
        <v>0</v>
      </c>
      <c r="G216" s="1">
        <f t="shared" si="7"/>
        <v>-1.5048197847679669E-13</v>
      </c>
      <c r="H216" s="1">
        <v>3.0115448265367008E-23</v>
      </c>
      <c r="I216" s="1">
        <f t="shared" si="8"/>
        <v>6.819590812522253E-49</v>
      </c>
      <c r="J216" s="1">
        <f t="shared" si="9"/>
        <v>-1.5048197847679669E-13</v>
      </c>
      <c r="AV216" s="59"/>
      <c r="AW216" s="59"/>
      <c r="AX216" s="59"/>
      <c r="AY216" s="59"/>
      <c r="AZ216" s="59"/>
      <c r="BA216" s="59"/>
      <c r="BB216" s="59"/>
      <c r="BC216" s="72"/>
      <c r="BD216" s="59"/>
      <c r="BE216" s="59"/>
      <c r="BF216" s="59"/>
      <c r="BG216" s="59">
        <f t="shared" si="10"/>
        <v>1</v>
      </c>
      <c r="BH216" s="59">
        <f t="shared" si="11"/>
        <v>2.2644825846291097E-26</v>
      </c>
      <c r="BI216" s="59" t="e">
        <f t="shared" si="12"/>
        <v>#N/A</v>
      </c>
      <c r="BJ216" s="59"/>
      <c r="BK216" s="59"/>
      <c r="BL216" s="59"/>
      <c r="BM216" s="59"/>
      <c r="BN216" s="59"/>
      <c r="BO216" s="59"/>
      <c r="BP216" s="59"/>
      <c r="BQ216" s="59"/>
      <c r="BR216" s="59"/>
      <c r="BS216" s="59"/>
      <c r="BT216" s="59"/>
      <c r="BU216" s="59"/>
      <c r="BV216" s="59"/>
      <c r="BW216" s="59"/>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59"/>
      <c r="DI216" s="59"/>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row>
    <row r="217" spans="1:149" outlineLevel="1" x14ac:dyDescent="0.2">
      <c r="A217" s="17">
        <v>16</v>
      </c>
      <c r="B217" s="17">
        <v>0</v>
      </c>
      <c r="C217" s="1">
        <v>2.3026540214028367E-12</v>
      </c>
      <c r="D217" s="1">
        <f t="shared" si="4"/>
        <v>-2.3026540214028367E-12</v>
      </c>
      <c r="E217" s="1">
        <f t="shared" si="5"/>
        <v>4.605205106139847E-12</v>
      </c>
      <c r="F217" s="1">
        <f t="shared" si="6"/>
        <v>-2.145974162505189E-6</v>
      </c>
      <c r="G217" s="1">
        <f t="shared" si="7"/>
        <v>-1.5174498414801522E-6</v>
      </c>
      <c r="H217" s="1">
        <v>6.4609712869175131E-10</v>
      </c>
      <c r="I217" s="1">
        <f t="shared" si="8"/>
        <v>1.4877381525635365E-21</v>
      </c>
      <c r="J217" s="1">
        <f t="shared" si="9"/>
        <v>-1.5174498419703621E-6</v>
      </c>
      <c r="AV217" s="59"/>
      <c r="AW217" s="59"/>
      <c r="AX217" s="59"/>
      <c r="AY217" s="59"/>
      <c r="AZ217" s="59"/>
      <c r="BA217" s="59"/>
      <c r="BB217" s="59"/>
      <c r="BC217" s="72"/>
      <c r="BD217" s="59"/>
      <c r="BE217" s="59"/>
      <c r="BF217" s="59"/>
      <c r="BG217" s="59">
        <f t="shared" si="10"/>
        <v>1</v>
      </c>
      <c r="BH217" s="59">
        <f t="shared" si="11"/>
        <v>2.3026540214028367E-12</v>
      </c>
      <c r="BI217" s="59" t="e">
        <f t="shared" si="12"/>
        <v>#N/A</v>
      </c>
      <c r="BJ217" s="59"/>
      <c r="BK217" s="59"/>
      <c r="BL217" s="59"/>
      <c r="BM217" s="59"/>
      <c r="BN217" s="59"/>
      <c r="BO217" s="59"/>
      <c r="BP217" s="59"/>
      <c r="BQ217" s="59"/>
      <c r="BR217" s="59"/>
      <c r="BS217" s="59"/>
      <c r="BT217" s="59"/>
      <c r="BU217" s="59"/>
      <c r="BV217" s="59"/>
      <c r="BW217" s="59"/>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59"/>
      <c r="DI217" s="59"/>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row>
    <row r="218" spans="1:149" outlineLevel="1" x14ac:dyDescent="0.2">
      <c r="A218" s="17">
        <v>17</v>
      </c>
      <c r="B218" s="17">
        <v>0</v>
      </c>
      <c r="C218" s="1">
        <v>1.00561114376515E-12</v>
      </c>
      <c r="D218" s="1">
        <f t="shared" si="4"/>
        <v>-1.00561114376515E-12</v>
      </c>
      <c r="E218" s="1">
        <f t="shared" si="5"/>
        <v>2.0112800314099222E-12</v>
      </c>
      <c r="F218" s="1">
        <f t="shared" si="6"/>
        <v>-1.4181960482986554E-6</v>
      </c>
      <c r="G218" s="1">
        <f t="shared" si="7"/>
        <v>-1.0028016472693697E-6</v>
      </c>
      <c r="H218" s="1">
        <v>2.741097414175275E-10</v>
      </c>
      <c r="I218" s="1">
        <f t="shared" si="8"/>
        <v>2.7564781065988432E-22</v>
      </c>
      <c r="J218" s="1">
        <f t="shared" si="9"/>
        <v>-1.0028016474068084E-6</v>
      </c>
      <c r="AV218" s="59"/>
      <c r="AW218" s="59"/>
      <c r="AX218" s="59"/>
      <c r="AY218" s="59"/>
      <c r="AZ218" s="59"/>
      <c r="BA218" s="59"/>
      <c r="BB218" s="59"/>
      <c r="BC218" s="72"/>
      <c r="BD218" s="59"/>
      <c r="BE218" s="59"/>
      <c r="BF218" s="59"/>
      <c r="BG218" s="59">
        <f t="shared" si="10"/>
        <v>1</v>
      </c>
      <c r="BH218" s="59">
        <f t="shared" si="11"/>
        <v>1.00561114376515E-12</v>
      </c>
      <c r="BI218" s="59" t="e">
        <f t="shared" si="12"/>
        <v>#N/A</v>
      </c>
      <c r="BJ218" s="59"/>
      <c r="BK218" s="59"/>
      <c r="BL218" s="59"/>
      <c r="BM218" s="59"/>
      <c r="BN218" s="59"/>
      <c r="BO218" s="59"/>
      <c r="BP218" s="59"/>
      <c r="BQ218" s="59"/>
      <c r="BR218" s="59"/>
      <c r="BS218" s="59"/>
      <c r="BT218" s="59"/>
      <c r="BU218" s="59"/>
      <c r="BV218" s="59"/>
      <c r="BW218" s="59"/>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59"/>
      <c r="DI218" s="59"/>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row>
    <row r="219" spans="1:149" outlineLevel="1" x14ac:dyDescent="0.2">
      <c r="A219" s="17">
        <v>18</v>
      </c>
      <c r="B219" s="17">
        <v>0</v>
      </c>
      <c r="C219" s="1">
        <v>0.30538615428577087</v>
      </c>
      <c r="D219" s="1">
        <f t="shared" si="4"/>
        <v>-0.30538615428577087</v>
      </c>
      <c r="E219" s="1">
        <f t="shared" si="5"/>
        <v>0.72879841101482756</v>
      </c>
      <c r="F219" s="1">
        <f t="shared" si="6"/>
        <v>-0.85369690816754606</v>
      </c>
      <c r="G219" s="1">
        <f t="shared" si="7"/>
        <v>-0.66306018972204428</v>
      </c>
      <c r="H219" s="1">
        <v>0.85875731203583161</v>
      </c>
      <c r="I219" s="1">
        <f t="shared" si="8"/>
        <v>2.67307030344621</v>
      </c>
      <c r="J219" s="1">
        <f t="shared" si="9"/>
        <v>-1.7642899757807509</v>
      </c>
      <c r="AV219" s="59"/>
      <c r="AW219" s="59"/>
      <c r="AX219" s="59"/>
      <c r="AY219" s="59"/>
      <c r="AZ219" s="59"/>
      <c r="BA219" s="59"/>
      <c r="BB219" s="59"/>
      <c r="BC219" s="72"/>
      <c r="BD219" s="59"/>
      <c r="BE219" s="59"/>
      <c r="BF219" s="59"/>
      <c r="BG219" s="59">
        <f t="shared" si="10"/>
        <v>1</v>
      </c>
      <c r="BH219" s="59">
        <f t="shared" si="11"/>
        <v>0.30538615428577087</v>
      </c>
      <c r="BI219" s="59" t="e">
        <f t="shared" si="12"/>
        <v>#N/A</v>
      </c>
      <c r="BJ219" s="59"/>
      <c r="BK219" s="59"/>
      <c r="BL219" s="59"/>
      <c r="BM219" s="59"/>
      <c r="BN219" s="59"/>
      <c r="BO219" s="59"/>
      <c r="BP219" s="59"/>
      <c r="BQ219" s="59"/>
      <c r="BR219" s="59"/>
      <c r="BS219" s="59"/>
      <c r="BT219" s="59"/>
      <c r="BU219" s="59"/>
      <c r="BV219" s="59"/>
      <c r="BW219" s="59"/>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59"/>
      <c r="DI219" s="59"/>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row>
    <row r="220" spans="1:149" outlineLevel="1" x14ac:dyDescent="0.2">
      <c r="A220" s="17">
        <v>19</v>
      </c>
      <c r="B220" s="17">
        <v>0</v>
      </c>
      <c r="C220" s="1">
        <v>1.8924608555559005E-32</v>
      </c>
      <c r="D220" s="1">
        <f t="shared" si="4"/>
        <v>-1.8924608555559005E-32</v>
      </c>
      <c r="E220" s="1">
        <f t="shared" si="5"/>
        <v>0</v>
      </c>
      <c r="F220" s="1">
        <f t="shared" si="6"/>
        <v>0</v>
      </c>
      <c r="G220" s="1">
        <f t="shared" si="7"/>
        <v>-1.3756674218559878E-16</v>
      </c>
      <c r="H220" s="1">
        <v>3.693918335152629E-29</v>
      </c>
      <c r="I220" s="1">
        <f t="shared" si="8"/>
        <v>6.9905958528965714E-61</v>
      </c>
      <c r="J220" s="1">
        <f t="shared" si="9"/>
        <v>-1.3756674218559878E-16</v>
      </c>
      <c r="AV220" s="59"/>
      <c r="AW220" s="59"/>
      <c r="AX220" s="59"/>
      <c r="AY220" s="59"/>
      <c r="AZ220" s="59"/>
      <c r="BA220" s="59"/>
      <c r="BB220" s="59"/>
      <c r="BC220" s="72"/>
      <c r="BD220" s="59"/>
      <c r="BE220" s="59"/>
      <c r="BF220" s="59"/>
      <c r="BG220" s="59">
        <f t="shared" si="10"/>
        <v>1</v>
      </c>
      <c r="BH220" s="59">
        <f t="shared" si="11"/>
        <v>1.8924608555559005E-32</v>
      </c>
      <c r="BI220" s="59" t="e">
        <f t="shared" si="12"/>
        <v>#N/A</v>
      </c>
      <c r="BJ220" s="59"/>
      <c r="BK220" s="59"/>
      <c r="BL220" s="59"/>
      <c r="BM220" s="59"/>
      <c r="BN220" s="59"/>
      <c r="BO220" s="59"/>
      <c r="BP220" s="59"/>
      <c r="BQ220" s="59"/>
      <c r="BR220" s="59"/>
      <c r="BS220" s="59"/>
      <c r="BT220" s="59"/>
      <c r="BU220" s="59"/>
      <c r="BV220" s="59"/>
      <c r="BW220" s="59"/>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59"/>
      <c r="DI220" s="59"/>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row>
    <row r="221" spans="1:149" outlineLevel="1" x14ac:dyDescent="0.2">
      <c r="A221" s="17">
        <v>20</v>
      </c>
      <c r="B221" s="17">
        <v>0</v>
      </c>
      <c r="C221" s="1">
        <v>3.7626044694824538E-16</v>
      </c>
      <c r="D221" s="1">
        <f t="shared" si="4"/>
        <v>-3.7626044694824538E-16</v>
      </c>
      <c r="E221" s="1">
        <f t="shared" si="5"/>
        <v>8.8817841970012504E-16</v>
      </c>
      <c r="F221" s="1">
        <f t="shared" si="6"/>
        <v>-2.9802322387695309E-8</v>
      </c>
      <c r="G221" s="1">
        <f t="shared" si="7"/>
        <v>-1.939743403000112E-8</v>
      </c>
      <c r="H221" s="1">
        <v>2.0090185331576645E-13</v>
      </c>
      <c r="I221" s="1">
        <f t="shared" si="8"/>
        <v>7.5591421121336341E-29</v>
      </c>
      <c r="J221" s="1">
        <f t="shared" si="9"/>
        <v>-1.9397434030003069E-8</v>
      </c>
      <c r="AV221" s="59"/>
      <c r="AW221" s="59"/>
      <c r="AX221" s="59"/>
      <c r="AY221" s="59"/>
      <c r="AZ221" s="59"/>
      <c r="BA221" s="59"/>
      <c r="BB221" s="59"/>
      <c r="BC221" s="72"/>
      <c r="BD221" s="59"/>
      <c r="BE221" s="59"/>
      <c r="BF221" s="59"/>
      <c r="BG221" s="59">
        <f t="shared" si="10"/>
        <v>1</v>
      </c>
      <c r="BH221" s="59">
        <f t="shared" si="11"/>
        <v>3.7626044694824538E-16</v>
      </c>
      <c r="BI221" s="59" t="e">
        <f t="shared" si="12"/>
        <v>#N/A</v>
      </c>
      <c r="BJ221" s="59"/>
      <c r="BK221" s="59"/>
      <c r="BL221" s="59"/>
      <c r="BM221" s="59"/>
      <c r="BN221" s="59"/>
      <c r="BO221" s="59"/>
      <c r="BP221" s="59"/>
      <c r="BQ221" s="59"/>
      <c r="BR221" s="59"/>
      <c r="BS221" s="59"/>
      <c r="BT221" s="59"/>
      <c r="BU221" s="59"/>
      <c r="BV221" s="59"/>
      <c r="BW221" s="59"/>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59"/>
      <c r="DI221" s="59"/>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row>
    <row r="222" spans="1:149" outlineLevel="1" x14ac:dyDescent="0.2">
      <c r="A222" s="17">
        <v>21</v>
      </c>
      <c r="B222" s="17">
        <v>0</v>
      </c>
      <c r="C222" s="1">
        <v>3.4356368494146405E-5</v>
      </c>
      <c r="D222" s="1">
        <f t="shared" si="4"/>
        <v>-3.4356368494146405E-5</v>
      </c>
      <c r="E222" s="1">
        <f t="shared" si="5"/>
        <v>6.8713917375478009E-5</v>
      </c>
      <c r="F222" s="1">
        <f t="shared" si="6"/>
        <v>-8.2893858261923123E-3</v>
      </c>
      <c r="G222" s="1">
        <f t="shared" si="7"/>
        <v>-5.8615312755931608E-3</v>
      </c>
      <c r="H222" s="1">
        <v>1.3260996018865784E-3</v>
      </c>
      <c r="I222" s="1">
        <f t="shared" si="8"/>
        <v>4.5622031268638223E-8</v>
      </c>
      <c r="J222" s="1">
        <f t="shared" si="9"/>
        <v>-5.8654216324170103E-3</v>
      </c>
      <c r="AV222" s="59"/>
      <c r="AW222" s="59"/>
      <c r="AX222" s="59"/>
      <c r="AY222" s="59"/>
      <c r="AZ222" s="59"/>
      <c r="BA222" s="59"/>
      <c r="BB222" s="59"/>
      <c r="BC222" s="72"/>
      <c r="BD222" s="59"/>
      <c r="BE222" s="59"/>
      <c r="BF222" s="59"/>
      <c r="BG222" s="59">
        <f t="shared" si="10"/>
        <v>1</v>
      </c>
      <c r="BH222" s="59">
        <f t="shared" si="11"/>
        <v>3.4356368494146405E-5</v>
      </c>
      <c r="BI222" s="59" t="e">
        <f t="shared" si="12"/>
        <v>#N/A</v>
      </c>
      <c r="BJ222" s="59"/>
      <c r="BK222" s="59"/>
      <c r="BL222" s="59"/>
      <c r="BM222" s="59"/>
      <c r="BN222" s="59"/>
      <c r="BO222" s="59"/>
      <c r="BP222" s="59"/>
      <c r="BQ222" s="59"/>
      <c r="BR222" s="59"/>
      <c r="BS222" s="59"/>
      <c r="BT222" s="59"/>
      <c r="BU222" s="59"/>
      <c r="BV222" s="59"/>
      <c r="BW222" s="59"/>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59"/>
      <c r="DI222" s="59"/>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row>
    <row r="223" spans="1:149" outlineLevel="1" x14ac:dyDescent="0.2">
      <c r="A223" s="17">
        <v>22</v>
      </c>
      <c r="B223" s="17">
        <v>0</v>
      </c>
      <c r="C223" s="1">
        <v>1.0920119220809833E-19</v>
      </c>
      <c r="D223" s="1">
        <f t="shared" si="4"/>
        <v>-1.0920119220809833E-19</v>
      </c>
      <c r="E223" s="1">
        <f t="shared" si="5"/>
        <v>0</v>
      </c>
      <c r="F223" s="1">
        <f t="shared" si="6"/>
        <v>0</v>
      </c>
      <c r="G223" s="1">
        <f t="shared" si="7"/>
        <v>-3.3045603672515706E-10</v>
      </c>
      <c r="H223" s="1">
        <v>8.0574676665818054E-17</v>
      </c>
      <c r="I223" s="1">
        <f t="shared" si="8"/>
        <v>8.7988507536893768E-36</v>
      </c>
      <c r="J223" s="1">
        <f t="shared" si="9"/>
        <v>-3.3045603672515706E-10</v>
      </c>
      <c r="AV223" s="59"/>
      <c r="AW223" s="59"/>
      <c r="AX223" s="59"/>
      <c r="AY223" s="59"/>
      <c r="AZ223" s="59"/>
      <c r="BA223" s="59"/>
      <c r="BB223" s="59"/>
      <c r="BC223" s="72"/>
      <c r="BD223" s="59"/>
      <c r="BE223" s="59"/>
      <c r="BF223" s="59"/>
      <c r="BG223" s="59">
        <f t="shared" si="10"/>
        <v>1</v>
      </c>
      <c r="BH223" s="59">
        <f t="shared" si="11"/>
        <v>1.0920119220809833E-19</v>
      </c>
      <c r="BI223" s="59" t="e">
        <f t="shared" si="12"/>
        <v>#N/A</v>
      </c>
      <c r="BJ223" s="59"/>
      <c r="BK223" s="59"/>
      <c r="BL223" s="59"/>
      <c r="BM223" s="59"/>
      <c r="BN223" s="59"/>
      <c r="BO223" s="59"/>
      <c r="BP223" s="59"/>
      <c r="BQ223" s="59"/>
      <c r="BR223" s="59"/>
      <c r="BS223" s="59"/>
      <c r="BT223" s="59"/>
      <c r="BU223" s="59"/>
      <c r="BV223" s="59"/>
      <c r="BW223" s="59"/>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59"/>
      <c r="DI223" s="59"/>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row>
    <row r="224" spans="1:149" outlineLevel="1" x14ac:dyDescent="0.2">
      <c r="A224" s="17">
        <v>23</v>
      </c>
      <c r="B224" s="17">
        <v>0</v>
      </c>
      <c r="C224" s="1">
        <v>9.5268270144514804E-7</v>
      </c>
      <c r="D224" s="1">
        <f t="shared" si="4"/>
        <v>-9.5268270144514804E-7</v>
      </c>
      <c r="E224" s="1">
        <f t="shared" si="5"/>
        <v>1.9053663101749692E-6</v>
      </c>
      <c r="F224" s="1">
        <f t="shared" si="6"/>
        <v>-1.3803500679809341E-3</v>
      </c>
      <c r="G224" s="1">
        <f t="shared" si="7"/>
        <v>-9.7605512603046263E-4</v>
      </c>
      <c r="H224" s="1">
        <v>6.3666820999174796E-5</v>
      </c>
      <c r="I224" s="1">
        <f t="shared" si="8"/>
        <v>6.0658198720936068E-11</v>
      </c>
      <c r="J224" s="1">
        <f t="shared" si="9"/>
        <v>-9.7608619867769022E-4</v>
      </c>
      <c r="AV224" s="59"/>
      <c r="AW224" s="59"/>
      <c r="AX224" s="59"/>
      <c r="AY224" s="59"/>
      <c r="AZ224" s="59"/>
      <c r="BA224" s="59"/>
      <c r="BB224" s="59"/>
      <c r="BC224" s="72"/>
      <c r="BD224" s="59"/>
      <c r="BE224" s="59"/>
      <c r="BF224" s="59"/>
      <c r="BG224" s="59">
        <f t="shared" si="10"/>
        <v>1</v>
      </c>
      <c r="BH224" s="59">
        <f t="shared" si="11"/>
        <v>9.5268270144514804E-7</v>
      </c>
      <c r="BI224" s="59" t="e">
        <f t="shared" si="12"/>
        <v>#N/A</v>
      </c>
      <c r="BJ224" s="59"/>
      <c r="BK224" s="59"/>
      <c r="BL224" s="59"/>
      <c r="BM224" s="59"/>
      <c r="BN224" s="59"/>
      <c r="BO224" s="59"/>
      <c r="BP224" s="59"/>
      <c r="BQ224" s="59"/>
      <c r="BR224" s="59"/>
      <c r="BS224" s="59"/>
      <c r="BT224" s="59"/>
      <c r="BU224" s="59"/>
      <c r="BV224" s="59"/>
      <c r="BW224" s="59"/>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59"/>
      <c r="DI224" s="59"/>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row>
    <row r="225" spans="1:149" outlineLevel="1" x14ac:dyDescent="0.2">
      <c r="A225" s="17">
        <v>24</v>
      </c>
      <c r="B225" s="17">
        <v>0</v>
      </c>
      <c r="C225" s="1">
        <v>0.36062663806449052</v>
      </c>
      <c r="D225" s="1">
        <f t="shared" si="4"/>
        <v>-0.36062663806449052</v>
      </c>
      <c r="E225" s="1">
        <f t="shared" si="5"/>
        <v>0.8945334085144514</v>
      </c>
      <c r="F225" s="1">
        <f t="shared" si="6"/>
        <v>-0.94579776300985796</v>
      </c>
      <c r="G225" s="1">
        <f t="shared" si="7"/>
        <v>-0.75102022442307836</v>
      </c>
      <c r="H225" s="1">
        <v>0.83706552091093711</v>
      </c>
      <c r="I225" s="1">
        <f t="shared" si="8"/>
        <v>2.8976753198614889</v>
      </c>
      <c r="J225" s="1">
        <f t="shared" si="9"/>
        <v>-1.8605662303057044</v>
      </c>
      <c r="AV225" s="59"/>
      <c r="AW225" s="59"/>
      <c r="AX225" s="59"/>
      <c r="AY225" s="59"/>
      <c r="AZ225" s="59"/>
      <c r="BA225" s="59"/>
      <c r="BB225" s="59"/>
      <c r="BC225" s="72"/>
      <c r="BD225" s="59"/>
      <c r="BE225" s="59"/>
      <c r="BF225" s="59"/>
      <c r="BG225" s="59">
        <f t="shared" si="10"/>
        <v>1</v>
      </c>
      <c r="BH225" s="59">
        <f t="shared" si="11"/>
        <v>0.36062663806449052</v>
      </c>
      <c r="BI225" s="59" t="e">
        <f t="shared" si="12"/>
        <v>#N/A</v>
      </c>
      <c r="BJ225" s="59"/>
      <c r="BK225" s="59"/>
      <c r="BL225" s="59"/>
      <c r="BM225" s="59"/>
      <c r="BN225" s="59"/>
      <c r="BO225" s="59"/>
      <c r="BP225" s="59"/>
      <c r="BQ225" s="59"/>
      <c r="BR225" s="59"/>
      <c r="BS225" s="59"/>
      <c r="BT225" s="59"/>
      <c r="BU225" s="59"/>
      <c r="BV225" s="59"/>
      <c r="BW225" s="59"/>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59"/>
      <c r="DI225" s="59"/>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row>
    <row r="226" spans="1:149" outlineLevel="1" x14ac:dyDescent="0.2">
      <c r="A226" s="17">
        <v>25</v>
      </c>
      <c r="B226" s="17">
        <v>0</v>
      </c>
      <c r="C226" s="1">
        <v>1.1906344248343186E-24</v>
      </c>
      <c r="D226" s="1">
        <f t="shared" si="4"/>
        <v>-1.1906344248343186E-24</v>
      </c>
      <c r="E226" s="1">
        <f t="shared" si="5"/>
        <v>0</v>
      </c>
      <c r="F226" s="1">
        <f t="shared" si="6"/>
        <v>0</v>
      </c>
      <c r="G226" s="1">
        <f t="shared" si="7"/>
        <v>-1.0911619608629685E-12</v>
      </c>
      <c r="H226" s="1">
        <v>1.3836186212903209E-21</v>
      </c>
      <c r="I226" s="1">
        <f t="shared" si="8"/>
        <v>1.6473839613500538E-45</v>
      </c>
      <c r="J226" s="1">
        <f t="shared" si="9"/>
        <v>-1.0911619608629685E-12</v>
      </c>
      <c r="AV226" s="59"/>
      <c r="AW226" s="59"/>
      <c r="AX226" s="59"/>
      <c r="AY226" s="59"/>
      <c r="AZ226" s="59"/>
      <c r="BA226" s="59"/>
      <c r="BB226" s="59"/>
      <c r="BC226" s="72"/>
      <c r="BD226" s="59"/>
      <c r="BE226" s="59"/>
      <c r="BF226" s="59"/>
      <c r="BG226" s="59">
        <f t="shared" si="10"/>
        <v>1</v>
      </c>
      <c r="BH226" s="59">
        <f t="shared" si="11"/>
        <v>1.1906344248343186E-24</v>
      </c>
      <c r="BI226" s="59" t="e">
        <f t="shared" si="12"/>
        <v>#N/A</v>
      </c>
      <c r="BJ226" s="59"/>
      <c r="BK226" s="59"/>
      <c r="BL226" s="59"/>
      <c r="BM226" s="59"/>
      <c r="BN226" s="59"/>
      <c r="BO226" s="59"/>
      <c r="BP226" s="59"/>
      <c r="BQ226" s="59"/>
      <c r="BR226" s="59"/>
      <c r="BS226" s="59"/>
      <c r="BT226" s="59"/>
      <c r="BU226" s="59"/>
      <c r="BV226" s="59"/>
      <c r="BW226" s="59"/>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59"/>
      <c r="DI226" s="59"/>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row>
    <row r="227" spans="1:149" outlineLevel="1" x14ac:dyDescent="0.2">
      <c r="A227" s="17">
        <v>26</v>
      </c>
      <c r="B227" s="17">
        <v>0</v>
      </c>
      <c r="C227" s="1">
        <v>4.3802626736645081E-26</v>
      </c>
      <c r="D227" s="1">
        <f t="shared" si="4"/>
        <v>-4.3802626736645081E-26</v>
      </c>
      <c r="E227" s="1">
        <f t="shared" si="5"/>
        <v>0</v>
      </c>
      <c r="F227" s="1">
        <f t="shared" si="6"/>
        <v>0</v>
      </c>
      <c r="G227" s="1">
        <f t="shared" si="7"/>
        <v>-2.0929077078706809E-13</v>
      </c>
      <c r="H227" s="1">
        <v>5.5868790414853616E-23</v>
      </c>
      <c r="I227" s="1">
        <f t="shared" si="8"/>
        <v>2.4471997727696871E-48</v>
      </c>
      <c r="J227" s="1">
        <f t="shared" si="9"/>
        <v>-2.0929077078706809E-13</v>
      </c>
      <c r="AV227" s="59"/>
      <c r="AW227" s="59"/>
      <c r="AX227" s="59"/>
      <c r="AY227" s="59"/>
      <c r="AZ227" s="59"/>
      <c r="BA227" s="59"/>
      <c r="BB227" s="59"/>
      <c r="BC227" s="72"/>
      <c r="BD227" s="59"/>
      <c r="BE227" s="59"/>
      <c r="BF227" s="59"/>
      <c r="BG227" s="59">
        <f t="shared" si="10"/>
        <v>1</v>
      </c>
      <c r="BH227" s="59">
        <f t="shared" si="11"/>
        <v>4.3802626736645081E-26</v>
      </c>
      <c r="BI227" s="59" t="e">
        <f t="shared" si="12"/>
        <v>#N/A</v>
      </c>
      <c r="BJ227" s="59"/>
      <c r="BK227" s="59"/>
      <c r="BL227" s="59"/>
      <c r="BM227" s="59"/>
      <c r="BN227" s="59"/>
      <c r="BO227" s="59"/>
      <c r="BP227" s="59"/>
      <c r="BQ227" s="59"/>
      <c r="BR227" s="59"/>
      <c r="BS227" s="59"/>
      <c r="BT227" s="59"/>
      <c r="BU227" s="59"/>
      <c r="BV227" s="59"/>
      <c r="BW227" s="59"/>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59"/>
      <c r="DI227" s="59"/>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row>
    <row r="228" spans="1:149" outlineLevel="1" x14ac:dyDescent="0.2">
      <c r="A228" s="17">
        <v>27</v>
      </c>
      <c r="B228" s="17">
        <v>0</v>
      </c>
      <c r="C228" s="1">
        <v>1.2750422198234484E-21</v>
      </c>
      <c r="D228" s="1">
        <f t="shared" si="4"/>
        <v>-1.2750422198234484E-21</v>
      </c>
      <c r="E228" s="1">
        <f t="shared" si="5"/>
        <v>0</v>
      </c>
      <c r="F228" s="1">
        <f t="shared" si="6"/>
        <v>0</v>
      </c>
      <c r="G228" s="1">
        <f t="shared" si="7"/>
        <v>-3.5707733333599442E-11</v>
      </c>
      <c r="H228" s="1">
        <v>1.1085826785286361E-18</v>
      </c>
      <c r="I228" s="1">
        <f t="shared" si="8"/>
        <v>1.4134897192889767E-39</v>
      </c>
      <c r="J228" s="1">
        <f t="shared" si="9"/>
        <v>-3.5707733333599442E-11</v>
      </c>
      <c r="AV228" s="59"/>
      <c r="AW228" s="59"/>
      <c r="AX228" s="59"/>
      <c r="AY228" s="59"/>
      <c r="AZ228" s="59"/>
      <c r="BA228" s="59"/>
      <c r="BB228" s="59"/>
      <c r="BC228" s="72"/>
      <c r="BD228" s="59"/>
      <c r="BE228" s="59"/>
      <c r="BF228" s="59"/>
      <c r="BG228" s="59">
        <f t="shared" si="10"/>
        <v>1</v>
      </c>
      <c r="BH228" s="59">
        <f t="shared" si="11"/>
        <v>1.2750422198234484E-21</v>
      </c>
      <c r="BI228" s="59" t="e">
        <f t="shared" si="12"/>
        <v>#N/A</v>
      </c>
      <c r="BJ228" s="59"/>
      <c r="BK228" s="59"/>
      <c r="BL228" s="59"/>
      <c r="BM228" s="59"/>
      <c r="BN228" s="59"/>
      <c r="BO228" s="59"/>
      <c r="BP228" s="59"/>
      <c r="BQ228" s="59"/>
      <c r="BR228" s="59"/>
      <c r="BS228" s="59"/>
      <c r="BT228" s="59"/>
      <c r="BU228" s="59"/>
      <c r="BV228" s="59"/>
      <c r="BW228" s="59"/>
      <c r="BX228" s="59"/>
      <c r="BY228" s="59"/>
      <c r="BZ228" s="59"/>
      <c r="CA228" s="59"/>
      <c r="CB228" s="59"/>
      <c r="CC228" s="59"/>
      <c r="CD228" s="59"/>
      <c r="CE228" s="59"/>
      <c r="CF228" s="59"/>
      <c r="CG228" s="59"/>
      <c r="CH228" s="59"/>
      <c r="CI228" s="59"/>
      <c r="CJ228" s="59"/>
      <c r="CK228" s="59"/>
      <c r="CL228" s="59"/>
      <c r="CM228" s="59"/>
      <c r="CN228" s="59"/>
      <c r="CO228" s="59"/>
      <c r="CP228" s="59"/>
      <c r="CQ228" s="59"/>
      <c r="CR228" s="59"/>
      <c r="CS228" s="59"/>
      <c r="CT228" s="59"/>
      <c r="CU228" s="59"/>
      <c r="CV228" s="59"/>
      <c r="CW228" s="59"/>
      <c r="CX228" s="59"/>
      <c r="CY228" s="59"/>
      <c r="CZ228" s="59"/>
      <c r="DA228" s="59"/>
      <c r="DB228" s="59"/>
      <c r="DC228" s="59"/>
      <c r="DD228" s="59"/>
      <c r="DE228" s="59"/>
      <c r="DF228" s="59"/>
      <c r="DG228" s="59"/>
      <c r="DH228" s="59"/>
      <c r="DI228" s="59"/>
      <c r="DJ228" s="59"/>
      <c r="DK228" s="59"/>
      <c r="DL228" s="59"/>
      <c r="DM228" s="59"/>
      <c r="DN228" s="59"/>
      <c r="DO228" s="59"/>
      <c r="DP228" s="59"/>
      <c r="DQ228" s="59"/>
      <c r="DR228" s="59"/>
      <c r="DS228" s="59"/>
      <c r="DT228" s="59"/>
      <c r="DU228" s="59"/>
      <c r="DV228" s="59"/>
      <c r="DW228" s="59"/>
      <c r="DX228" s="59"/>
      <c r="DY228" s="59"/>
      <c r="DZ228" s="59"/>
      <c r="EA228" s="59"/>
      <c r="EB228" s="59"/>
      <c r="EC228" s="59"/>
      <c r="ED228" s="59"/>
      <c r="EE228" s="59"/>
      <c r="EF228" s="59"/>
      <c r="EG228" s="59"/>
      <c r="EH228" s="59"/>
      <c r="EI228" s="59"/>
      <c r="EJ228" s="59"/>
      <c r="EK228" s="59"/>
      <c r="EL228" s="59"/>
      <c r="EM228" s="59"/>
      <c r="EN228" s="59"/>
      <c r="EO228" s="59"/>
      <c r="EP228" s="59"/>
      <c r="EQ228" s="59"/>
      <c r="ER228" s="59"/>
      <c r="ES228" s="59"/>
    </row>
    <row r="229" spans="1:149" outlineLevel="1" x14ac:dyDescent="0.2">
      <c r="A229" s="17">
        <v>28</v>
      </c>
      <c r="B229" s="17">
        <v>0</v>
      </c>
      <c r="C229" s="1">
        <v>2.2924446384324496E-11</v>
      </c>
      <c r="D229" s="1">
        <f t="shared" si="4"/>
        <v>-2.2924446384324496E-11</v>
      </c>
      <c r="E229" s="1">
        <f t="shared" si="5"/>
        <v>4.584865820281464E-11</v>
      </c>
      <c r="F229" s="1">
        <f t="shared" si="6"/>
        <v>-6.7711637258904503E-6</v>
      </c>
      <c r="G229" s="1">
        <f t="shared" si="7"/>
        <v>-4.7879480348944913E-6</v>
      </c>
      <c r="H229" s="1">
        <v>4.5414797313727304E-9</v>
      </c>
      <c r="I229" s="1">
        <f t="shared" si="8"/>
        <v>1.0411090908255482E-19</v>
      </c>
      <c r="J229" s="1">
        <f t="shared" si="9"/>
        <v>-4.7879480457666758E-6</v>
      </c>
      <c r="AV229" s="59"/>
      <c r="AW229" s="59"/>
      <c r="AX229" s="59"/>
      <c r="AY229" s="59"/>
      <c r="AZ229" s="59"/>
      <c r="BA229" s="59"/>
      <c r="BB229" s="59"/>
      <c r="BC229" s="72"/>
      <c r="BD229" s="59"/>
      <c r="BE229" s="59"/>
      <c r="BF229" s="59"/>
      <c r="BG229" s="59">
        <f t="shared" si="10"/>
        <v>1</v>
      </c>
      <c r="BH229" s="59">
        <f t="shared" si="11"/>
        <v>2.2924446384324496E-11</v>
      </c>
      <c r="BI229" s="59" t="e">
        <f t="shared" si="12"/>
        <v>#N/A</v>
      </c>
      <c r="BJ229" s="59"/>
      <c r="BK229" s="59"/>
      <c r="BL229" s="59"/>
      <c r="BM229" s="59"/>
      <c r="BN229" s="59"/>
      <c r="BO229" s="59"/>
      <c r="BP229" s="59"/>
      <c r="BQ229" s="59"/>
      <c r="BR229" s="59"/>
      <c r="BS229" s="59"/>
      <c r="BT229" s="59"/>
      <c r="BU229" s="59"/>
      <c r="BV229" s="59"/>
      <c r="BW229" s="59"/>
      <c r="BX229" s="59"/>
      <c r="BY229" s="59"/>
      <c r="BZ229" s="59"/>
      <c r="CA229" s="59"/>
      <c r="CB229" s="59"/>
      <c r="CC229" s="59"/>
      <c r="CD229" s="59"/>
      <c r="CE229" s="59"/>
      <c r="CF229" s="59"/>
      <c r="CG229" s="59"/>
      <c r="CH229" s="59"/>
      <c r="CI229" s="59"/>
      <c r="CJ229" s="59"/>
      <c r="CK229" s="59"/>
      <c r="CL229" s="59"/>
      <c r="CM229" s="59"/>
      <c r="CN229" s="59"/>
      <c r="CO229" s="59"/>
      <c r="CP229" s="59"/>
      <c r="CQ229" s="59"/>
      <c r="CR229" s="59"/>
      <c r="CS229" s="59"/>
      <c r="CT229" s="59"/>
      <c r="CU229" s="59"/>
      <c r="CV229" s="59"/>
      <c r="CW229" s="59"/>
      <c r="CX229" s="59"/>
      <c r="CY229" s="59"/>
      <c r="CZ229" s="59"/>
      <c r="DA229" s="59"/>
      <c r="DB229" s="59"/>
      <c r="DC229" s="59"/>
      <c r="DD229" s="59"/>
      <c r="DE229" s="59"/>
      <c r="DF229" s="59"/>
      <c r="DG229" s="59"/>
      <c r="DH229" s="59"/>
      <c r="DI229" s="59"/>
      <c r="DJ229" s="59"/>
      <c r="DK229" s="59"/>
      <c r="DL229" s="59"/>
      <c r="DM229" s="59"/>
      <c r="DN229" s="59"/>
      <c r="DO229" s="59"/>
      <c r="DP229" s="59"/>
      <c r="DQ229" s="59"/>
      <c r="DR229" s="59"/>
      <c r="DS229" s="59"/>
      <c r="DT229" s="59"/>
      <c r="DU229" s="59"/>
      <c r="DV229" s="59"/>
      <c r="DW229" s="59"/>
      <c r="DX229" s="59"/>
      <c r="DY229" s="59"/>
      <c r="DZ229" s="59"/>
      <c r="EA229" s="59"/>
      <c r="EB229" s="59"/>
      <c r="EC229" s="59"/>
      <c r="ED229" s="59"/>
      <c r="EE229" s="59"/>
      <c r="EF229" s="59"/>
      <c r="EG229" s="59"/>
      <c r="EH229" s="59"/>
      <c r="EI229" s="59"/>
      <c r="EJ229" s="59"/>
      <c r="EK229" s="59"/>
      <c r="EL229" s="59"/>
      <c r="EM229" s="59"/>
      <c r="EN229" s="59"/>
      <c r="EO229" s="59"/>
      <c r="EP229" s="59"/>
      <c r="EQ229" s="59"/>
      <c r="ER229" s="59"/>
      <c r="ES229" s="59"/>
    </row>
    <row r="230" spans="1:149" outlineLevel="1" x14ac:dyDescent="0.2">
      <c r="A230" s="17">
        <v>29</v>
      </c>
      <c r="B230" s="17">
        <v>0</v>
      </c>
      <c r="C230" s="1">
        <v>2.1310558062682122E-15</v>
      </c>
      <c r="D230" s="1">
        <f t="shared" si="4"/>
        <v>-2.1310558062682122E-15</v>
      </c>
      <c r="E230" s="1">
        <f t="shared" si="5"/>
        <v>4.4408920985006214E-15</v>
      </c>
      <c r="F230" s="1">
        <f t="shared" si="6"/>
        <v>-6.6640018746250524E-8</v>
      </c>
      <c r="G230" s="1">
        <f t="shared" si="7"/>
        <v>-4.6163359997602172E-8</v>
      </c>
      <c r="H230" s="1">
        <v>8.5986967138065443E-13</v>
      </c>
      <c r="I230" s="1">
        <f t="shared" si="8"/>
        <v>1.8324302558312623E-27</v>
      </c>
      <c r="J230" s="1">
        <f t="shared" si="9"/>
        <v>-4.6163359997622018E-8</v>
      </c>
      <c r="AV230" s="59"/>
      <c r="AW230" s="59"/>
      <c r="AX230" s="59"/>
      <c r="AY230" s="59"/>
      <c r="AZ230" s="59"/>
      <c r="BA230" s="59"/>
      <c r="BB230" s="59"/>
      <c r="BC230" s="72"/>
      <c r="BD230" s="59"/>
      <c r="BE230" s="59"/>
      <c r="BF230" s="59"/>
      <c r="BG230" s="59">
        <f t="shared" si="10"/>
        <v>1</v>
      </c>
      <c r="BH230" s="59">
        <f t="shared" si="11"/>
        <v>2.1310558062682122E-15</v>
      </c>
      <c r="BI230" s="59" t="e">
        <f t="shared" si="12"/>
        <v>#N/A</v>
      </c>
      <c r="BJ230" s="59"/>
      <c r="BK230" s="59"/>
      <c r="BL230" s="59"/>
      <c r="BM230" s="59"/>
      <c r="BN230" s="59"/>
      <c r="BO230" s="59"/>
      <c r="BP230" s="59"/>
      <c r="BQ230" s="59"/>
      <c r="BR230" s="59"/>
      <c r="BS230" s="59"/>
      <c r="BT230" s="59"/>
      <c r="BU230" s="59"/>
      <c r="BV230" s="59"/>
      <c r="BW230" s="59"/>
      <c r="BX230" s="59"/>
      <c r="BY230" s="59"/>
      <c r="BZ230" s="59"/>
      <c r="CA230" s="59"/>
      <c r="CB230" s="59"/>
      <c r="CC230" s="59"/>
      <c r="CD230" s="59"/>
      <c r="CE230" s="59"/>
      <c r="CF230" s="59"/>
      <c r="CG230" s="59"/>
      <c r="CH230" s="59"/>
      <c r="CI230" s="59"/>
      <c r="CJ230" s="59"/>
      <c r="CK230" s="59"/>
      <c r="CL230" s="59"/>
      <c r="CM230" s="59"/>
      <c r="CN230" s="59"/>
      <c r="CO230" s="59"/>
      <c r="CP230" s="59"/>
      <c r="CQ230" s="59"/>
      <c r="CR230" s="59"/>
      <c r="CS230" s="59"/>
      <c r="CT230" s="59"/>
      <c r="CU230" s="59"/>
      <c r="CV230" s="59"/>
      <c r="CW230" s="59"/>
      <c r="CX230" s="59"/>
      <c r="CY230" s="59"/>
      <c r="CZ230" s="59"/>
      <c r="DA230" s="59"/>
      <c r="DB230" s="59"/>
      <c r="DC230" s="59"/>
      <c r="DD230" s="59"/>
      <c r="DE230" s="59"/>
      <c r="DF230" s="59"/>
      <c r="DG230" s="59"/>
      <c r="DH230" s="59"/>
      <c r="DI230" s="59"/>
      <c r="DJ230" s="59"/>
      <c r="DK230" s="59"/>
      <c r="DL230" s="59"/>
      <c r="DM230" s="59"/>
      <c r="DN230" s="59"/>
      <c r="DO230" s="59"/>
      <c r="DP230" s="59"/>
      <c r="DQ230" s="59"/>
      <c r="DR230" s="59"/>
      <c r="DS230" s="59"/>
      <c r="DT230" s="59"/>
      <c r="DU230" s="59"/>
      <c r="DV230" s="59"/>
      <c r="DW230" s="59"/>
      <c r="DX230" s="59"/>
      <c r="DY230" s="59"/>
      <c r="DZ230" s="59"/>
      <c r="EA230" s="59"/>
      <c r="EB230" s="59"/>
      <c r="EC230" s="59"/>
      <c r="ED230" s="59"/>
      <c r="EE230" s="59"/>
      <c r="EF230" s="59"/>
      <c r="EG230" s="59"/>
      <c r="EH230" s="59"/>
      <c r="EI230" s="59"/>
      <c r="EJ230" s="59"/>
      <c r="EK230" s="59"/>
      <c r="EL230" s="59"/>
      <c r="EM230" s="59"/>
      <c r="EN230" s="59"/>
      <c r="EO230" s="59"/>
      <c r="EP230" s="59"/>
      <c r="EQ230" s="59"/>
      <c r="ER230" s="59"/>
      <c r="ES230" s="59"/>
    </row>
    <row r="231" spans="1:149" outlineLevel="1" x14ac:dyDescent="0.2">
      <c r="A231" s="17">
        <v>30</v>
      </c>
      <c r="B231" s="17">
        <v>1</v>
      </c>
      <c r="C231" s="1">
        <v>0.83294797077389748</v>
      </c>
      <c r="D231" s="1">
        <f t="shared" si="4"/>
        <v>0.16705202922610252</v>
      </c>
      <c r="E231" s="1">
        <f t="shared" si="5"/>
        <v>0.36556819764270015</v>
      </c>
      <c r="F231" s="1">
        <f t="shared" si="6"/>
        <v>0.60462235952923549</v>
      </c>
      <c r="G231" s="1">
        <f t="shared" si="7"/>
        <v>0.44783387413163012</v>
      </c>
      <c r="H231" s="1">
        <v>0.83324395054306077</v>
      </c>
      <c r="I231" s="1">
        <f t="shared" si="8"/>
        <v>1.0021308974747964</v>
      </c>
      <c r="J231" s="1">
        <f t="shared" si="9"/>
        <v>1.0966704501784215</v>
      </c>
      <c r="AV231" s="59"/>
      <c r="AW231" s="59"/>
      <c r="AX231" s="59"/>
      <c r="AY231" s="59"/>
      <c r="AZ231" s="59"/>
      <c r="BA231" s="59"/>
      <c r="BB231" s="59"/>
      <c r="BC231" s="72"/>
      <c r="BD231" s="59"/>
      <c r="BE231" s="59"/>
      <c r="BF231" s="59"/>
      <c r="BG231" s="59">
        <f t="shared" si="10"/>
        <v>0</v>
      </c>
      <c r="BH231" s="59" t="e">
        <f t="shared" si="11"/>
        <v>#N/A</v>
      </c>
      <c r="BI231" s="59">
        <f t="shared" si="12"/>
        <v>0.83294797077389748</v>
      </c>
      <c r="BJ231" s="59"/>
      <c r="BK231" s="59"/>
      <c r="BL231" s="59"/>
      <c r="BM231" s="59"/>
      <c r="BN231" s="59"/>
      <c r="BO231" s="59"/>
      <c r="BP231" s="59"/>
      <c r="BQ231" s="59"/>
      <c r="BR231" s="59"/>
      <c r="BS231" s="59"/>
      <c r="BT231" s="59"/>
      <c r="BU231" s="59"/>
      <c r="BV231" s="59"/>
      <c r="BW231" s="59"/>
      <c r="BX231" s="59"/>
      <c r="BY231" s="59"/>
      <c r="BZ231" s="59"/>
      <c r="CA231" s="59"/>
      <c r="CB231" s="59"/>
      <c r="CC231" s="59"/>
      <c r="CD231" s="59"/>
      <c r="CE231" s="59"/>
      <c r="CF231" s="59"/>
      <c r="CG231" s="59"/>
      <c r="CH231" s="59"/>
      <c r="CI231" s="59"/>
      <c r="CJ231" s="59"/>
      <c r="CK231" s="59"/>
      <c r="CL231" s="59"/>
      <c r="CM231" s="59"/>
      <c r="CN231" s="59"/>
      <c r="CO231" s="59"/>
      <c r="CP231" s="59"/>
      <c r="CQ231" s="59"/>
      <c r="CR231" s="59"/>
      <c r="CS231" s="59"/>
      <c r="CT231" s="59"/>
      <c r="CU231" s="59"/>
      <c r="CV231" s="59"/>
      <c r="CW231" s="59"/>
      <c r="CX231" s="59"/>
      <c r="CY231" s="59"/>
      <c r="CZ231" s="59"/>
      <c r="DA231" s="59"/>
      <c r="DB231" s="59"/>
      <c r="DC231" s="59"/>
      <c r="DD231" s="59"/>
      <c r="DE231" s="59"/>
      <c r="DF231" s="59"/>
      <c r="DG231" s="59"/>
      <c r="DH231" s="59"/>
      <c r="DI231" s="59"/>
      <c r="DJ231" s="59"/>
      <c r="DK231" s="59"/>
      <c r="DL231" s="59"/>
      <c r="DM231" s="59"/>
      <c r="DN231" s="59"/>
      <c r="DO231" s="59"/>
      <c r="DP231" s="59"/>
      <c r="DQ231" s="59"/>
      <c r="DR231" s="59"/>
      <c r="DS231" s="59"/>
      <c r="DT231" s="59"/>
      <c r="DU231" s="59"/>
      <c r="DV231" s="59"/>
      <c r="DW231" s="59"/>
      <c r="DX231" s="59"/>
      <c r="DY231" s="59"/>
      <c r="DZ231" s="59"/>
      <c r="EA231" s="59"/>
      <c r="EB231" s="59"/>
      <c r="EC231" s="59"/>
      <c r="ED231" s="59"/>
      <c r="EE231" s="59"/>
      <c r="EF231" s="59"/>
      <c r="EG231" s="59"/>
      <c r="EH231" s="59"/>
      <c r="EI231" s="59"/>
      <c r="EJ231" s="59"/>
      <c r="EK231" s="59"/>
      <c r="EL231" s="59"/>
      <c r="EM231" s="59"/>
      <c r="EN231" s="59"/>
      <c r="EO231" s="59"/>
      <c r="EP231" s="59"/>
      <c r="EQ231" s="59"/>
      <c r="ER231" s="59"/>
      <c r="ES231" s="59"/>
    </row>
    <row r="232" spans="1:149" outlineLevel="1" x14ac:dyDescent="0.2">
      <c r="A232" s="17">
        <v>31</v>
      </c>
      <c r="B232" s="17">
        <v>0</v>
      </c>
      <c r="C232" s="1">
        <v>5.4223565574136137E-9</v>
      </c>
      <c r="D232" s="1">
        <f t="shared" si="4"/>
        <v>-5.4223565574136137E-9</v>
      </c>
      <c r="E232" s="1">
        <f t="shared" si="5"/>
        <v>1.0844713098109389E-8</v>
      </c>
      <c r="F232" s="1">
        <f t="shared" si="6"/>
        <v>-1.0413795224657238E-4</v>
      </c>
      <c r="G232" s="1">
        <f t="shared" si="7"/>
        <v>-7.3636652468832148E-5</v>
      </c>
      <c r="H232" s="1">
        <v>6.8019394016244515E-7</v>
      </c>
      <c r="I232" s="1">
        <f t="shared" si="8"/>
        <v>3.6882566004816543E-15</v>
      </c>
      <c r="J232" s="1">
        <f t="shared" si="9"/>
        <v>-7.3636677512447306E-5</v>
      </c>
      <c r="AV232" s="59"/>
      <c r="AW232" s="59"/>
      <c r="AX232" s="59"/>
      <c r="AY232" s="59"/>
      <c r="AZ232" s="59"/>
      <c r="BA232" s="59"/>
      <c r="BB232" s="59"/>
      <c r="BC232" s="72"/>
      <c r="BD232" s="59"/>
      <c r="BE232" s="59"/>
      <c r="BF232" s="59"/>
      <c r="BG232" s="59">
        <f t="shared" si="10"/>
        <v>1</v>
      </c>
      <c r="BH232" s="59">
        <f t="shared" si="11"/>
        <v>5.4223565574136137E-9</v>
      </c>
      <c r="BI232" s="59" t="e">
        <f t="shared" si="12"/>
        <v>#N/A</v>
      </c>
      <c r="BJ232" s="59"/>
      <c r="BK232" s="59"/>
      <c r="BL232" s="59"/>
      <c r="BM232" s="59"/>
      <c r="BN232" s="59"/>
      <c r="BO232" s="59"/>
      <c r="BP232" s="59"/>
      <c r="BQ232" s="59"/>
      <c r="BR232" s="59"/>
      <c r="BS232" s="59"/>
      <c r="BT232" s="59"/>
      <c r="BU232" s="59"/>
      <c r="BV232" s="59"/>
      <c r="BW232" s="59"/>
      <c r="BX232" s="59"/>
      <c r="BY232" s="59"/>
      <c r="BZ232" s="59"/>
      <c r="CA232" s="59"/>
      <c r="CB232" s="59"/>
      <c r="CC232" s="59"/>
      <c r="CD232" s="59"/>
      <c r="CE232" s="59"/>
      <c r="CF232" s="59"/>
      <c r="CG232" s="59"/>
      <c r="CH232" s="59"/>
      <c r="CI232" s="59"/>
      <c r="CJ232" s="59"/>
      <c r="CK232" s="59"/>
      <c r="CL232" s="59"/>
      <c r="CM232" s="59"/>
      <c r="CN232" s="59"/>
      <c r="CO232" s="59"/>
      <c r="CP232" s="59"/>
      <c r="CQ232" s="59"/>
      <c r="CR232" s="59"/>
      <c r="CS232" s="59"/>
      <c r="CT232" s="59"/>
      <c r="CU232" s="59"/>
      <c r="CV232" s="59"/>
      <c r="CW232" s="59"/>
      <c r="CX232" s="59"/>
      <c r="CY232" s="59"/>
      <c r="CZ232" s="59"/>
      <c r="DA232" s="59"/>
      <c r="DB232" s="59"/>
      <c r="DC232" s="59"/>
      <c r="DD232" s="59"/>
      <c r="DE232" s="59"/>
      <c r="DF232" s="59"/>
      <c r="DG232" s="59"/>
      <c r="DH232" s="59"/>
      <c r="DI232" s="59"/>
      <c r="DJ232" s="59"/>
      <c r="DK232" s="59"/>
      <c r="DL232" s="59"/>
      <c r="DM232" s="59"/>
      <c r="DN232" s="59"/>
      <c r="DO232" s="59"/>
      <c r="DP232" s="59"/>
      <c r="DQ232" s="59"/>
      <c r="DR232" s="59"/>
      <c r="DS232" s="59"/>
      <c r="DT232" s="59"/>
      <c r="DU232" s="59"/>
      <c r="DV232" s="59"/>
      <c r="DW232" s="59"/>
      <c r="DX232" s="59"/>
      <c r="DY232" s="59"/>
      <c r="DZ232" s="59"/>
      <c r="EA232" s="59"/>
      <c r="EB232" s="59"/>
      <c r="EC232" s="59"/>
      <c r="ED232" s="59"/>
      <c r="EE232" s="59"/>
      <c r="EF232" s="59"/>
      <c r="EG232" s="59"/>
      <c r="EH232" s="59"/>
      <c r="EI232" s="59"/>
      <c r="EJ232" s="59"/>
      <c r="EK232" s="59"/>
      <c r="EL232" s="59"/>
      <c r="EM232" s="59"/>
      <c r="EN232" s="59"/>
      <c r="EO232" s="59"/>
      <c r="EP232" s="59"/>
      <c r="EQ232" s="59"/>
      <c r="ER232" s="59"/>
      <c r="ES232" s="59"/>
    </row>
    <row r="233" spans="1:149" outlineLevel="1" x14ac:dyDescent="0.2">
      <c r="A233" s="17">
        <v>32</v>
      </c>
      <c r="B233" s="17">
        <v>0</v>
      </c>
      <c r="C233" s="1">
        <v>1.1547092419366849E-14</v>
      </c>
      <c r="D233" s="1">
        <f t="shared" si="4"/>
        <v>-1.1547092419366849E-14</v>
      </c>
      <c r="E233" s="1">
        <f t="shared" si="5"/>
        <v>2.3092638912203124E-14</v>
      </c>
      <c r="F233" s="1">
        <f t="shared" si="6"/>
        <v>-1.5196262340524108E-7</v>
      </c>
      <c r="G233" s="1">
        <f t="shared" si="7"/>
        <v>-1.0745739816023364E-7</v>
      </c>
      <c r="H233" s="1">
        <v>4.4964856306964288E-12</v>
      </c>
      <c r="I233" s="1">
        <f t="shared" si="8"/>
        <v>5.1921335140240782E-26</v>
      </c>
      <c r="J233" s="1">
        <f t="shared" si="9"/>
        <v>-1.0745739816047523E-7</v>
      </c>
      <c r="AV233" s="59"/>
      <c r="AW233" s="59"/>
      <c r="AX233" s="59"/>
      <c r="AY233" s="59"/>
      <c r="AZ233" s="59"/>
      <c r="BA233" s="59"/>
      <c r="BB233" s="59"/>
      <c r="BC233" s="72"/>
      <c r="BD233" s="59"/>
      <c r="BE233" s="59"/>
      <c r="BF233" s="59"/>
      <c r="BG233" s="59">
        <f t="shared" si="10"/>
        <v>1</v>
      </c>
      <c r="BH233" s="59">
        <f t="shared" si="11"/>
        <v>1.1547092419366849E-14</v>
      </c>
      <c r="BI233" s="59" t="e">
        <f t="shared" si="12"/>
        <v>#N/A</v>
      </c>
      <c r="BJ233" s="59"/>
      <c r="BK233" s="59"/>
      <c r="BL233" s="59"/>
      <c r="BM233" s="59"/>
      <c r="BN233" s="59"/>
      <c r="BO233" s="59"/>
      <c r="BP233" s="59"/>
      <c r="BQ233" s="59"/>
      <c r="BR233" s="59"/>
      <c r="BS233" s="59"/>
      <c r="BT233" s="59"/>
      <c r="BU233" s="59"/>
      <c r="BV233" s="59"/>
      <c r="BW233" s="59"/>
      <c r="BX233" s="59"/>
      <c r="BY233" s="59"/>
      <c r="BZ233" s="59"/>
      <c r="CA233" s="59"/>
      <c r="CB233" s="59"/>
      <c r="CC233" s="59"/>
      <c r="CD233" s="59"/>
      <c r="CE233" s="59"/>
      <c r="CF233" s="59"/>
      <c r="CG233" s="59"/>
      <c r="CH233" s="59"/>
      <c r="CI233" s="59"/>
      <c r="CJ233" s="59"/>
      <c r="CK233" s="59"/>
      <c r="CL233" s="59"/>
      <c r="CM233" s="59"/>
      <c r="CN233" s="59"/>
      <c r="CO233" s="59"/>
      <c r="CP233" s="59"/>
      <c r="CQ233" s="59"/>
      <c r="CR233" s="59"/>
      <c r="CS233" s="59"/>
      <c r="CT233" s="59"/>
      <c r="CU233" s="59"/>
      <c r="CV233" s="59"/>
      <c r="CW233" s="59"/>
      <c r="CX233" s="59"/>
      <c r="CY233" s="59"/>
      <c r="CZ233" s="59"/>
      <c r="DA233" s="59"/>
      <c r="DB233" s="59"/>
      <c r="DC233" s="59"/>
      <c r="DD233" s="59"/>
      <c r="DE233" s="59"/>
      <c r="DF233" s="59"/>
      <c r="DG233" s="59"/>
      <c r="DH233" s="59"/>
      <c r="DI233" s="59"/>
      <c r="DJ233" s="59"/>
      <c r="DK233" s="59"/>
      <c r="DL233" s="59"/>
      <c r="DM233" s="59"/>
      <c r="DN233" s="59"/>
      <c r="DO233" s="59"/>
      <c r="DP233" s="59"/>
      <c r="DQ233" s="59"/>
      <c r="DR233" s="59"/>
      <c r="DS233" s="59"/>
      <c r="DT233" s="59"/>
      <c r="DU233" s="59"/>
      <c r="DV233" s="59"/>
      <c r="DW233" s="59"/>
      <c r="DX233" s="59"/>
      <c r="DY233" s="59"/>
      <c r="DZ233" s="59"/>
      <c r="EA233" s="59"/>
      <c r="EB233" s="59"/>
      <c r="EC233" s="59"/>
      <c r="ED233" s="59"/>
      <c r="EE233" s="59"/>
      <c r="EF233" s="59"/>
      <c r="EG233" s="59"/>
      <c r="EH233" s="59"/>
      <c r="EI233" s="59"/>
      <c r="EJ233" s="59"/>
      <c r="EK233" s="59"/>
      <c r="EL233" s="59"/>
      <c r="EM233" s="59"/>
      <c r="EN233" s="59"/>
      <c r="EO233" s="59"/>
      <c r="EP233" s="59"/>
      <c r="EQ233" s="59"/>
      <c r="ER233" s="59"/>
      <c r="ES233" s="59"/>
    </row>
    <row r="234" spans="1:149" outlineLevel="1" x14ac:dyDescent="0.2">
      <c r="A234" s="17">
        <v>33</v>
      </c>
      <c r="B234" s="17">
        <v>0</v>
      </c>
      <c r="C234" s="1">
        <v>2.7481984822711289E-8</v>
      </c>
      <c r="D234" s="1">
        <f t="shared" si="4"/>
        <v>-2.7481984822711289E-8</v>
      </c>
      <c r="E234" s="1">
        <f t="shared" si="5"/>
        <v>5.4963970396973656E-8</v>
      </c>
      <c r="F234" s="1">
        <f t="shared" si="6"/>
        <v>-2.344439600351727E-4</v>
      </c>
      <c r="G234" s="1">
        <f t="shared" si="7"/>
        <v>-1.6577691509366073E-4</v>
      </c>
      <c r="H234" s="1">
        <v>3.0580247579883444E-6</v>
      </c>
      <c r="I234" s="1">
        <f t="shared" si="8"/>
        <v>8.4040849295111141E-14</v>
      </c>
      <c r="J234" s="1">
        <f t="shared" si="9"/>
        <v>-1.657771685691974E-4</v>
      </c>
      <c r="AV234" s="59"/>
      <c r="AW234" s="59"/>
      <c r="AX234" s="59"/>
      <c r="AY234" s="59"/>
      <c r="AZ234" s="59"/>
      <c r="BA234" s="59"/>
      <c r="BB234" s="59"/>
      <c r="BC234" s="72"/>
      <c r="BD234" s="59"/>
      <c r="BE234" s="59"/>
      <c r="BF234" s="59"/>
      <c r="BG234" s="59">
        <f t="shared" si="10"/>
        <v>1</v>
      </c>
      <c r="BH234" s="59">
        <f t="shared" si="11"/>
        <v>2.7481984822711289E-8</v>
      </c>
      <c r="BI234" s="59" t="e">
        <f t="shared" si="12"/>
        <v>#N/A</v>
      </c>
      <c r="BJ234" s="59"/>
      <c r="BK234" s="59"/>
      <c r="BL234" s="59"/>
      <c r="BM234" s="59"/>
      <c r="BN234" s="59"/>
      <c r="BO234" s="59"/>
      <c r="BP234" s="59"/>
      <c r="BQ234" s="59"/>
      <c r="BR234" s="59"/>
      <c r="BS234" s="59"/>
      <c r="BT234" s="59"/>
      <c r="BU234" s="59"/>
      <c r="BV234" s="59"/>
      <c r="BW234" s="59"/>
      <c r="BX234" s="59"/>
      <c r="BY234" s="59"/>
      <c r="BZ234" s="59"/>
      <c r="CA234" s="59"/>
      <c r="CB234" s="59"/>
      <c r="CC234" s="59"/>
      <c r="CD234" s="59"/>
      <c r="CE234" s="59"/>
      <c r="CF234" s="59"/>
      <c r="CG234" s="59"/>
      <c r="CH234" s="59"/>
      <c r="CI234" s="59"/>
      <c r="CJ234" s="59"/>
      <c r="CK234" s="59"/>
      <c r="CL234" s="59"/>
      <c r="CM234" s="59"/>
      <c r="CN234" s="59"/>
      <c r="CO234" s="59"/>
      <c r="CP234" s="59"/>
      <c r="CQ234" s="59"/>
      <c r="CR234" s="59"/>
      <c r="CS234" s="59"/>
      <c r="CT234" s="59"/>
      <c r="CU234" s="59"/>
      <c r="CV234" s="59"/>
      <c r="CW234" s="59"/>
      <c r="CX234" s="59"/>
      <c r="CY234" s="59"/>
      <c r="CZ234" s="59"/>
      <c r="DA234" s="59"/>
      <c r="DB234" s="59"/>
      <c r="DC234" s="59"/>
      <c r="DD234" s="59"/>
      <c r="DE234" s="59"/>
      <c r="DF234" s="59"/>
      <c r="DG234" s="59"/>
      <c r="DH234" s="59"/>
      <c r="DI234" s="59"/>
      <c r="DJ234" s="59"/>
      <c r="DK234" s="59"/>
      <c r="DL234" s="59"/>
      <c r="DM234" s="59"/>
      <c r="DN234" s="59"/>
      <c r="DO234" s="59"/>
      <c r="DP234" s="59"/>
      <c r="DQ234" s="59"/>
      <c r="DR234" s="59"/>
      <c r="DS234" s="59"/>
      <c r="DT234" s="59"/>
      <c r="DU234" s="59"/>
      <c r="DV234" s="59"/>
      <c r="DW234" s="59"/>
      <c r="DX234" s="59"/>
      <c r="DY234" s="59"/>
      <c r="DZ234" s="59"/>
      <c r="EA234" s="59"/>
      <c r="EB234" s="59"/>
      <c r="EC234" s="59"/>
      <c r="ED234" s="59"/>
      <c r="EE234" s="59"/>
      <c r="EF234" s="59"/>
      <c r="EG234" s="59"/>
      <c r="EH234" s="59"/>
      <c r="EI234" s="59"/>
      <c r="EJ234" s="59"/>
      <c r="EK234" s="59"/>
      <c r="EL234" s="59"/>
      <c r="EM234" s="59"/>
      <c r="EN234" s="59"/>
      <c r="EO234" s="59"/>
      <c r="EP234" s="59"/>
      <c r="EQ234" s="59"/>
      <c r="ER234" s="59"/>
      <c r="ES234" s="59"/>
    </row>
    <row r="235" spans="1:149" outlineLevel="1" x14ac:dyDescent="0.2">
      <c r="A235" s="17">
        <v>34</v>
      </c>
      <c r="B235" s="17">
        <v>0</v>
      </c>
      <c r="C235" s="1">
        <v>0.29472242876486737</v>
      </c>
      <c r="D235" s="1">
        <f t="shared" si="4"/>
        <v>-0.29472242876486737</v>
      </c>
      <c r="E235" s="1">
        <f t="shared" si="5"/>
        <v>0.69832767118493877</v>
      </c>
      <c r="F235" s="1">
        <f t="shared" si="6"/>
        <v>-0.83566002129151706</v>
      </c>
      <c r="G235" s="1">
        <f t="shared" si="7"/>
        <v>-0.64643752270763222</v>
      </c>
      <c r="H235" s="1">
        <v>0.62024806899009644</v>
      </c>
      <c r="I235" s="1">
        <f t="shared" si="8"/>
        <v>0.68252496996937995</v>
      </c>
      <c r="J235" s="1">
        <f t="shared" si="9"/>
        <v>-1.0490025932921998</v>
      </c>
      <c r="AV235" s="59"/>
      <c r="AW235" s="59"/>
      <c r="AX235" s="59"/>
      <c r="AY235" s="59"/>
      <c r="AZ235" s="59"/>
      <c r="BA235" s="59"/>
      <c r="BB235" s="59"/>
      <c r="BC235" s="72"/>
      <c r="BD235" s="59"/>
      <c r="BE235" s="59"/>
      <c r="BF235" s="59"/>
      <c r="BG235" s="59">
        <f t="shared" si="10"/>
        <v>1</v>
      </c>
      <c r="BH235" s="59">
        <f t="shared" si="11"/>
        <v>0.29472242876486737</v>
      </c>
      <c r="BI235" s="59" t="e">
        <f t="shared" si="12"/>
        <v>#N/A</v>
      </c>
      <c r="BJ235" s="59"/>
      <c r="BK235" s="59"/>
      <c r="BL235" s="59"/>
      <c r="BM235" s="59"/>
      <c r="BN235" s="59"/>
      <c r="BO235" s="59"/>
      <c r="BP235" s="59"/>
      <c r="BQ235" s="59"/>
      <c r="BR235" s="59"/>
      <c r="BS235" s="59"/>
      <c r="BT235" s="59"/>
      <c r="BU235" s="59"/>
      <c r="BV235" s="59"/>
      <c r="BW235" s="59"/>
      <c r="BX235" s="59"/>
      <c r="BY235" s="59"/>
      <c r="BZ235" s="59"/>
      <c r="CA235" s="59"/>
      <c r="CB235" s="59"/>
      <c r="CC235" s="59"/>
      <c r="CD235" s="59"/>
      <c r="CE235" s="59"/>
      <c r="CF235" s="59"/>
      <c r="CG235" s="59"/>
      <c r="CH235" s="59"/>
      <c r="CI235" s="59"/>
      <c r="CJ235" s="59"/>
      <c r="CK235" s="59"/>
      <c r="CL235" s="59"/>
      <c r="CM235" s="59"/>
      <c r="CN235" s="59"/>
      <c r="CO235" s="59"/>
      <c r="CP235" s="59"/>
      <c r="CQ235" s="59"/>
      <c r="CR235" s="59"/>
      <c r="CS235" s="59"/>
      <c r="CT235" s="59"/>
      <c r="CU235" s="59"/>
      <c r="CV235" s="59"/>
      <c r="CW235" s="59"/>
      <c r="CX235" s="59"/>
      <c r="CY235" s="59"/>
      <c r="CZ235" s="59"/>
      <c r="DA235" s="59"/>
      <c r="DB235" s="59"/>
      <c r="DC235" s="59"/>
      <c r="DD235" s="59"/>
      <c r="DE235" s="59"/>
      <c r="DF235" s="59"/>
      <c r="DG235" s="59"/>
      <c r="DH235" s="59"/>
      <c r="DI235" s="59"/>
      <c r="DJ235" s="59"/>
      <c r="DK235" s="59"/>
      <c r="DL235" s="59"/>
      <c r="DM235" s="59"/>
      <c r="DN235" s="59"/>
      <c r="DO235" s="59"/>
      <c r="DP235" s="59"/>
      <c r="DQ235" s="59"/>
      <c r="DR235" s="59"/>
      <c r="DS235" s="59"/>
      <c r="DT235" s="59"/>
      <c r="DU235" s="59"/>
      <c r="DV235" s="59"/>
      <c r="DW235" s="59"/>
      <c r="DX235" s="59"/>
      <c r="DY235" s="59"/>
      <c r="DZ235" s="59"/>
      <c r="EA235" s="59"/>
      <c r="EB235" s="59"/>
      <c r="EC235" s="59"/>
      <c r="ED235" s="59"/>
      <c r="EE235" s="59"/>
      <c r="EF235" s="59"/>
      <c r="EG235" s="59"/>
      <c r="EH235" s="59"/>
      <c r="EI235" s="59"/>
      <c r="EJ235" s="59"/>
      <c r="EK235" s="59"/>
      <c r="EL235" s="59"/>
      <c r="EM235" s="59"/>
      <c r="EN235" s="59"/>
      <c r="EO235" s="59"/>
      <c r="EP235" s="59"/>
      <c r="EQ235" s="59"/>
      <c r="ER235" s="59"/>
      <c r="ES235" s="59"/>
    </row>
    <row r="236" spans="1:149" outlineLevel="1" x14ac:dyDescent="0.2">
      <c r="A236" s="17">
        <v>35</v>
      </c>
      <c r="B236" s="17">
        <v>0</v>
      </c>
      <c r="C236" s="1">
        <v>7.0100393571380708E-7</v>
      </c>
      <c r="D236" s="1">
        <f t="shared" si="4"/>
        <v>-7.0100393571380708E-7</v>
      </c>
      <c r="E236" s="1">
        <f t="shared" si="5"/>
        <v>1.4020083629384051E-6</v>
      </c>
      <c r="F236" s="1">
        <f t="shared" si="6"/>
        <v>-1.1840643407089013E-3</v>
      </c>
      <c r="G236" s="1">
        <f t="shared" si="7"/>
        <v>-8.3726007137607447E-4</v>
      </c>
      <c r="H236" s="1">
        <v>5.2216352723486984E-5</v>
      </c>
      <c r="I236" s="1">
        <f t="shared" si="8"/>
        <v>3.6605805848928728E-11</v>
      </c>
      <c r="J236" s="1">
        <f t="shared" si="9"/>
        <v>-8.3728193156577682E-4</v>
      </c>
      <c r="AV236" s="59"/>
      <c r="AW236" s="59"/>
      <c r="AX236" s="59"/>
      <c r="AY236" s="59"/>
      <c r="AZ236" s="59"/>
      <c r="BA236" s="59"/>
      <c r="BB236" s="59"/>
      <c r="BC236" s="72"/>
      <c r="BD236" s="59"/>
      <c r="BE236" s="59"/>
      <c r="BF236" s="59"/>
      <c r="BG236" s="59">
        <f t="shared" si="10"/>
        <v>1</v>
      </c>
      <c r="BH236" s="59">
        <f t="shared" si="11"/>
        <v>7.0100393571380708E-7</v>
      </c>
      <c r="BI236" s="59" t="e">
        <f t="shared" si="12"/>
        <v>#N/A</v>
      </c>
      <c r="BJ236" s="59"/>
      <c r="BK236" s="59"/>
      <c r="BL236" s="59"/>
      <c r="BM236" s="59"/>
      <c r="BN236" s="59"/>
      <c r="BO236" s="59"/>
      <c r="BP236" s="59"/>
      <c r="BQ236" s="59"/>
      <c r="BR236" s="59"/>
      <c r="BS236" s="59"/>
      <c r="BT236" s="59"/>
      <c r="BU236" s="59"/>
      <c r="BV236" s="59"/>
      <c r="BW236" s="59"/>
      <c r="BX236" s="59"/>
      <c r="BY236" s="59"/>
      <c r="BZ236" s="59"/>
      <c r="CA236" s="59"/>
      <c r="CB236" s="59"/>
      <c r="CC236" s="59"/>
      <c r="CD236" s="59"/>
      <c r="CE236" s="59"/>
      <c r="CF236" s="59"/>
      <c r="CG236" s="59"/>
      <c r="CH236" s="59"/>
      <c r="CI236" s="59"/>
      <c r="CJ236" s="59"/>
      <c r="CK236" s="59"/>
      <c r="CL236" s="59"/>
      <c r="CM236" s="59"/>
      <c r="CN236" s="59"/>
      <c r="CO236" s="59"/>
      <c r="CP236" s="59"/>
      <c r="CQ236" s="59"/>
      <c r="CR236" s="59"/>
      <c r="CS236" s="59"/>
      <c r="CT236" s="59"/>
      <c r="CU236" s="59"/>
      <c r="CV236" s="59"/>
      <c r="CW236" s="59"/>
      <c r="CX236" s="59"/>
      <c r="CY236" s="59"/>
      <c r="CZ236" s="59"/>
      <c r="DA236" s="59"/>
      <c r="DB236" s="59"/>
      <c r="DC236" s="59"/>
      <c r="DD236" s="59"/>
      <c r="DE236" s="59"/>
      <c r="DF236" s="59"/>
      <c r="DG236" s="59"/>
      <c r="DH236" s="59"/>
      <c r="DI236" s="59"/>
      <c r="DJ236" s="59"/>
      <c r="DK236" s="59"/>
      <c r="DL236" s="59"/>
      <c r="DM236" s="59"/>
      <c r="DN236" s="59"/>
      <c r="DO236" s="59"/>
      <c r="DP236" s="59"/>
      <c r="DQ236" s="59"/>
      <c r="DR236" s="59"/>
      <c r="DS236" s="59"/>
      <c r="DT236" s="59"/>
      <c r="DU236" s="59"/>
      <c r="DV236" s="59"/>
      <c r="DW236" s="59"/>
      <c r="DX236" s="59"/>
      <c r="DY236" s="59"/>
      <c r="DZ236" s="59"/>
      <c r="EA236" s="59"/>
      <c r="EB236" s="59"/>
      <c r="EC236" s="59"/>
      <c r="ED236" s="59"/>
      <c r="EE236" s="59"/>
      <c r="EF236" s="59"/>
      <c r="EG236" s="59"/>
      <c r="EH236" s="59"/>
      <c r="EI236" s="59"/>
      <c r="EJ236" s="59"/>
      <c r="EK236" s="59"/>
      <c r="EL236" s="59"/>
      <c r="EM236" s="59"/>
      <c r="EN236" s="59"/>
      <c r="EO236" s="59"/>
      <c r="EP236" s="59"/>
      <c r="EQ236" s="59"/>
      <c r="ER236" s="59"/>
      <c r="ES236" s="59"/>
    </row>
    <row r="237" spans="1:149" outlineLevel="1" x14ac:dyDescent="0.2">
      <c r="A237" s="17">
        <v>36</v>
      </c>
      <c r="B237" s="17">
        <v>1</v>
      </c>
      <c r="C237" s="1">
        <v>0.99999999999971612</v>
      </c>
      <c r="D237" s="1">
        <f t="shared" si="4"/>
        <v>2.8388402739665253E-13</v>
      </c>
      <c r="E237" s="1">
        <f t="shared" si="5"/>
        <v>5.6754601018829945E-13</v>
      </c>
      <c r="F237" s="1">
        <f t="shared" si="6"/>
        <v>7.5335649608156928E-7</v>
      </c>
      <c r="G237" s="1">
        <f t="shared" si="7"/>
        <v>5.32807683312406E-7</v>
      </c>
      <c r="H237" s="1">
        <v>9.2373464547950658E-11</v>
      </c>
      <c r="I237" s="1">
        <f t="shared" si="8"/>
        <v>2.622335114288392E-23</v>
      </c>
      <c r="J237" s="1">
        <f t="shared" si="9"/>
        <v>5.3280768333701464E-7</v>
      </c>
      <c r="AV237" s="59"/>
      <c r="AW237" s="59"/>
      <c r="AX237" s="59"/>
      <c r="AY237" s="59"/>
      <c r="AZ237" s="59"/>
      <c r="BA237" s="59"/>
      <c r="BB237" s="59"/>
      <c r="BC237" s="72"/>
      <c r="BD237" s="59"/>
      <c r="BE237" s="59"/>
      <c r="BF237" s="59"/>
      <c r="BG237" s="59">
        <f t="shared" si="10"/>
        <v>0</v>
      </c>
      <c r="BH237" s="59" t="e">
        <f t="shared" si="11"/>
        <v>#N/A</v>
      </c>
      <c r="BI237" s="59">
        <f t="shared" si="12"/>
        <v>0.99999999999971612</v>
      </c>
      <c r="BJ237" s="59"/>
      <c r="BK237" s="59"/>
      <c r="BL237" s="59"/>
      <c r="BM237" s="59"/>
      <c r="BN237" s="59"/>
      <c r="BO237" s="59"/>
      <c r="BP237" s="59"/>
      <c r="BQ237" s="59"/>
      <c r="BR237" s="59"/>
      <c r="BS237" s="59"/>
      <c r="BT237" s="59"/>
      <c r="BU237" s="59"/>
      <c r="BV237" s="59"/>
      <c r="BW237" s="59"/>
      <c r="BX237" s="59"/>
      <c r="BY237" s="59"/>
      <c r="BZ237" s="59"/>
      <c r="CA237" s="59"/>
      <c r="CB237" s="59"/>
      <c r="CC237" s="59"/>
      <c r="CD237" s="59"/>
      <c r="CE237" s="59"/>
      <c r="CF237" s="59"/>
      <c r="CG237" s="59"/>
      <c r="CH237" s="59"/>
      <c r="CI237" s="59"/>
      <c r="CJ237" s="59"/>
      <c r="CK237" s="59"/>
      <c r="CL237" s="59"/>
      <c r="CM237" s="59"/>
      <c r="CN237" s="59"/>
      <c r="CO237" s="59"/>
      <c r="CP237" s="59"/>
      <c r="CQ237" s="59"/>
      <c r="CR237" s="59"/>
      <c r="CS237" s="59"/>
      <c r="CT237" s="59"/>
      <c r="CU237" s="59"/>
      <c r="CV237" s="59"/>
      <c r="CW237" s="59"/>
      <c r="CX237" s="59"/>
      <c r="CY237" s="59"/>
      <c r="CZ237" s="59"/>
      <c r="DA237" s="59"/>
      <c r="DB237" s="59"/>
      <c r="DC237" s="59"/>
      <c r="DD237" s="59"/>
      <c r="DE237" s="59"/>
      <c r="DF237" s="59"/>
      <c r="DG237" s="59"/>
      <c r="DH237" s="59"/>
      <c r="DI237" s="59"/>
      <c r="DJ237" s="59"/>
      <c r="DK237" s="59"/>
      <c r="DL237" s="59"/>
      <c r="DM237" s="59"/>
      <c r="DN237" s="59"/>
      <c r="DO237" s="59"/>
      <c r="DP237" s="59"/>
      <c r="DQ237" s="59"/>
      <c r="DR237" s="59"/>
      <c r="DS237" s="59"/>
      <c r="DT237" s="59"/>
      <c r="DU237" s="59"/>
      <c r="DV237" s="59"/>
      <c r="DW237" s="59"/>
      <c r="DX237" s="59"/>
      <c r="DY237" s="59"/>
      <c r="DZ237" s="59"/>
      <c r="EA237" s="59"/>
      <c r="EB237" s="59"/>
      <c r="EC237" s="59"/>
      <c r="ED237" s="59"/>
      <c r="EE237" s="59"/>
      <c r="EF237" s="59"/>
      <c r="EG237" s="59"/>
      <c r="EH237" s="59"/>
      <c r="EI237" s="59"/>
      <c r="EJ237" s="59"/>
      <c r="EK237" s="59"/>
      <c r="EL237" s="59"/>
      <c r="EM237" s="59"/>
      <c r="EN237" s="59"/>
      <c r="EO237" s="59"/>
      <c r="EP237" s="59"/>
      <c r="EQ237" s="59"/>
      <c r="ER237" s="59"/>
      <c r="ES237" s="59"/>
    </row>
    <row r="238" spans="1:149" outlineLevel="1" x14ac:dyDescent="0.2">
      <c r="A238" s="17">
        <v>37</v>
      </c>
      <c r="B238" s="17">
        <v>0</v>
      </c>
      <c r="C238" s="1">
        <v>3.8557164722278349E-13</v>
      </c>
      <c r="D238" s="1">
        <f t="shared" si="4"/>
        <v>-3.8557164722278349E-13</v>
      </c>
      <c r="E238" s="1">
        <f t="shared" si="5"/>
        <v>7.7093886829956007E-13</v>
      </c>
      <c r="F238" s="1">
        <f t="shared" si="6"/>
        <v>-8.7803124562828632E-7</v>
      </c>
      <c r="G238" s="1">
        <f t="shared" si="7"/>
        <v>-6.20944157894196E-7</v>
      </c>
      <c r="H238" s="1">
        <v>1.1586529558097861E-10</v>
      </c>
      <c r="I238" s="1">
        <f t="shared" si="8"/>
        <v>4.4674372878306064E-23</v>
      </c>
      <c r="J238" s="1">
        <f t="shared" si="9"/>
        <v>-6.2094415793016896E-7</v>
      </c>
      <c r="AV238" s="59"/>
      <c r="AW238" s="59"/>
      <c r="AX238" s="59"/>
      <c r="AY238" s="59"/>
      <c r="AZ238" s="59"/>
      <c r="BA238" s="59"/>
      <c r="BB238" s="59"/>
      <c r="BC238" s="72"/>
      <c r="BD238" s="59"/>
      <c r="BE238" s="59"/>
      <c r="BF238" s="59"/>
      <c r="BG238" s="59">
        <f t="shared" si="10"/>
        <v>1</v>
      </c>
      <c r="BH238" s="59">
        <f t="shared" si="11"/>
        <v>3.8557164722278349E-13</v>
      </c>
      <c r="BI238" s="59" t="e">
        <f t="shared" si="12"/>
        <v>#N/A</v>
      </c>
      <c r="BJ238" s="59"/>
      <c r="BK238" s="59"/>
      <c r="BL238" s="59"/>
      <c r="BM238" s="59"/>
      <c r="BN238" s="59"/>
      <c r="BO238" s="59"/>
      <c r="BP238" s="59"/>
      <c r="BQ238" s="59"/>
      <c r="BR238" s="59"/>
      <c r="BS238" s="59"/>
      <c r="BT238" s="59"/>
      <c r="BU238" s="59"/>
      <c r="BV238" s="59"/>
      <c r="BW238" s="59"/>
      <c r="BX238" s="59"/>
      <c r="BY238" s="59"/>
      <c r="BZ238" s="59"/>
      <c r="CA238" s="59"/>
      <c r="CB238" s="59"/>
      <c r="CC238" s="59"/>
      <c r="CD238" s="59"/>
      <c r="CE238" s="59"/>
      <c r="CF238" s="59"/>
      <c r="CG238" s="59"/>
      <c r="CH238" s="59"/>
      <c r="CI238" s="59"/>
      <c r="CJ238" s="59"/>
      <c r="CK238" s="59"/>
      <c r="CL238" s="59"/>
      <c r="CM238" s="59"/>
      <c r="CN238" s="59"/>
      <c r="CO238" s="59"/>
      <c r="CP238" s="59"/>
      <c r="CQ238" s="59"/>
      <c r="CR238" s="59"/>
      <c r="CS238" s="59"/>
      <c r="CT238" s="59"/>
      <c r="CU238" s="59"/>
      <c r="CV238" s="59"/>
      <c r="CW238" s="59"/>
      <c r="CX238" s="59"/>
      <c r="CY238" s="59"/>
      <c r="CZ238" s="59"/>
      <c r="DA238" s="59"/>
      <c r="DB238" s="59"/>
      <c r="DC238" s="59"/>
      <c r="DD238" s="59"/>
      <c r="DE238" s="59"/>
      <c r="DF238" s="59"/>
      <c r="DG238" s="59"/>
      <c r="DH238" s="59"/>
      <c r="DI238" s="59"/>
      <c r="DJ238" s="59"/>
      <c r="DK238" s="59"/>
      <c r="DL238" s="59"/>
      <c r="DM238" s="59"/>
      <c r="DN238" s="59"/>
      <c r="DO238" s="59"/>
      <c r="DP238" s="59"/>
      <c r="DQ238" s="59"/>
      <c r="DR238" s="59"/>
      <c r="DS238" s="59"/>
      <c r="DT238" s="59"/>
      <c r="DU238" s="59"/>
      <c r="DV238" s="59"/>
      <c r="DW238" s="59"/>
      <c r="DX238" s="59"/>
      <c r="DY238" s="59"/>
      <c r="DZ238" s="59"/>
      <c r="EA238" s="59"/>
      <c r="EB238" s="59"/>
      <c r="EC238" s="59"/>
      <c r="ED238" s="59"/>
      <c r="EE238" s="59"/>
      <c r="EF238" s="59"/>
      <c r="EG238" s="59"/>
      <c r="EH238" s="59"/>
      <c r="EI238" s="59"/>
      <c r="EJ238" s="59"/>
      <c r="EK238" s="59"/>
      <c r="EL238" s="59"/>
      <c r="EM238" s="59"/>
      <c r="EN238" s="59"/>
      <c r="EO238" s="59"/>
      <c r="EP238" s="59"/>
      <c r="EQ238" s="59"/>
      <c r="ER238" s="59"/>
      <c r="ES238" s="59"/>
    </row>
    <row r="239" spans="1:149" outlineLevel="1" x14ac:dyDescent="0.2">
      <c r="A239" s="17">
        <v>38</v>
      </c>
      <c r="B239" s="17">
        <v>0</v>
      </c>
      <c r="C239" s="1">
        <v>0.13313245475113233</v>
      </c>
      <c r="D239" s="1">
        <f t="shared" si="4"/>
        <v>-0.13313245475113233</v>
      </c>
      <c r="E239" s="1">
        <f t="shared" si="5"/>
        <v>0.28573817503747095</v>
      </c>
      <c r="F239" s="1">
        <f t="shared" si="6"/>
        <v>-0.5345448297733979</v>
      </c>
      <c r="G239" s="1">
        <f t="shared" si="7"/>
        <v>-0.39189127818935898</v>
      </c>
      <c r="H239" s="1">
        <v>0.73764371419356767</v>
      </c>
      <c r="I239" s="1">
        <f t="shared" si="8"/>
        <v>0.43180370871648349</v>
      </c>
      <c r="J239" s="1">
        <f t="shared" si="9"/>
        <v>-0.7651029229047378</v>
      </c>
      <c r="AV239" s="59"/>
      <c r="AW239" s="59"/>
      <c r="AX239" s="59"/>
      <c r="AY239" s="59"/>
      <c r="AZ239" s="59"/>
      <c r="BA239" s="59"/>
      <c r="BB239" s="59"/>
      <c r="BC239" s="72"/>
      <c r="BD239" s="59"/>
      <c r="BE239" s="59"/>
      <c r="BF239" s="59"/>
      <c r="BG239" s="59">
        <f t="shared" si="10"/>
        <v>1</v>
      </c>
      <c r="BH239" s="59">
        <f t="shared" si="11"/>
        <v>0.13313245475113233</v>
      </c>
      <c r="BI239" s="59" t="e">
        <f t="shared" si="12"/>
        <v>#N/A</v>
      </c>
      <c r="BJ239" s="59"/>
      <c r="BK239" s="59"/>
      <c r="BL239" s="59"/>
      <c r="BM239" s="59"/>
      <c r="BN239" s="59"/>
      <c r="BO239" s="59"/>
      <c r="BP239" s="59"/>
      <c r="BQ239" s="59"/>
      <c r="BR239" s="59"/>
      <c r="BS239" s="59"/>
      <c r="BT239" s="59"/>
      <c r="BU239" s="59"/>
      <c r="BV239" s="59"/>
      <c r="BW239" s="59"/>
      <c r="BX239" s="59"/>
      <c r="BY239" s="59"/>
      <c r="BZ239" s="59"/>
      <c r="CA239" s="59"/>
      <c r="CB239" s="59"/>
      <c r="CC239" s="59"/>
      <c r="CD239" s="59"/>
      <c r="CE239" s="59"/>
      <c r="CF239" s="59"/>
      <c r="CG239" s="59"/>
      <c r="CH239" s="59"/>
      <c r="CI239" s="59"/>
      <c r="CJ239" s="59"/>
      <c r="CK239" s="59"/>
      <c r="CL239" s="59"/>
      <c r="CM239" s="59"/>
      <c r="CN239" s="59"/>
      <c r="CO239" s="59"/>
      <c r="CP239" s="59"/>
      <c r="CQ239" s="59"/>
      <c r="CR239" s="59"/>
      <c r="CS239" s="59"/>
      <c r="CT239" s="59"/>
      <c r="CU239" s="59"/>
      <c r="CV239" s="59"/>
      <c r="CW239" s="59"/>
      <c r="CX239" s="59"/>
      <c r="CY239" s="59"/>
      <c r="CZ239" s="59"/>
      <c r="DA239" s="59"/>
      <c r="DB239" s="59"/>
      <c r="DC239" s="59"/>
      <c r="DD239" s="59"/>
      <c r="DE239" s="59"/>
      <c r="DF239" s="59"/>
      <c r="DG239" s="59"/>
      <c r="DH239" s="59"/>
      <c r="DI239" s="59"/>
      <c r="DJ239" s="59"/>
      <c r="DK239" s="59"/>
      <c r="DL239" s="59"/>
      <c r="DM239" s="59"/>
      <c r="DN239" s="59"/>
      <c r="DO239" s="59"/>
      <c r="DP239" s="59"/>
      <c r="DQ239" s="59"/>
      <c r="DR239" s="59"/>
      <c r="DS239" s="59"/>
      <c r="DT239" s="59"/>
      <c r="DU239" s="59"/>
      <c r="DV239" s="59"/>
      <c r="DW239" s="59"/>
      <c r="DX239" s="59"/>
      <c r="DY239" s="59"/>
      <c r="DZ239" s="59"/>
      <c r="EA239" s="59"/>
      <c r="EB239" s="59"/>
      <c r="EC239" s="59"/>
      <c r="ED239" s="59"/>
      <c r="EE239" s="59"/>
      <c r="EF239" s="59"/>
      <c r="EG239" s="59"/>
      <c r="EH239" s="59"/>
      <c r="EI239" s="59"/>
      <c r="EJ239" s="59"/>
      <c r="EK239" s="59"/>
      <c r="EL239" s="59"/>
      <c r="EM239" s="59"/>
      <c r="EN239" s="59"/>
      <c r="EO239" s="59"/>
      <c r="EP239" s="59"/>
      <c r="EQ239" s="59"/>
      <c r="ER239" s="59"/>
      <c r="ES239" s="59"/>
    </row>
    <row r="240" spans="1:149" outlineLevel="1" x14ac:dyDescent="0.2">
      <c r="A240" s="17">
        <v>39</v>
      </c>
      <c r="B240" s="17">
        <v>0</v>
      </c>
      <c r="C240" s="1">
        <v>2.8239769938284674E-19</v>
      </c>
      <c r="D240" s="1">
        <f t="shared" si="4"/>
        <v>-2.8239769938284674E-19</v>
      </c>
      <c r="E240" s="1">
        <f t="shared" si="5"/>
        <v>0</v>
      </c>
      <c r="F240" s="1">
        <f t="shared" si="6"/>
        <v>0</v>
      </c>
      <c r="G240" s="1">
        <f t="shared" si="7"/>
        <v>-5.3141104559732918E-10</v>
      </c>
      <c r="H240" s="1">
        <v>1.8486546446969478E-16</v>
      </c>
      <c r="I240" s="1">
        <f t="shared" si="8"/>
        <v>5.2205581861583207E-35</v>
      </c>
      <c r="J240" s="1">
        <f t="shared" si="9"/>
        <v>-5.3141104559732928E-10</v>
      </c>
      <c r="AV240" s="59"/>
      <c r="AW240" s="59"/>
      <c r="AX240" s="59"/>
      <c r="AY240" s="59"/>
      <c r="AZ240" s="59"/>
      <c r="BA240" s="59"/>
      <c r="BB240" s="59"/>
      <c r="BC240" s="72"/>
      <c r="BD240" s="59"/>
      <c r="BE240" s="59"/>
      <c r="BF240" s="59"/>
      <c r="BG240" s="59">
        <f t="shared" si="10"/>
        <v>1</v>
      </c>
      <c r="BH240" s="59">
        <f t="shared" si="11"/>
        <v>2.8239769938284674E-19</v>
      </c>
      <c r="BI240" s="59" t="e">
        <f t="shared" si="12"/>
        <v>#N/A</v>
      </c>
      <c r="BJ240" s="59"/>
      <c r="BK240" s="59"/>
      <c r="BL240" s="59"/>
      <c r="BM240" s="59"/>
      <c r="BN240" s="59"/>
      <c r="BO240" s="59"/>
      <c r="BP240" s="59"/>
      <c r="BQ240" s="59"/>
      <c r="BR240" s="59"/>
      <c r="BS240" s="59"/>
      <c r="BT240" s="59"/>
      <c r="BU240" s="59"/>
      <c r="BV240" s="59"/>
      <c r="BW240" s="59"/>
      <c r="BX240" s="59"/>
      <c r="BY240" s="59"/>
      <c r="BZ240" s="59"/>
      <c r="CA240" s="59"/>
      <c r="CB240" s="59"/>
      <c r="CC240" s="59"/>
      <c r="CD240" s="59"/>
      <c r="CE240" s="59"/>
      <c r="CF240" s="59"/>
      <c r="CG240" s="59"/>
      <c r="CH240" s="59"/>
      <c r="CI240" s="59"/>
      <c r="CJ240" s="59"/>
      <c r="CK240" s="59"/>
      <c r="CL240" s="59"/>
      <c r="CM240" s="59"/>
      <c r="CN240" s="59"/>
      <c r="CO240" s="59"/>
      <c r="CP240" s="59"/>
      <c r="CQ240" s="59"/>
      <c r="CR240" s="59"/>
      <c r="CS240" s="59"/>
      <c r="CT240" s="59"/>
      <c r="CU240" s="59"/>
      <c r="CV240" s="59"/>
      <c r="CW240" s="59"/>
      <c r="CX240" s="59"/>
      <c r="CY240" s="59"/>
      <c r="CZ240" s="59"/>
      <c r="DA240" s="59"/>
      <c r="DB240" s="59"/>
      <c r="DC240" s="59"/>
      <c r="DD240" s="59"/>
      <c r="DE240" s="59"/>
      <c r="DF240" s="59"/>
      <c r="DG240" s="59"/>
      <c r="DH240" s="59"/>
      <c r="DI240" s="59"/>
      <c r="DJ240" s="59"/>
      <c r="DK240" s="59"/>
      <c r="DL240" s="59"/>
      <c r="DM240" s="59"/>
      <c r="DN240" s="59"/>
      <c r="DO240" s="59"/>
      <c r="DP240" s="59"/>
      <c r="DQ240" s="59"/>
      <c r="DR240" s="59"/>
      <c r="DS240" s="59"/>
      <c r="DT240" s="59"/>
      <c r="DU240" s="59"/>
      <c r="DV240" s="59"/>
      <c r="DW240" s="59"/>
      <c r="DX240" s="59"/>
      <c r="DY240" s="59"/>
      <c r="DZ240" s="59"/>
      <c r="EA240" s="59"/>
      <c r="EB240" s="59"/>
      <c r="EC240" s="59"/>
      <c r="ED240" s="59"/>
      <c r="EE240" s="59"/>
      <c r="EF240" s="59"/>
      <c r="EG240" s="59"/>
      <c r="EH240" s="59"/>
      <c r="EI240" s="59"/>
      <c r="EJ240" s="59"/>
      <c r="EK240" s="59"/>
      <c r="EL240" s="59"/>
      <c r="EM240" s="59"/>
      <c r="EN240" s="59"/>
      <c r="EO240" s="59"/>
      <c r="EP240" s="59"/>
      <c r="EQ240" s="59"/>
      <c r="ER240" s="59"/>
      <c r="ES240" s="59"/>
    </row>
    <row r="241" spans="1:149" outlineLevel="1" x14ac:dyDescent="0.2">
      <c r="A241" s="17">
        <v>40</v>
      </c>
      <c r="B241" s="17">
        <v>0</v>
      </c>
      <c r="C241" s="1">
        <v>8.1720441921206765E-12</v>
      </c>
      <c r="D241" s="1">
        <f t="shared" si="4"/>
        <v>-8.1720441921206765E-12</v>
      </c>
      <c r="E241" s="1">
        <f t="shared" si="5"/>
        <v>1.6344259279254919E-11</v>
      </c>
      <c r="F241" s="1">
        <f t="shared" si="6"/>
        <v>-4.0428033935939696E-6</v>
      </c>
      <c r="G241" s="1">
        <f t="shared" si="7"/>
        <v>-2.858678749385362E-6</v>
      </c>
      <c r="H241" s="1">
        <v>1.9877600951814055E-9</v>
      </c>
      <c r="I241" s="1">
        <f t="shared" si="8"/>
        <v>1.6244063373578493E-20</v>
      </c>
      <c r="J241" s="1">
        <f t="shared" si="9"/>
        <v>-2.858678752226546E-6</v>
      </c>
      <c r="AV241" s="59"/>
      <c r="AW241" s="59"/>
      <c r="AX241" s="59"/>
      <c r="AY241" s="59"/>
      <c r="AZ241" s="59"/>
      <c r="BA241" s="59"/>
      <c r="BB241" s="59"/>
      <c r="BC241" s="72"/>
      <c r="BD241" s="59"/>
      <c r="BE241" s="59"/>
      <c r="BF241" s="59"/>
      <c r="BG241" s="59">
        <f t="shared" si="10"/>
        <v>1</v>
      </c>
      <c r="BH241" s="59">
        <f t="shared" si="11"/>
        <v>8.1720441921206765E-12</v>
      </c>
      <c r="BI241" s="59" t="e">
        <f t="shared" si="12"/>
        <v>#N/A</v>
      </c>
      <c r="BJ241" s="59"/>
      <c r="BK241" s="59"/>
      <c r="BL241" s="59"/>
      <c r="BM241" s="59"/>
      <c r="BN241" s="59"/>
      <c r="BO241" s="59"/>
      <c r="BP241" s="59"/>
      <c r="BQ241" s="59"/>
      <c r="BR241" s="59"/>
      <c r="BS241" s="59"/>
      <c r="BT241" s="59"/>
      <c r="BU241" s="59"/>
      <c r="BV241" s="59"/>
      <c r="BW241" s="59"/>
      <c r="BX241" s="59"/>
      <c r="BY241" s="59"/>
      <c r="BZ241" s="59"/>
      <c r="CA241" s="59"/>
      <c r="CB241" s="59"/>
      <c r="CC241" s="59"/>
      <c r="CD241" s="59"/>
      <c r="CE241" s="59"/>
      <c r="CF241" s="59"/>
      <c r="CG241" s="59"/>
      <c r="CH241" s="59"/>
      <c r="CI241" s="59"/>
      <c r="CJ241" s="59"/>
      <c r="CK241" s="59"/>
      <c r="CL241" s="59"/>
      <c r="CM241" s="59"/>
      <c r="CN241" s="59"/>
      <c r="CO241" s="59"/>
      <c r="CP241" s="59"/>
      <c r="CQ241" s="59"/>
      <c r="CR241" s="59"/>
      <c r="CS241" s="59"/>
      <c r="CT241" s="59"/>
      <c r="CU241" s="59"/>
      <c r="CV241" s="59"/>
      <c r="CW241" s="59"/>
      <c r="CX241" s="59"/>
      <c r="CY241" s="59"/>
      <c r="CZ241" s="59"/>
      <c r="DA241" s="59"/>
      <c r="DB241" s="59"/>
      <c r="DC241" s="59"/>
      <c r="DD241" s="59"/>
      <c r="DE241" s="59"/>
      <c r="DF241" s="59"/>
      <c r="DG241" s="59"/>
      <c r="DH241" s="59"/>
      <c r="DI241" s="59"/>
      <c r="DJ241" s="59"/>
      <c r="DK241" s="59"/>
      <c r="DL241" s="59"/>
      <c r="DM241" s="59"/>
      <c r="DN241" s="59"/>
      <c r="DO241" s="59"/>
      <c r="DP241" s="59"/>
      <c r="DQ241" s="59"/>
      <c r="DR241" s="59"/>
      <c r="DS241" s="59"/>
      <c r="DT241" s="59"/>
      <c r="DU241" s="59"/>
      <c r="DV241" s="59"/>
      <c r="DW241" s="59"/>
      <c r="DX241" s="59"/>
      <c r="DY241" s="59"/>
      <c r="DZ241" s="59"/>
      <c r="EA241" s="59"/>
      <c r="EB241" s="59"/>
      <c r="EC241" s="59"/>
      <c r="ED241" s="59"/>
      <c r="EE241" s="59"/>
      <c r="EF241" s="59"/>
      <c r="EG241" s="59"/>
      <c r="EH241" s="59"/>
      <c r="EI241" s="59"/>
      <c r="EJ241" s="59"/>
      <c r="EK241" s="59"/>
      <c r="EL241" s="59"/>
      <c r="EM241" s="59"/>
      <c r="EN241" s="59"/>
      <c r="EO241" s="59"/>
      <c r="EP241" s="59"/>
      <c r="EQ241" s="59"/>
      <c r="ER241" s="59"/>
      <c r="ES241" s="59"/>
    </row>
    <row r="242" spans="1:149" outlineLevel="1" x14ac:dyDescent="0.2">
      <c r="A242" s="17">
        <v>41</v>
      </c>
      <c r="B242" s="17">
        <v>1</v>
      </c>
      <c r="C242" s="1">
        <v>0.99997259045300557</v>
      </c>
      <c r="D242" s="1">
        <f t="shared" si="4"/>
        <v>2.7409546994427991E-5</v>
      </c>
      <c r="E242" s="1">
        <f t="shared" si="5"/>
        <v>5.4819845285726158E-5</v>
      </c>
      <c r="F242" s="1">
        <f t="shared" si="6"/>
        <v>7.4040424962128733E-3</v>
      </c>
      <c r="G242" s="1">
        <f t="shared" si="7"/>
        <v>5.2354845332869939E-3</v>
      </c>
      <c r="H242" s="1">
        <v>1.0039498213377034E-3</v>
      </c>
      <c r="I242" s="1">
        <f t="shared" si="8"/>
        <v>2.7546219101123827E-8</v>
      </c>
      <c r="J242" s="1">
        <f t="shared" si="9"/>
        <v>5.2381145956716581E-3</v>
      </c>
      <c r="AV242" s="59"/>
      <c r="AW242" s="59"/>
      <c r="AX242" s="59"/>
      <c r="AY242" s="59"/>
      <c r="AZ242" s="59"/>
      <c r="BA242" s="59"/>
      <c r="BB242" s="59"/>
      <c r="BC242" s="72"/>
      <c r="BD242" s="59"/>
      <c r="BE242" s="59"/>
      <c r="BF242" s="59"/>
      <c r="BG242" s="59">
        <f t="shared" si="10"/>
        <v>0</v>
      </c>
      <c r="BH242" s="59" t="e">
        <f t="shared" si="11"/>
        <v>#N/A</v>
      </c>
      <c r="BI242" s="59">
        <f t="shared" si="12"/>
        <v>0.99997259045300557</v>
      </c>
      <c r="BJ242" s="59"/>
      <c r="BK242" s="59"/>
      <c r="BL242" s="59"/>
      <c r="BM242" s="59"/>
      <c r="BN242" s="59"/>
      <c r="BO242" s="59"/>
      <c r="BP242" s="59"/>
      <c r="BQ242" s="59"/>
      <c r="BR242" s="59"/>
      <c r="BS242" s="59"/>
      <c r="BT242" s="59"/>
      <c r="BU242" s="59"/>
      <c r="BV242" s="59"/>
      <c r="BW242" s="59"/>
      <c r="BX242" s="59"/>
      <c r="BY242" s="59"/>
      <c r="BZ242" s="59"/>
      <c r="CA242" s="59"/>
      <c r="CB242" s="59"/>
      <c r="CC242" s="59"/>
      <c r="CD242" s="59"/>
      <c r="CE242" s="59"/>
      <c r="CF242" s="59"/>
      <c r="CG242" s="59"/>
      <c r="CH242" s="59"/>
      <c r="CI242" s="59"/>
      <c r="CJ242" s="59"/>
      <c r="CK242" s="59"/>
      <c r="CL242" s="59"/>
      <c r="CM242" s="59"/>
      <c r="CN242" s="59"/>
      <c r="CO242" s="59"/>
      <c r="CP242" s="59"/>
      <c r="CQ242" s="59"/>
      <c r="CR242" s="59"/>
      <c r="CS242" s="59"/>
      <c r="CT242" s="59"/>
      <c r="CU242" s="59"/>
      <c r="CV242" s="59"/>
      <c r="CW242" s="59"/>
      <c r="CX242" s="59"/>
      <c r="CY242" s="59"/>
      <c r="CZ242" s="59"/>
      <c r="DA242" s="59"/>
      <c r="DB242" s="59"/>
      <c r="DC242" s="59"/>
      <c r="DD242" s="59"/>
      <c r="DE242" s="59"/>
      <c r="DF242" s="59"/>
      <c r="DG242" s="59"/>
      <c r="DH242" s="59"/>
      <c r="DI242" s="59"/>
      <c r="DJ242" s="59"/>
      <c r="DK242" s="59"/>
      <c r="DL242" s="59"/>
      <c r="DM242" s="59"/>
      <c r="DN242" s="59"/>
      <c r="DO242" s="59"/>
      <c r="DP242" s="59"/>
      <c r="DQ242" s="59"/>
      <c r="DR242" s="59"/>
      <c r="DS242" s="59"/>
      <c r="DT242" s="59"/>
      <c r="DU242" s="59"/>
      <c r="DV242" s="59"/>
      <c r="DW242" s="59"/>
      <c r="DX242" s="59"/>
      <c r="DY242" s="59"/>
      <c r="DZ242" s="59"/>
      <c r="EA242" s="59"/>
      <c r="EB242" s="59"/>
      <c r="EC242" s="59"/>
      <c r="ED242" s="59"/>
      <c r="EE242" s="59"/>
      <c r="EF242" s="59"/>
      <c r="EG242" s="59"/>
      <c r="EH242" s="59"/>
      <c r="EI242" s="59"/>
      <c r="EJ242" s="59"/>
      <c r="EK242" s="59"/>
      <c r="EL242" s="59"/>
      <c r="EM242" s="59"/>
      <c r="EN242" s="59"/>
      <c r="EO242" s="59"/>
      <c r="EP242" s="59"/>
      <c r="EQ242" s="59"/>
      <c r="ER242" s="59"/>
      <c r="ES242" s="59"/>
    </row>
    <row r="243" spans="1:149" outlineLevel="1" x14ac:dyDescent="0.2">
      <c r="A243" s="17">
        <v>42</v>
      </c>
      <c r="B243" s="17">
        <v>0</v>
      </c>
      <c r="C243" s="1">
        <v>2.4106477920299604E-13</v>
      </c>
      <c r="D243" s="1">
        <f t="shared" si="4"/>
        <v>-2.4106477920299604E-13</v>
      </c>
      <c r="E243" s="1">
        <f t="shared" si="5"/>
        <v>4.8228088189710984E-13</v>
      </c>
      <c r="F243" s="1">
        <f t="shared" si="6"/>
        <v>-6.9446445689978246E-7</v>
      </c>
      <c r="G243" s="1">
        <f t="shared" si="7"/>
        <v>-4.9098348159897813E-7</v>
      </c>
      <c r="H243" s="1">
        <v>7.0086161250765012E-11</v>
      </c>
      <c r="I243" s="1">
        <f t="shared" si="8"/>
        <v>1.6895304988289442E-23</v>
      </c>
      <c r="J243" s="1">
        <f t="shared" si="9"/>
        <v>-4.9098348161618369E-7</v>
      </c>
      <c r="AV243" s="59"/>
      <c r="AW243" s="59"/>
      <c r="AX243" s="59"/>
      <c r="AY243" s="59"/>
      <c r="AZ243" s="59"/>
      <c r="BA243" s="59"/>
      <c r="BB243" s="59"/>
      <c r="BC243" s="72"/>
      <c r="BD243" s="59"/>
      <c r="BE243" s="59"/>
      <c r="BF243" s="59"/>
      <c r="BG243" s="59">
        <f t="shared" si="10"/>
        <v>1</v>
      </c>
      <c r="BH243" s="59">
        <f t="shared" si="11"/>
        <v>2.4106477920299604E-13</v>
      </c>
      <c r="BI243" s="59" t="e">
        <f t="shared" si="12"/>
        <v>#N/A</v>
      </c>
      <c r="BJ243" s="59"/>
      <c r="BK243" s="59"/>
      <c r="BL243" s="59"/>
      <c r="BM243" s="59"/>
      <c r="BN243" s="59"/>
      <c r="BO243" s="59"/>
      <c r="BP243" s="59"/>
      <c r="BQ243" s="59"/>
      <c r="BR243" s="59"/>
      <c r="BS243" s="59"/>
      <c r="BT243" s="59"/>
      <c r="BU243" s="59"/>
      <c r="BV243" s="59"/>
      <c r="BW243" s="59"/>
      <c r="BX243" s="59"/>
      <c r="BY243" s="59"/>
      <c r="BZ243" s="59"/>
      <c r="CA243" s="59"/>
      <c r="CB243" s="59"/>
      <c r="CC243" s="59"/>
      <c r="CD243" s="59"/>
      <c r="CE243" s="59"/>
      <c r="CF243" s="59"/>
      <c r="CG243" s="59"/>
      <c r="CH243" s="59"/>
      <c r="CI243" s="59"/>
      <c r="CJ243" s="59"/>
      <c r="CK243" s="59"/>
      <c r="CL243" s="59"/>
      <c r="CM243" s="59"/>
      <c r="CN243" s="59"/>
      <c r="CO243" s="59"/>
      <c r="CP243" s="59"/>
      <c r="CQ243" s="59"/>
      <c r="CR243" s="59"/>
      <c r="CS243" s="59"/>
      <c r="CT243" s="59"/>
      <c r="CU243" s="59"/>
      <c r="CV243" s="59"/>
      <c r="CW243" s="59"/>
      <c r="CX243" s="59"/>
      <c r="CY243" s="59"/>
      <c r="CZ243" s="59"/>
      <c r="DA243" s="59"/>
      <c r="DB243" s="59"/>
      <c r="DC243" s="59"/>
      <c r="DD243" s="59"/>
      <c r="DE243" s="59"/>
      <c r="DF243" s="59"/>
      <c r="DG243" s="59"/>
      <c r="DH243" s="59"/>
      <c r="DI243" s="59"/>
      <c r="DJ243" s="59"/>
      <c r="DK243" s="59"/>
      <c r="DL243" s="59"/>
      <c r="DM243" s="59"/>
      <c r="DN243" s="59"/>
      <c r="DO243" s="59"/>
      <c r="DP243" s="59"/>
      <c r="DQ243" s="59"/>
      <c r="DR243" s="59"/>
      <c r="DS243" s="59"/>
      <c r="DT243" s="59"/>
      <c r="DU243" s="59"/>
      <c r="DV243" s="59"/>
      <c r="DW243" s="59"/>
      <c r="DX243" s="59"/>
      <c r="DY243" s="59"/>
      <c r="DZ243" s="59"/>
      <c r="EA243" s="59"/>
      <c r="EB243" s="59"/>
      <c r="EC243" s="59"/>
      <c r="ED243" s="59"/>
      <c r="EE243" s="59"/>
      <c r="EF243" s="59"/>
      <c r="EG243" s="59"/>
      <c r="EH243" s="59"/>
      <c r="EI243" s="59"/>
      <c r="EJ243" s="59"/>
      <c r="EK243" s="59"/>
      <c r="EL243" s="59"/>
      <c r="EM243" s="59"/>
      <c r="EN243" s="59"/>
      <c r="EO243" s="59"/>
      <c r="EP243" s="59"/>
      <c r="EQ243" s="59"/>
      <c r="ER243" s="59"/>
      <c r="ES243" s="59"/>
    </row>
    <row r="244" spans="1:149" outlineLevel="1" x14ac:dyDescent="0.2">
      <c r="A244" s="17">
        <v>43</v>
      </c>
      <c r="B244" s="17">
        <v>0</v>
      </c>
      <c r="C244" s="1">
        <v>4.9860102184802504E-9</v>
      </c>
      <c r="D244" s="1">
        <f t="shared" si="4"/>
        <v>-4.9860102184802504E-9</v>
      </c>
      <c r="E244" s="1">
        <f t="shared" si="5"/>
        <v>9.9720205177875991E-9</v>
      </c>
      <c r="F244" s="1">
        <f t="shared" si="6"/>
        <v>-9.9860004595371416E-5</v>
      </c>
      <c r="G244" s="1">
        <f t="shared" si="7"/>
        <v>-7.0611686308574647E-5</v>
      </c>
      <c r="H244" s="1">
        <v>6.6256032301699146E-7</v>
      </c>
      <c r="I244" s="1">
        <f t="shared" si="8"/>
        <v>3.3035347461847904E-15</v>
      </c>
      <c r="J244" s="1">
        <f t="shared" si="9"/>
        <v>-7.0611709700837112E-5</v>
      </c>
      <c r="AV244" s="59"/>
      <c r="AW244" s="59"/>
      <c r="AX244" s="59"/>
      <c r="AY244" s="59"/>
      <c r="AZ244" s="59"/>
      <c r="BA244" s="59"/>
      <c r="BB244" s="59"/>
      <c r="BC244" s="72"/>
      <c r="BD244" s="59"/>
      <c r="BE244" s="59"/>
      <c r="BF244" s="59"/>
      <c r="BG244" s="59">
        <f t="shared" si="10"/>
        <v>1</v>
      </c>
      <c r="BH244" s="59">
        <f t="shared" si="11"/>
        <v>4.9860102184802504E-9</v>
      </c>
      <c r="BI244" s="59" t="e">
        <f t="shared" si="12"/>
        <v>#N/A</v>
      </c>
      <c r="BJ244" s="59"/>
      <c r="BK244" s="59"/>
      <c r="BL244" s="59"/>
      <c r="BM244" s="59"/>
      <c r="BN244" s="59"/>
      <c r="BO244" s="59"/>
      <c r="BP244" s="59"/>
      <c r="BQ244" s="59"/>
      <c r="BR244" s="59"/>
      <c r="BS244" s="59"/>
      <c r="BT244" s="59"/>
      <c r="BU244" s="59"/>
      <c r="BV244" s="59"/>
      <c r="BW244" s="59"/>
      <c r="BX244" s="59"/>
      <c r="BY244" s="59"/>
      <c r="BZ244" s="59"/>
      <c r="CA244" s="59"/>
      <c r="CB244" s="59"/>
      <c r="CC244" s="59"/>
      <c r="CD244" s="59"/>
      <c r="CE244" s="59"/>
      <c r="CF244" s="59"/>
      <c r="CG244" s="59"/>
      <c r="CH244" s="59"/>
      <c r="CI244" s="59"/>
      <c r="CJ244" s="59"/>
      <c r="CK244" s="59"/>
      <c r="CL244" s="59"/>
      <c r="CM244" s="59"/>
      <c r="CN244" s="59"/>
      <c r="CO244" s="59"/>
      <c r="CP244" s="59"/>
      <c r="CQ244" s="59"/>
      <c r="CR244" s="59"/>
      <c r="CS244" s="59"/>
      <c r="CT244" s="59"/>
      <c r="CU244" s="59"/>
      <c r="CV244" s="59"/>
      <c r="CW244" s="59"/>
      <c r="CX244" s="59"/>
      <c r="CY244" s="59"/>
      <c r="CZ244" s="59"/>
      <c r="DA244" s="59"/>
      <c r="DB244" s="59"/>
      <c r="DC244" s="59"/>
      <c r="DD244" s="59"/>
      <c r="DE244" s="59"/>
      <c r="DF244" s="59"/>
      <c r="DG244" s="59"/>
      <c r="DH244" s="59"/>
      <c r="DI244" s="59"/>
      <c r="DJ244" s="59"/>
      <c r="DK244" s="59"/>
      <c r="DL244" s="59"/>
      <c r="DM244" s="59"/>
      <c r="DN244" s="59"/>
      <c r="DO244" s="59"/>
      <c r="DP244" s="59"/>
      <c r="DQ244" s="59"/>
      <c r="DR244" s="59"/>
      <c r="DS244" s="59"/>
      <c r="DT244" s="59"/>
      <c r="DU244" s="59"/>
      <c r="DV244" s="59"/>
      <c r="DW244" s="59"/>
      <c r="DX244" s="59"/>
      <c r="DY244" s="59"/>
      <c r="DZ244" s="59"/>
      <c r="EA244" s="59"/>
      <c r="EB244" s="59"/>
      <c r="EC244" s="59"/>
      <c r="ED244" s="59"/>
      <c r="EE244" s="59"/>
      <c r="EF244" s="59"/>
      <c r="EG244" s="59"/>
      <c r="EH244" s="59"/>
      <c r="EI244" s="59"/>
      <c r="EJ244" s="59"/>
      <c r="EK244" s="59"/>
      <c r="EL244" s="59"/>
      <c r="EM244" s="59"/>
      <c r="EN244" s="59"/>
      <c r="EO244" s="59"/>
      <c r="EP244" s="59"/>
      <c r="EQ244" s="59"/>
      <c r="ER244" s="59"/>
      <c r="ES244" s="59"/>
    </row>
    <row r="245" spans="1:149" outlineLevel="1" x14ac:dyDescent="0.2">
      <c r="A245" s="17">
        <v>44</v>
      </c>
      <c r="B245" s="17">
        <v>1</v>
      </c>
      <c r="C245" s="1">
        <v>0.99999379939806654</v>
      </c>
      <c r="D245" s="1">
        <f t="shared" si="4"/>
        <v>6.2006019334592821E-6</v>
      </c>
      <c r="E245" s="1">
        <f t="shared" si="5"/>
        <v>1.2401242314515314E-5</v>
      </c>
      <c r="F245" s="1">
        <f t="shared" si="6"/>
        <v>3.5215397647215792E-3</v>
      </c>
      <c r="G245" s="1">
        <f t="shared" si="7"/>
        <v>2.4901085079092476E-3</v>
      </c>
      <c r="H245" s="1">
        <v>4.7958404413311499E-4</v>
      </c>
      <c r="I245" s="1">
        <f t="shared" si="8"/>
        <v>2.9751550270925973E-9</v>
      </c>
      <c r="J245" s="1">
        <f t="shared" si="9"/>
        <v>2.4907058309220527E-3</v>
      </c>
      <c r="AV245" s="59"/>
      <c r="AW245" s="59"/>
      <c r="AX245" s="59"/>
      <c r="AY245" s="59"/>
      <c r="AZ245" s="59"/>
      <c r="BA245" s="59"/>
      <c r="BB245" s="59"/>
      <c r="BC245" s="72"/>
      <c r="BD245" s="59"/>
      <c r="BE245" s="59"/>
      <c r="BF245" s="59"/>
      <c r="BG245" s="59">
        <f t="shared" si="10"/>
        <v>0</v>
      </c>
      <c r="BH245" s="59" t="e">
        <f t="shared" si="11"/>
        <v>#N/A</v>
      </c>
      <c r="BI245" s="59">
        <f t="shared" si="12"/>
        <v>0.99999379939806654</v>
      </c>
      <c r="BJ245" s="59"/>
      <c r="BK245" s="59"/>
      <c r="BL245" s="59"/>
      <c r="BM245" s="59"/>
      <c r="BN245" s="59"/>
      <c r="BO245" s="59"/>
      <c r="BP245" s="59"/>
      <c r="BQ245" s="59"/>
      <c r="BR245" s="59"/>
      <c r="BS245" s="59"/>
      <c r="BT245" s="59"/>
      <c r="BU245" s="59"/>
      <c r="BV245" s="59"/>
      <c r="BW245" s="59"/>
      <c r="BX245" s="59"/>
      <c r="BY245" s="59"/>
      <c r="BZ245" s="59"/>
      <c r="CA245" s="59"/>
      <c r="CB245" s="59"/>
      <c r="CC245" s="59"/>
      <c r="CD245" s="59"/>
      <c r="CE245" s="59"/>
      <c r="CF245" s="59"/>
      <c r="CG245" s="59"/>
      <c r="CH245" s="59"/>
      <c r="CI245" s="59"/>
      <c r="CJ245" s="59"/>
      <c r="CK245" s="59"/>
      <c r="CL245" s="59"/>
      <c r="CM245" s="59"/>
      <c r="CN245" s="59"/>
      <c r="CO245" s="59"/>
      <c r="CP245" s="59"/>
      <c r="CQ245" s="59"/>
      <c r="CR245" s="59"/>
      <c r="CS245" s="59"/>
      <c r="CT245" s="59"/>
      <c r="CU245" s="59"/>
      <c r="CV245" s="59"/>
      <c r="CW245" s="59"/>
      <c r="CX245" s="59"/>
      <c r="CY245" s="59"/>
      <c r="CZ245" s="59"/>
      <c r="DA245" s="59"/>
      <c r="DB245" s="59"/>
      <c r="DC245" s="59"/>
      <c r="DD245" s="59"/>
      <c r="DE245" s="59"/>
      <c r="DF245" s="59"/>
      <c r="DG245" s="59"/>
      <c r="DH245" s="59"/>
      <c r="DI245" s="59"/>
      <c r="DJ245" s="59"/>
      <c r="DK245" s="59"/>
      <c r="DL245" s="59"/>
      <c r="DM245" s="59"/>
      <c r="DN245" s="59"/>
      <c r="DO245" s="59"/>
      <c r="DP245" s="59"/>
      <c r="DQ245" s="59"/>
      <c r="DR245" s="59"/>
      <c r="DS245" s="59"/>
      <c r="DT245" s="59"/>
      <c r="DU245" s="59"/>
      <c r="DV245" s="59"/>
      <c r="DW245" s="59"/>
      <c r="DX245" s="59"/>
      <c r="DY245" s="59"/>
      <c r="DZ245" s="59"/>
      <c r="EA245" s="59"/>
      <c r="EB245" s="59"/>
      <c r="EC245" s="59"/>
      <c r="ED245" s="59"/>
      <c r="EE245" s="59"/>
      <c r="EF245" s="59"/>
      <c r="EG245" s="59"/>
      <c r="EH245" s="59"/>
      <c r="EI245" s="59"/>
      <c r="EJ245" s="59"/>
      <c r="EK245" s="59"/>
      <c r="EL245" s="59"/>
      <c r="EM245" s="59"/>
      <c r="EN245" s="59"/>
      <c r="EO245" s="59"/>
      <c r="EP245" s="59"/>
      <c r="EQ245" s="59"/>
      <c r="ER245" s="59"/>
      <c r="ES245" s="59"/>
    </row>
    <row r="246" spans="1:149" outlineLevel="1" x14ac:dyDescent="0.2">
      <c r="A246" s="17">
        <v>45</v>
      </c>
      <c r="B246" s="17">
        <v>0</v>
      </c>
      <c r="C246" s="1">
        <v>1.4897992811847972E-8</v>
      </c>
      <c r="D246" s="1">
        <f t="shared" si="4"/>
        <v>-1.4897992811847972E-8</v>
      </c>
      <c r="E246" s="1">
        <f t="shared" si="5"/>
        <v>2.9795985900898978E-8</v>
      </c>
      <c r="F246" s="1">
        <f t="shared" si="6"/>
        <v>-1.7261513809889033E-4</v>
      </c>
      <c r="G246" s="1">
        <f t="shared" si="7"/>
        <v>-1.220573350266102E-4</v>
      </c>
      <c r="H246" s="1">
        <v>1.6709678579639292E-6</v>
      </c>
      <c r="I246" s="1">
        <f t="shared" si="8"/>
        <v>2.4894109104903424E-14</v>
      </c>
      <c r="J246" s="1">
        <f t="shared" si="9"/>
        <v>-1.2205743700367983E-4</v>
      </c>
      <c r="AV246" s="59"/>
      <c r="AW246" s="59"/>
      <c r="AX246" s="59"/>
      <c r="AY246" s="59"/>
      <c r="AZ246" s="59"/>
      <c r="BA246" s="59"/>
      <c r="BB246" s="59"/>
      <c r="BC246" s="72"/>
      <c r="BD246" s="59"/>
      <c r="BE246" s="59"/>
      <c r="BF246" s="59"/>
      <c r="BG246" s="59">
        <f t="shared" si="10"/>
        <v>1</v>
      </c>
      <c r="BH246" s="59">
        <f t="shared" si="11"/>
        <v>1.4897992811847972E-8</v>
      </c>
      <c r="BI246" s="59" t="e">
        <f t="shared" si="12"/>
        <v>#N/A</v>
      </c>
      <c r="BJ246" s="59"/>
      <c r="BK246" s="59"/>
      <c r="BL246" s="59"/>
      <c r="BM246" s="59"/>
      <c r="BN246" s="59"/>
      <c r="BO246" s="59"/>
      <c r="BP246" s="59"/>
      <c r="BQ246" s="59"/>
      <c r="BR246" s="59"/>
      <c r="BS246" s="59"/>
      <c r="BT246" s="59"/>
      <c r="BU246" s="59"/>
      <c r="BV246" s="59"/>
      <c r="BW246" s="59"/>
      <c r="BX246" s="59"/>
      <c r="BY246" s="59"/>
      <c r="BZ246" s="59"/>
      <c r="CA246" s="59"/>
      <c r="CB246" s="59"/>
      <c r="CC246" s="59"/>
      <c r="CD246" s="59"/>
      <c r="CE246" s="59"/>
      <c r="CF246" s="59"/>
      <c r="CG246" s="59"/>
      <c r="CH246" s="59"/>
      <c r="CI246" s="59"/>
      <c r="CJ246" s="59"/>
      <c r="CK246" s="59"/>
      <c r="CL246" s="59"/>
      <c r="CM246" s="59"/>
      <c r="CN246" s="59"/>
      <c r="CO246" s="59"/>
      <c r="CP246" s="59"/>
      <c r="CQ246" s="59"/>
      <c r="CR246" s="59"/>
      <c r="CS246" s="59"/>
      <c r="CT246" s="59"/>
      <c r="CU246" s="59"/>
      <c r="CV246" s="59"/>
      <c r="CW246" s="59"/>
      <c r="CX246" s="59"/>
      <c r="CY246" s="59"/>
      <c r="CZ246" s="59"/>
      <c r="DA246" s="59"/>
      <c r="DB246" s="59"/>
      <c r="DC246" s="59"/>
      <c r="DD246" s="59"/>
      <c r="DE246" s="59"/>
      <c r="DF246" s="59"/>
      <c r="DG246" s="59"/>
      <c r="DH246" s="59"/>
      <c r="DI246" s="59"/>
      <c r="DJ246" s="59"/>
      <c r="DK246" s="59"/>
      <c r="DL246" s="59"/>
      <c r="DM246" s="59"/>
      <c r="DN246" s="59"/>
      <c r="DO246" s="59"/>
      <c r="DP246" s="59"/>
      <c r="DQ246" s="59"/>
      <c r="DR246" s="59"/>
      <c r="DS246" s="59"/>
      <c r="DT246" s="59"/>
      <c r="DU246" s="59"/>
      <c r="DV246" s="59"/>
      <c r="DW246" s="59"/>
      <c r="DX246" s="59"/>
      <c r="DY246" s="59"/>
      <c r="DZ246" s="59"/>
      <c r="EA246" s="59"/>
      <c r="EB246" s="59"/>
      <c r="EC246" s="59"/>
      <c r="ED246" s="59"/>
      <c r="EE246" s="59"/>
      <c r="EF246" s="59"/>
      <c r="EG246" s="59"/>
      <c r="EH246" s="59"/>
      <c r="EI246" s="59"/>
      <c r="EJ246" s="59"/>
      <c r="EK246" s="59"/>
      <c r="EL246" s="59"/>
      <c r="EM246" s="59"/>
      <c r="EN246" s="59"/>
      <c r="EO246" s="59"/>
      <c r="EP246" s="59"/>
      <c r="EQ246" s="59"/>
      <c r="ER246" s="59"/>
      <c r="ES246" s="59"/>
    </row>
    <row r="247" spans="1:149" outlineLevel="1" x14ac:dyDescent="0.2">
      <c r="A247" s="17">
        <v>46</v>
      </c>
      <c r="B247" s="17">
        <v>0</v>
      </c>
      <c r="C247" s="1">
        <v>2.0641000675412402E-22</v>
      </c>
      <c r="D247" s="1">
        <f t="shared" si="4"/>
        <v>-2.0641000675412402E-22</v>
      </c>
      <c r="E247" s="1">
        <f t="shared" si="5"/>
        <v>0</v>
      </c>
      <c r="F247" s="1">
        <f t="shared" si="6"/>
        <v>0</v>
      </c>
      <c r="G247" s="1">
        <f t="shared" si="7"/>
        <v>-1.4366976256475264E-11</v>
      </c>
      <c r="H247" s="1">
        <v>1.9007619796128597E-19</v>
      </c>
      <c r="I247" s="1">
        <f t="shared" si="8"/>
        <v>3.9233629304987247E-41</v>
      </c>
      <c r="J247" s="1">
        <f t="shared" si="9"/>
        <v>-1.4366976256475264E-11</v>
      </c>
      <c r="AV247" s="59"/>
      <c r="AW247" s="59"/>
      <c r="AX247" s="59"/>
      <c r="AY247" s="59"/>
      <c r="AZ247" s="59"/>
      <c r="BA247" s="59"/>
      <c r="BB247" s="59"/>
      <c r="BC247" s="72"/>
      <c r="BD247" s="59"/>
      <c r="BE247" s="59"/>
      <c r="BF247" s="59"/>
      <c r="BG247" s="59">
        <f t="shared" si="10"/>
        <v>1</v>
      </c>
      <c r="BH247" s="59">
        <f t="shared" si="11"/>
        <v>2.0641000675412402E-22</v>
      </c>
      <c r="BI247" s="59" t="e">
        <f t="shared" si="12"/>
        <v>#N/A</v>
      </c>
      <c r="BJ247" s="59"/>
      <c r="BK247" s="59"/>
      <c r="BL247" s="59"/>
      <c r="BM247" s="59"/>
      <c r="BN247" s="59"/>
      <c r="BO247" s="59"/>
      <c r="BP247" s="59"/>
      <c r="BQ247" s="59"/>
      <c r="BR247" s="59"/>
      <c r="BS247" s="59"/>
      <c r="BT247" s="59"/>
      <c r="BU247" s="59"/>
      <c r="BV247" s="59"/>
      <c r="BW247" s="59"/>
      <c r="BX247" s="59"/>
      <c r="BY247" s="59"/>
      <c r="BZ247" s="59"/>
      <c r="CA247" s="59"/>
      <c r="CB247" s="59"/>
      <c r="CC247" s="59"/>
      <c r="CD247" s="59"/>
      <c r="CE247" s="59"/>
      <c r="CF247" s="59"/>
      <c r="CG247" s="59"/>
      <c r="CH247" s="59"/>
      <c r="CI247" s="59"/>
      <c r="CJ247" s="59"/>
      <c r="CK247" s="59"/>
      <c r="CL247" s="59"/>
      <c r="CM247" s="59"/>
      <c r="CN247" s="59"/>
      <c r="CO247" s="59"/>
      <c r="CP247" s="59"/>
      <c r="CQ247" s="59"/>
      <c r="CR247" s="59"/>
      <c r="CS247" s="59"/>
      <c r="CT247" s="59"/>
      <c r="CU247" s="59"/>
      <c r="CV247" s="59"/>
      <c r="CW247" s="59"/>
      <c r="CX247" s="59"/>
      <c r="CY247" s="59"/>
      <c r="CZ247" s="59"/>
      <c r="DA247" s="59"/>
      <c r="DB247" s="59"/>
      <c r="DC247" s="59"/>
      <c r="DD247" s="59"/>
      <c r="DE247" s="59"/>
      <c r="DF247" s="59"/>
      <c r="DG247" s="59"/>
      <c r="DH247" s="59"/>
      <c r="DI247" s="59"/>
      <c r="DJ247" s="59"/>
      <c r="DK247" s="59"/>
      <c r="DL247" s="59"/>
      <c r="DM247" s="59"/>
      <c r="DN247" s="59"/>
      <c r="DO247" s="59"/>
      <c r="DP247" s="59"/>
      <c r="DQ247" s="59"/>
      <c r="DR247" s="59"/>
      <c r="DS247" s="59"/>
      <c r="DT247" s="59"/>
      <c r="DU247" s="59"/>
      <c r="DV247" s="59"/>
      <c r="DW247" s="59"/>
      <c r="DX247" s="59"/>
      <c r="DY247" s="59"/>
      <c r="DZ247" s="59"/>
      <c r="EA247" s="59"/>
      <c r="EB247" s="59"/>
      <c r="EC247" s="59"/>
      <c r="ED247" s="59"/>
      <c r="EE247" s="59"/>
      <c r="EF247" s="59"/>
      <c r="EG247" s="59"/>
      <c r="EH247" s="59"/>
      <c r="EI247" s="59"/>
      <c r="EJ247" s="59"/>
      <c r="EK247" s="59"/>
      <c r="EL247" s="59"/>
      <c r="EM247" s="59"/>
      <c r="EN247" s="59"/>
      <c r="EO247" s="59"/>
      <c r="EP247" s="59"/>
      <c r="EQ247" s="59"/>
      <c r="ER247" s="59"/>
      <c r="ES247" s="59"/>
    </row>
    <row r="248" spans="1:149" outlineLevel="1" x14ac:dyDescent="0.2">
      <c r="A248" s="17">
        <v>47</v>
      </c>
      <c r="B248" s="17">
        <v>0</v>
      </c>
      <c r="C248" s="1">
        <v>7.4850606413544044E-13</v>
      </c>
      <c r="D248" s="1">
        <f t="shared" si="4"/>
        <v>-7.4850606413544044E-13</v>
      </c>
      <c r="E248" s="1">
        <f t="shared" si="5"/>
        <v>1.4970247264040009E-12</v>
      </c>
      <c r="F248" s="1">
        <f t="shared" si="6"/>
        <v>-1.2235296181147398E-6</v>
      </c>
      <c r="G248" s="1">
        <f t="shared" si="7"/>
        <v>-8.6516244956424268E-7</v>
      </c>
      <c r="H248" s="1">
        <v>1.9674706219823023E-10</v>
      </c>
      <c r="I248" s="1">
        <f t="shared" si="8"/>
        <v>1.4726636918529245E-22</v>
      </c>
      <c r="J248" s="1">
        <f t="shared" si="9"/>
        <v>-8.651624496493518E-7</v>
      </c>
      <c r="AV248" s="59"/>
      <c r="AW248" s="59"/>
      <c r="AX248" s="59"/>
      <c r="AY248" s="59"/>
      <c r="AZ248" s="59"/>
      <c r="BA248" s="59"/>
      <c r="BB248" s="59"/>
      <c r="BC248" s="72"/>
      <c r="BD248" s="59"/>
      <c r="BE248" s="59"/>
      <c r="BF248" s="59"/>
      <c r="BG248" s="59">
        <f t="shared" si="10"/>
        <v>1</v>
      </c>
      <c r="BH248" s="59">
        <f t="shared" si="11"/>
        <v>7.4850606413544044E-13</v>
      </c>
      <c r="BI248" s="59" t="e">
        <f t="shared" si="12"/>
        <v>#N/A</v>
      </c>
      <c r="BJ248" s="59"/>
      <c r="BK248" s="59"/>
      <c r="BL248" s="59"/>
      <c r="BM248" s="59"/>
      <c r="BN248" s="59"/>
      <c r="BO248" s="59"/>
      <c r="BP248" s="59"/>
      <c r="BQ248" s="59"/>
      <c r="BR248" s="59"/>
      <c r="BS248" s="59"/>
      <c r="BT248" s="59"/>
      <c r="BU248" s="59"/>
      <c r="BV248" s="59"/>
      <c r="BW248" s="59"/>
      <c r="BX248" s="59"/>
      <c r="BY248" s="59"/>
      <c r="BZ248" s="59"/>
      <c r="CA248" s="59"/>
      <c r="CB248" s="59"/>
      <c r="CC248" s="59"/>
      <c r="CD248" s="59"/>
      <c r="CE248" s="59"/>
      <c r="CF248" s="59"/>
      <c r="CG248" s="59"/>
      <c r="CH248" s="59"/>
      <c r="CI248" s="59"/>
      <c r="CJ248" s="59"/>
      <c r="CK248" s="59"/>
      <c r="CL248" s="59"/>
      <c r="CM248" s="59"/>
      <c r="CN248" s="59"/>
      <c r="CO248" s="59"/>
      <c r="CP248" s="59"/>
      <c r="CQ248" s="59"/>
      <c r="CR248" s="59"/>
      <c r="CS248" s="59"/>
      <c r="CT248" s="59"/>
      <c r="CU248" s="59"/>
      <c r="CV248" s="59"/>
      <c r="CW248" s="59"/>
      <c r="CX248" s="59"/>
      <c r="CY248" s="59"/>
      <c r="CZ248" s="59"/>
      <c r="DA248" s="59"/>
      <c r="DB248" s="59"/>
      <c r="DC248" s="59"/>
      <c r="DD248" s="59"/>
      <c r="DE248" s="59"/>
      <c r="DF248" s="59"/>
      <c r="DG248" s="59"/>
      <c r="DH248" s="59"/>
      <c r="DI248" s="59"/>
      <c r="DJ248" s="59"/>
      <c r="DK248" s="59"/>
      <c r="DL248" s="59"/>
      <c r="DM248" s="59"/>
      <c r="DN248" s="59"/>
      <c r="DO248" s="59"/>
      <c r="DP248" s="59"/>
      <c r="DQ248" s="59"/>
      <c r="DR248" s="59"/>
      <c r="DS248" s="59"/>
      <c r="DT248" s="59"/>
      <c r="DU248" s="59"/>
      <c r="DV248" s="59"/>
      <c r="DW248" s="59"/>
      <c r="DX248" s="59"/>
      <c r="DY248" s="59"/>
      <c r="DZ248" s="59"/>
      <c r="EA248" s="59"/>
      <c r="EB248" s="59"/>
      <c r="EC248" s="59"/>
      <c r="ED248" s="59"/>
      <c r="EE248" s="59"/>
      <c r="EF248" s="59"/>
      <c r="EG248" s="59"/>
      <c r="EH248" s="59"/>
      <c r="EI248" s="59"/>
      <c r="EJ248" s="59"/>
      <c r="EK248" s="59"/>
      <c r="EL248" s="59"/>
      <c r="EM248" s="59"/>
      <c r="EN248" s="59"/>
      <c r="EO248" s="59"/>
      <c r="EP248" s="59"/>
      <c r="EQ248" s="59"/>
      <c r="ER248" s="59"/>
      <c r="ES248" s="59"/>
    </row>
    <row r="249" spans="1:149" outlineLevel="1" x14ac:dyDescent="0.2">
      <c r="A249" s="17">
        <v>48</v>
      </c>
      <c r="B249" s="17">
        <v>0</v>
      </c>
      <c r="C249" s="1">
        <v>1.8006222708046038E-3</v>
      </c>
      <c r="D249" s="1">
        <f t="shared" si="4"/>
        <v>-1.8006222708046038E-3</v>
      </c>
      <c r="E249" s="1">
        <f t="shared" si="5"/>
        <v>3.6044906794686048E-3</v>
      </c>
      <c r="F249" s="1">
        <f t="shared" si="6"/>
        <v>-6.0037410665922331E-2</v>
      </c>
      <c r="G249" s="1">
        <f t="shared" si="7"/>
        <v>-4.247199500786808E-2</v>
      </c>
      <c r="H249" s="1">
        <v>3.5580391609908821E-2</v>
      </c>
      <c r="I249" s="1">
        <f t="shared" si="8"/>
        <v>6.6550299539854988E-5</v>
      </c>
      <c r="J249" s="1">
        <f t="shared" si="9"/>
        <v>-4.3248360194211133E-2</v>
      </c>
      <c r="AV249" s="59"/>
      <c r="AW249" s="59"/>
      <c r="AX249" s="59"/>
      <c r="AY249" s="59"/>
      <c r="AZ249" s="59"/>
      <c r="BA249" s="59"/>
      <c r="BB249" s="59"/>
      <c r="BC249" s="72"/>
      <c r="BD249" s="59"/>
      <c r="BE249" s="59"/>
      <c r="BF249" s="59"/>
      <c r="BG249" s="59">
        <f t="shared" si="10"/>
        <v>1</v>
      </c>
      <c r="BH249" s="59">
        <f t="shared" si="11"/>
        <v>1.8006222708046038E-3</v>
      </c>
      <c r="BI249" s="59" t="e">
        <f t="shared" si="12"/>
        <v>#N/A</v>
      </c>
      <c r="BJ249" s="59"/>
      <c r="BK249" s="59"/>
      <c r="BL249" s="59"/>
      <c r="BM249" s="59"/>
      <c r="BN249" s="59"/>
      <c r="BO249" s="59"/>
      <c r="BP249" s="59"/>
      <c r="BQ249" s="59"/>
      <c r="BR249" s="59"/>
      <c r="BS249" s="59"/>
      <c r="BT249" s="59"/>
      <c r="BU249" s="59"/>
      <c r="BV249" s="59"/>
      <c r="BW249" s="59"/>
      <c r="BX249" s="59"/>
      <c r="BY249" s="59"/>
      <c r="BZ249" s="59"/>
      <c r="CA249" s="59"/>
      <c r="CB249" s="59"/>
      <c r="CC249" s="59"/>
      <c r="CD249" s="59"/>
      <c r="CE249" s="59"/>
      <c r="CF249" s="59"/>
      <c r="CG249" s="59"/>
      <c r="CH249" s="59"/>
      <c r="CI249" s="59"/>
      <c r="CJ249" s="59"/>
      <c r="CK249" s="59"/>
      <c r="CL249" s="59"/>
      <c r="CM249" s="59"/>
      <c r="CN249" s="59"/>
      <c r="CO249" s="59"/>
      <c r="CP249" s="59"/>
      <c r="CQ249" s="59"/>
      <c r="CR249" s="59"/>
      <c r="CS249" s="59"/>
      <c r="CT249" s="59"/>
      <c r="CU249" s="59"/>
      <c r="CV249" s="59"/>
      <c r="CW249" s="59"/>
      <c r="CX249" s="59"/>
      <c r="CY249" s="59"/>
      <c r="CZ249" s="59"/>
      <c r="DA249" s="59"/>
      <c r="DB249" s="59"/>
      <c r="DC249" s="59"/>
      <c r="DD249" s="59"/>
      <c r="DE249" s="59"/>
      <c r="DF249" s="59"/>
      <c r="DG249" s="59"/>
      <c r="DH249" s="59"/>
      <c r="DI249" s="59"/>
      <c r="DJ249" s="59"/>
      <c r="DK249" s="59"/>
      <c r="DL249" s="59"/>
      <c r="DM249" s="59"/>
      <c r="DN249" s="59"/>
      <c r="DO249" s="59"/>
      <c r="DP249" s="59"/>
      <c r="DQ249" s="59"/>
      <c r="DR249" s="59"/>
      <c r="DS249" s="59"/>
      <c r="DT249" s="59"/>
      <c r="DU249" s="59"/>
      <c r="DV249" s="59"/>
      <c r="DW249" s="59"/>
      <c r="DX249" s="59"/>
      <c r="DY249" s="59"/>
      <c r="DZ249" s="59"/>
      <c r="EA249" s="59"/>
      <c r="EB249" s="59"/>
      <c r="EC249" s="59"/>
      <c r="ED249" s="59"/>
      <c r="EE249" s="59"/>
      <c r="EF249" s="59"/>
      <c r="EG249" s="59"/>
      <c r="EH249" s="59"/>
      <c r="EI249" s="59"/>
      <c r="EJ249" s="59"/>
      <c r="EK249" s="59"/>
      <c r="EL249" s="59"/>
      <c r="EM249" s="59"/>
      <c r="EN249" s="59"/>
      <c r="EO249" s="59"/>
      <c r="EP249" s="59"/>
      <c r="EQ249" s="59"/>
      <c r="ER249" s="59"/>
      <c r="ES249" s="59"/>
    </row>
    <row r="250" spans="1:149" outlineLevel="1" x14ac:dyDescent="0.2">
      <c r="A250" s="17">
        <v>49</v>
      </c>
      <c r="B250" s="17">
        <v>0</v>
      </c>
      <c r="C250" s="1">
        <v>3.9247769134408993E-29</v>
      </c>
      <c r="D250" s="1">
        <f t="shared" si="4"/>
        <v>-3.9247769134408993E-29</v>
      </c>
      <c r="E250" s="1">
        <f t="shared" si="5"/>
        <v>0</v>
      </c>
      <c r="F250" s="1">
        <f t="shared" si="6"/>
        <v>0</v>
      </c>
      <c r="G250" s="1">
        <f t="shared" si="7"/>
        <v>-6.264803998083978E-15</v>
      </c>
      <c r="H250" s="1">
        <v>6.3187905543705742E-26</v>
      </c>
      <c r="I250" s="1">
        <f t="shared" si="8"/>
        <v>2.4799843288662052E-54</v>
      </c>
      <c r="J250" s="1">
        <f t="shared" si="9"/>
        <v>-6.264803998083978E-15</v>
      </c>
      <c r="AV250" s="59"/>
      <c r="AW250" s="59"/>
      <c r="AX250" s="59"/>
      <c r="AY250" s="59"/>
      <c r="AZ250" s="59"/>
      <c r="BA250" s="59"/>
      <c r="BB250" s="59"/>
      <c r="BC250" s="72"/>
      <c r="BD250" s="59"/>
      <c r="BE250" s="59"/>
      <c r="BF250" s="59"/>
      <c r="BG250" s="59">
        <f t="shared" si="10"/>
        <v>1</v>
      </c>
      <c r="BH250" s="59">
        <f t="shared" si="11"/>
        <v>3.9247769134408993E-29</v>
      </c>
      <c r="BI250" s="59" t="e">
        <f t="shared" si="12"/>
        <v>#N/A</v>
      </c>
      <c r="BJ250" s="59"/>
      <c r="BK250" s="59"/>
      <c r="BL250" s="59"/>
      <c r="BM250" s="59"/>
      <c r="BN250" s="59"/>
      <c r="BO250" s="59"/>
      <c r="BP250" s="59"/>
      <c r="BQ250" s="59"/>
      <c r="BR250" s="59"/>
      <c r="BS250" s="59"/>
      <c r="BT250" s="59"/>
      <c r="BU250" s="59"/>
      <c r="BV250" s="59"/>
      <c r="BW250" s="59"/>
      <c r="BX250" s="59"/>
      <c r="BY250" s="59"/>
      <c r="BZ250" s="59"/>
      <c r="CA250" s="59"/>
      <c r="CB250" s="59"/>
      <c r="CC250" s="59"/>
      <c r="CD250" s="59"/>
      <c r="CE250" s="59"/>
      <c r="CF250" s="59"/>
      <c r="CG250" s="59"/>
      <c r="CH250" s="59"/>
      <c r="CI250" s="59"/>
      <c r="CJ250" s="59"/>
      <c r="CK250" s="59"/>
      <c r="CL250" s="59"/>
      <c r="CM250" s="59"/>
      <c r="CN250" s="59"/>
      <c r="CO250" s="59"/>
      <c r="CP250" s="59"/>
      <c r="CQ250" s="59"/>
      <c r="CR250" s="59"/>
      <c r="CS250" s="59"/>
      <c r="CT250" s="59"/>
      <c r="CU250" s="59"/>
      <c r="CV250" s="59"/>
      <c r="CW250" s="59"/>
      <c r="CX250" s="59"/>
      <c r="CY250" s="59"/>
      <c r="CZ250" s="59"/>
      <c r="DA250" s="59"/>
      <c r="DB250" s="59"/>
      <c r="DC250" s="59"/>
      <c r="DD250" s="59"/>
      <c r="DE250" s="59"/>
      <c r="DF250" s="59"/>
      <c r="DG250" s="59"/>
      <c r="DH250" s="59"/>
      <c r="DI250" s="59"/>
      <c r="DJ250" s="59"/>
      <c r="DK250" s="59"/>
      <c r="DL250" s="59"/>
      <c r="DM250" s="59"/>
      <c r="DN250" s="59"/>
      <c r="DO250" s="59"/>
      <c r="DP250" s="59"/>
      <c r="DQ250" s="59"/>
      <c r="DR250" s="59"/>
      <c r="DS250" s="59"/>
      <c r="DT250" s="59"/>
      <c r="DU250" s="59"/>
      <c r="DV250" s="59"/>
      <c r="DW250" s="59"/>
      <c r="DX250" s="59"/>
      <c r="DY250" s="59"/>
      <c r="DZ250" s="59"/>
      <c r="EA250" s="59"/>
      <c r="EB250" s="59"/>
      <c r="EC250" s="59"/>
      <c r="ED250" s="59"/>
      <c r="EE250" s="59"/>
      <c r="EF250" s="59"/>
      <c r="EG250" s="59"/>
      <c r="EH250" s="59"/>
      <c r="EI250" s="59"/>
      <c r="EJ250" s="59"/>
      <c r="EK250" s="59"/>
      <c r="EL250" s="59"/>
      <c r="EM250" s="59"/>
      <c r="EN250" s="59"/>
      <c r="EO250" s="59"/>
      <c r="EP250" s="59"/>
      <c r="EQ250" s="59"/>
      <c r="ER250" s="59"/>
      <c r="ES250" s="59"/>
    </row>
    <row r="251" spans="1:149" outlineLevel="1" x14ac:dyDescent="0.2">
      <c r="A251" s="17">
        <v>50</v>
      </c>
      <c r="B251" s="17">
        <v>0</v>
      </c>
      <c r="C251" s="1">
        <v>7.9177877260201649E-14</v>
      </c>
      <c r="D251" s="1">
        <f t="shared" si="4"/>
        <v>-7.9177877260201649E-14</v>
      </c>
      <c r="E251" s="1">
        <f t="shared" si="5"/>
        <v>1.5809575870661603E-13</v>
      </c>
      <c r="F251" s="1">
        <f t="shared" si="6"/>
        <v>-3.9761257362741439E-7</v>
      </c>
      <c r="G251" s="1">
        <f t="shared" si="7"/>
        <v>-2.8138563797786111E-7</v>
      </c>
      <c r="H251" s="1">
        <v>2.7271024961439415E-11</v>
      </c>
      <c r="I251" s="1">
        <f t="shared" si="8"/>
        <v>2.1592618672158013E-24</v>
      </c>
      <c r="J251" s="1">
        <f t="shared" si="9"/>
        <v>-2.8138563798169796E-7</v>
      </c>
      <c r="AV251" s="59"/>
      <c r="AW251" s="59"/>
      <c r="AX251" s="59"/>
      <c r="AY251" s="59"/>
      <c r="AZ251" s="59"/>
      <c r="BA251" s="59"/>
      <c r="BB251" s="59"/>
      <c r="BC251" s="72"/>
      <c r="BD251" s="59"/>
      <c r="BE251" s="59"/>
      <c r="BF251" s="59"/>
      <c r="BG251" s="59">
        <f t="shared" si="10"/>
        <v>1</v>
      </c>
      <c r="BH251" s="59">
        <f t="shared" si="11"/>
        <v>7.9177877260201649E-14</v>
      </c>
      <c r="BI251" s="59" t="e">
        <f t="shared" si="12"/>
        <v>#N/A</v>
      </c>
      <c r="BJ251" s="59"/>
      <c r="BK251" s="59"/>
      <c r="BL251" s="59"/>
      <c r="BM251" s="59"/>
      <c r="BN251" s="59"/>
      <c r="BO251" s="59"/>
      <c r="BP251" s="59"/>
      <c r="BQ251" s="59"/>
      <c r="BR251" s="59"/>
      <c r="BS251" s="59"/>
      <c r="BT251" s="59"/>
      <c r="BU251" s="59"/>
      <c r="BV251" s="59"/>
      <c r="BW251" s="59"/>
      <c r="BX251" s="59"/>
      <c r="BY251" s="59"/>
      <c r="BZ251" s="59"/>
      <c r="CA251" s="59"/>
      <c r="CB251" s="59"/>
      <c r="CC251" s="59"/>
      <c r="CD251" s="59"/>
      <c r="CE251" s="59"/>
      <c r="CF251" s="59"/>
      <c r="CG251" s="59"/>
      <c r="CH251" s="59"/>
      <c r="CI251" s="59"/>
      <c r="CJ251" s="59"/>
      <c r="CK251" s="59"/>
      <c r="CL251" s="59"/>
      <c r="CM251" s="59"/>
      <c r="CN251" s="59"/>
      <c r="CO251" s="59"/>
      <c r="CP251" s="59"/>
      <c r="CQ251" s="59"/>
      <c r="CR251" s="59"/>
      <c r="CS251" s="59"/>
      <c r="CT251" s="59"/>
      <c r="CU251" s="59"/>
      <c r="CV251" s="59"/>
      <c r="CW251" s="59"/>
      <c r="CX251" s="59"/>
      <c r="CY251" s="59"/>
      <c r="CZ251" s="59"/>
      <c r="DA251" s="59"/>
      <c r="DB251" s="59"/>
      <c r="DC251" s="59"/>
      <c r="DD251" s="59"/>
      <c r="DE251" s="59"/>
      <c r="DF251" s="59"/>
      <c r="DG251" s="59"/>
      <c r="DH251" s="59"/>
      <c r="DI251" s="59"/>
      <c r="DJ251" s="59"/>
      <c r="DK251" s="59"/>
      <c r="DL251" s="59"/>
      <c r="DM251" s="59"/>
      <c r="DN251" s="59"/>
      <c r="DO251" s="59"/>
      <c r="DP251" s="59"/>
      <c r="DQ251" s="59"/>
      <c r="DR251" s="59"/>
      <c r="DS251" s="59"/>
      <c r="DT251" s="59"/>
      <c r="DU251" s="59"/>
      <c r="DV251" s="59"/>
      <c r="DW251" s="59"/>
      <c r="DX251" s="59"/>
      <c r="DY251" s="59"/>
      <c r="DZ251" s="59"/>
      <c r="EA251" s="59"/>
      <c r="EB251" s="59"/>
      <c r="EC251" s="59"/>
      <c r="ED251" s="59"/>
      <c r="EE251" s="59"/>
      <c r="EF251" s="59"/>
      <c r="EG251" s="59"/>
      <c r="EH251" s="59"/>
      <c r="EI251" s="59"/>
      <c r="EJ251" s="59"/>
      <c r="EK251" s="59"/>
      <c r="EL251" s="59"/>
      <c r="EM251" s="59"/>
      <c r="EN251" s="59"/>
      <c r="EO251" s="59"/>
      <c r="EP251" s="59"/>
      <c r="EQ251" s="59"/>
      <c r="ER251" s="59"/>
      <c r="ES251" s="59"/>
    </row>
    <row r="252" spans="1:149" outlineLevel="1" x14ac:dyDescent="0.2">
      <c r="A252" s="17">
        <v>51</v>
      </c>
      <c r="B252" s="17">
        <v>0</v>
      </c>
      <c r="C252" s="1">
        <v>1.4063252464838459E-10</v>
      </c>
      <c r="D252" s="1">
        <f t="shared" si="4"/>
        <v>-1.4063252464838459E-10</v>
      </c>
      <c r="E252" s="1">
        <f t="shared" si="5"/>
        <v>2.8126478921717938E-10</v>
      </c>
      <c r="F252" s="1">
        <f t="shared" si="6"/>
        <v>-1.6770950754718095E-5</v>
      </c>
      <c r="G252" s="1">
        <f t="shared" si="7"/>
        <v>-1.1858858489254439E-5</v>
      </c>
      <c r="H252" s="1">
        <v>2.6741616990062331E-8</v>
      </c>
      <c r="I252" s="1">
        <f t="shared" si="8"/>
        <v>3.7607412115897846E-18</v>
      </c>
      <c r="J252" s="1">
        <f t="shared" si="9"/>
        <v>-1.1858858647816967E-5</v>
      </c>
      <c r="AV252" s="59"/>
      <c r="AW252" s="59"/>
      <c r="AX252" s="59"/>
      <c r="AY252" s="59"/>
      <c r="AZ252" s="59"/>
      <c r="BA252" s="59"/>
      <c r="BB252" s="59"/>
      <c r="BC252" s="72"/>
      <c r="BD252" s="59"/>
      <c r="BE252" s="59"/>
      <c r="BF252" s="59"/>
      <c r="BG252" s="59">
        <f t="shared" si="10"/>
        <v>1</v>
      </c>
      <c r="BH252" s="59">
        <f t="shared" si="11"/>
        <v>1.4063252464838459E-10</v>
      </c>
      <c r="BI252" s="59" t="e">
        <f t="shared" si="12"/>
        <v>#N/A</v>
      </c>
      <c r="BJ252" s="59"/>
      <c r="BK252" s="59"/>
      <c r="BL252" s="59"/>
      <c r="BM252" s="59"/>
      <c r="BN252" s="59"/>
      <c r="BO252" s="59"/>
      <c r="BP252" s="59"/>
      <c r="BQ252" s="59"/>
      <c r="BR252" s="59"/>
      <c r="BS252" s="59"/>
      <c r="BT252" s="59"/>
      <c r="BU252" s="59"/>
      <c r="BV252" s="59"/>
      <c r="BW252" s="59"/>
      <c r="BX252" s="59"/>
      <c r="BY252" s="59"/>
      <c r="BZ252" s="59"/>
      <c r="CA252" s="59"/>
      <c r="CB252" s="59"/>
      <c r="CC252" s="59"/>
      <c r="CD252" s="59"/>
      <c r="CE252" s="59"/>
      <c r="CF252" s="59"/>
      <c r="CG252" s="59"/>
      <c r="CH252" s="59"/>
      <c r="CI252" s="59"/>
      <c r="CJ252" s="59"/>
      <c r="CK252" s="59"/>
      <c r="CL252" s="59"/>
      <c r="CM252" s="59"/>
      <c r="CN252" s="59"/>
      <c r="CO252" s="59"/>
      <c r="CP252" s="59"/>
      <c r="CQ252" s="59"/>
      <c r="CR252" s="59"/>
      <c r="CS252" s="59"/>
      <c r="CT252" s="59"/>
      <c r="CU252" s="59"/>
      <c r="CV252" s="59"/>
      <c r="CW252" s="59"/>
      <c r="CX252" s="59"/>
      <c r="CY252" s="59"/>
      <c r="CZ252" s="59"/>
      <c r="DA252" s="59"/>
      <c r="DB252" s="59"/>
      <c r="DC252" s="59"/>
      <c r="DD252" s="59"/>
      <c r="DE252" s="59"/>
      <c r="DF252" s="59"/>
      <c r="DG252" s="59"/>
      <c r="DH252" s="59"/>
      <c r="DI252" s="59"/>
      <c r="DJ252" s="59"/>
      <c r="DK252" s="59"/>
      <c r="DL252" s="59"/>
      <c r="DM252" s="59"/>
      <c r="DN252" s="59"/>
      <c r="DO252" s="59"/>
      <c r="DP252" s="59"/>
      <c r="DQ252" s="59"/>
      <c r="DR252" s="59"/>
      <c r="DS252" s="59"/>
      <c r="DT252" s="59"/>
      <c r="DU252" s="59"/>
      <c r="DV252" s="59"/>
      <c r="DW252" s="59"/>
      <c r="DX252" s="59"/>
      <c r="DY252" s="59"/>
      <c r="DZ252" s="59"/>
      <c r="EA252" s="59"/>
      <c r="EB252" s="59"/>
      <c r="EC252" s="59"/>
      <c r="ED252" s="59"/>
      <c r="EE252" s="59"/>
      <c r="EF252" s="59"/>
      <c r="EG252" s="59"/>
      <c r="EH252" s="59"/>
      <c r="EI252" s="59"/>
      <c r="EJ252" s="59"/>
      <c r="EK252" s="59"/>
      <c r="EL252" s="59"/>
      <c r="EM252" s="59"/>
      <c r="EN252" s="59"/>
      <c r="EO252" s="59"/>
      <c r="EP252" s="59"/>
      <c r="EQ252" s="59"/>
      <c r="ER252" s="59"/>
      <c r="ES252" s="59"/>
    </row>
    <row r="253" spans="1:149" outlineLevel="1" x14ac:dyDescent="0.2">
      <c r="A253" s="17">
        <v>52</v>
      </c>
      <c r="B253" s="17">
        <v>0</v>
      </c>
      <c r="C253" s="1">
        <v>3.0125883384537567E-23</v>
      </c>
      <c r="D253" s="1">
        <f t="shared" si="4"/>
        <v>-3.0125883384537567E-23</v>
      </c>
      <c r="E253" s="1">
        <f t="shared" si="5"/>
        <v>0</v>
      </c>
      <c r="F253" s="1">
        <f t="shared" si="6"/>
        <v>0</v>
      </c>
      <c r="G253" s="1">
        <f t="shared" si="7"/>
        <v>-5.488705073561301E-12</v>
      </c>
      <c r="H253" s="1">
        <v>2.9661324455810701E-20</v>
      </c>
      <c r="I253" s="1">
        <f t="shared" si="8"/>
        <v>8.9357360158668534E-43</v>
      </c>
      <c r="J253" s="1">
        <f t="shared" si="9"/>
        <v>-5.488705073561301E-12</v>
      </c>
      <c r="AV253" s="59"/>
      <c r="AW253" s="59"/>
      <c r="AX253" s="59"/>
      <c r="AY253" s="59"/>
      <c r="AZ253" s="59"/>
      <c r="BA253" s="59"/>
      <c r="BB253" s="59"/>
      <c r="BC253" s="72"/>
      <c r="BD253" s="59"/>
      <c r="BE253" s="59"/>
      <c r="BF253" s="59"/>
      <c r="BG253" s="59">
        <f t="shared" si="10"/>
        <v>1</v>
      </c>
      <c r="BH253" s="59">
        <f t="shared" si="11"/>
        <v>3.0125883384537567E-23</v>
      </c>
      <c r="BI253" s="59" t="e">
        <f t="shared" si="12"/>
        <v>#N/A</v>
      </c>
      <c r="BJ253" s="59"/>
      <c r="BK253" s="59"/>
      <c r="BL253" s="59"/>
      <c r="BM253" s="59"/>
      <c r="BN253" s="59"/>
      <c r="BO253" s="59"/>
      <c r="BP253" s="59"/>
      <c r="BQ253" s="59"/>
      <c r="BR253" s="59"/>
      <c r="BS253" s="59"/>
      <c r="BT253" s="59"/>
      <c r="BU253" s="59"/>
      <c r="BV253" s="59"/>
      <c r="BW253" s="59"/>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59"/>
      <c r="DI253" s="59"/>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row>
    <row r="254" spans="1:149" outlineLevel="1" x14ac:dyDescent="0.2">
      <c r="A254" s="17">
        <v>53</v>
      </c>
      <c r="B254" s="17">
        <v>0</v>
      </c>
      <c r="C254" s="1">
        <v>5.5806650110880263E-11</v>
      </c>
      <c r="D254" s="1">
        <f t="shared" si="4"/>
        <v>-5.5806650110880263E-11</v>
      </c>
      <c r="E254" s="1">
        <f t="shared" si="5"/>
        <v>1.116133851977117E-10</v>
      </c>
      <c r="F254" s="1">
        <f t="shared" si="6"/>
        <v>-1.0564723621454169E-5</v>
      </c>
      <c r="G254" s="1">
        <f t="shared" si="7"/>
        <v>-7.4703848705401148E-6</v>
      </c>
      <c r="H254" s="1">
        <v>1.3657668901564467E-8</v>
      </c>
      <c r="I254" s="1">
        <f t="shared" si="8"/>
        <v>7.621887601721156E-19</v>
      </c>
      <c r="J254" s="1">
        <f t="shared" si="9"/>
        <v>-7.4703849215541369E-6</v>
      </c>
      <c r="AV254" s="59"/>
      <c r="AW254" s="59"/>
      <c r="AX254" s="59"/>
      <c r="AY254" s="59"/>
      <c r="AZ254" s="59"/>
      <c r="BA254" s="59"/>
      <c r="BB254" s="59"/>
      <c r="BC254" s="72"/>
      <c r="BD254" s="59"/>
      <c r="BE254" s="59"/>
      <c r="BF254" s="59"/>
      <c r="BG254" s="59">
        <f t="shared" si="10"/>
        <v>1</v>
      </c>
      <c r="BH254" s="59">
        <f t="shared" si="11"/>
        <v>5.5806650110880263E-11</v>
      </c>
      <c r="BI254" s="59" t="e">
        <f t="shared" si="12"/>
        <v>#N/A</v>
      </c>
      <c r="BJ254" s="59"/>
      <c r="BK254" s="59"/>
      <c r="BL254" s="59"/>
      <c r="BM254" s="59"/>
      <c r="BN254" s="59"/>
      <c r="BO254" s="59"/>
      <c r="BP254" s="59"/>
      <c r="BQ254" s="59"/>
      <c r="BR254" s="59"/>
      <c r="BS254" s="59"/>
      <c r="BT254" s="59"/>
      <c r="BU254" s="59"/>
      <c r="BV254" s="59"/>
      <c r="BW254" s="59"/>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59"/>
      <c r="DI254" s="59"/>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row>
    <row r="255" spans="1:149" outlineLevel="1" x14ac:dyDescent="0.2">
      <c r="A255" s="17">
        <v>54</v>
      </c>
      <c r="B255" s="17">
        <v>0</v>
      </c>
      <c r="C255" s="1">
        <v>2.3053353910671914E-18</v>
      </c>
      <c r="D255" s="1">
        <f t="shared" si="4"/>
        <v>-2.3053353910671914E-18</v>
      </c>
      <c r="E255" s="1">
        <f t="shared" si="5"/>
        <v>0</v>
      </c>
      <c r="F255" s="1">
        <f t="shared" si="6"/>
        <v>0</v>
      </c>
      <c r="G255" s="1">
        <f t="shared" si="7"/>
        <v>-1.518333096216766E-9</v>
      </c>
      <c r="H255" s="1">
        <v>1.4162168317728069E-15</v>
      </c>
      <c r="I255" s="1">
        <f t="shared" si="8"/>
        <v>3.2648547837109073E-33</v>
      </c>
      <c r="J255" s="1">
        <f t="shared" si="9"/>
        <v>-1.5183330962167671E-9</v>
      </c>
      <c r="AV255" s="59"/>
      <c r="AW255" s="59"/>
      <c r="AX255" s="59"/>
      <c r="AY255" s="59"/>
      <c r="AZ255" s="59"/>
      <c r="BA255" s="59"/>
      <c r="BB255" s="59"/>
      <c r="BC255" s="72"/>
      <c r="BD255" s="59"/>
      <c r="BE255" s="59"/>
      <c r="BF255" s="59"/>
      <c r="BG255" s="59">
        <f t="shared" si="10"/>
        <v>1</v>
      </c>
      <c r="BH255" s="59">
        <f t="shared" si="11"/>
        <v>2.3053353910671914E-18</v>
      </c>
      <c r="BI255" s="59" t="e">
        <f t="shared" si="12"/>
        <v>#N/A</v>
      </c>
      <c r="BJ255" s="59"/>
      <c r="BK255" s="59"/>
      <c r="BL255" s="59"/>
      <c r="BM255" s="59"/>
      <c r="BN255" s="59"/>
      <c r="BO255" s="59"/>
      <c r="BP255" s="59"/>
      <c r="BQ255" s="59"/>
      <c r="BR255" s="59"/>
      <c r="BS255" s="59"/>
      <c r="BT255" s="59"/>
      <c r="BU255" s="59"/>
      <c r="BV255" s="59"/>
      <c r="BW255" s="59"/>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59"/>
      <c r="DI255" s="59"/>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row>
    <row r="256" spans="1:149" outlineLevel="1" x14ac:dyDescent="0.2">
      <c r="A256" s="17">
        <v>55</v>
      </c>
      <c r="B256" s="17">
        <v>0</v>
      </c>
      <c r="C256" s="1">
        <v>2.541941343564767E-12</v>
      </c>
      <c r="D256" s="1">
        <f t="shared" si="4"/>
        <v>-2.541941343564767E-12</v>
      </c>
      <c r="E256" s="1">
        <f t="shared" si="5"/>
        <v>5.0839332743570553E-12</v>
      </c>
      <c r="F256" s="1">
        <f t="shared" si="6"/>
        <v>-2.2547579192359109E-6</v>
      </c>
      <c r="G256" s="1">
        <f t="shared" si="7"/>
        <v>-1.594346682365924E-6</v>
      </c>
      <c r="H256" s="1">
        <v>6.4676880162869284E-10</v>
      </c>
      <c r="I256" s="1">
        <f t="shared" si="8"/>
        <v>1.6440483576553119E-21</v>
      </c>
      <c r="J256" s="1">
        <f t="shared" si="9"/>
        <v>-1.5943466828815109E-6</v>
      </c>
      <c r="AV256" s="59"/>
      <c r="AW256" s="59"/>
      <c r="AX256" s="59"/>
      <c r="AY256" s="59"/>
      <c r="AZ256" s="59"/>
      <c r="BA256" s="59"/>
      <c r="BB256" s="59"/>
      <c r="BC256" s="72"/>
      <c r="BD256" s="59"/>
      <c r="BE256" s="59"/>
      <c r="BF256" s="59"/>
      <c r="BG256" s="59">
        <f t="shared" si="10"/>
        <v>1</v>
      </c>
      <c r="BH256" s="59">
        <f t="shared" si="11"/>
        <v>2.541941343564767E-12</v>
      </c>
      <c r="BI256" s="59" t="e">
        <f t="shared" si="12"/>
        <v>#N/A</v>
      </c>
      <c r="BJ256" s="59"/>
      <c r="BK256" s="59"/>
      <c r="BL256" s="59"/>
      <c r="BM256" s="59"/>
      <c r="BN256" s="59"/>
      <c r="BO256" s="59"/>
      <c r="BP256" s="59"/>
      <c r="BQ256" s="59"/>
      <c r="BR256" s="59"/>
      <c r="BS256" s="59"/>
      <c r="BT256" s="59"/>
      <c r="BU256" s="59"/>
      <c r="BV256" s="59"/>
      <c r="BW256" s="59"/>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59"/>
      <c r="DI256" s="59"/>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row>
    <row r="257" spans="1:149" outlineLevel="1" x14ac:dyDescent="0.2">
      <c r="A257" s="17">
        <v>56</v>
      </c>
      <c r="B257" s="17">
        <v>0</v>
      </c>
      <c r="C257" s="1">
        <v>2.3407133152757728E-9</v>
      </c>
      <c r="D257" s="1">
        <f t="shared" si="4"/>
        <v>-2.3407133152757728E-9</v>
      </c>
      <c r="E257" s="1">
        <f t="shared" si="5"/>
        <v>4.6814267962880355E-9</v>
      </c>
      <c r="F257" s="1">
        <f t="shared" si="6"/>
        <v>-6.8420952903975519E-5</v>
      </c>
      <c r="G257" s="1">
        <f t="shared" si="7"/>
        <v>-4.838091897385488E-5</v>
      </c>
      <c r="H257" s="1">
        <v>3.3420663013218857E-7</v>
      </c>
      <c r="I257" s="1">
        <f t="shared" si="8"/>
        <v>7.8228217247884528E-16</v>
      </c>
      <c r="J257" s="1">
        <f t="shared" si="9"/>
        <v>-4.8380927058468851E-5</v>
      </c>
      <c r="AV257" s="59"/>
      <c r="AW257" s="59"/>
      <c r="AX257" s="59"/>
      <c r="AY257" s="59"/>
      <c r="AZ257" s="59"/>
      <c r="BA257" s="59"/>
      <c r="BB257" s="59"/>
      <c r="BC257" s="72"/>
      <c r="BD257" s="59"/>
      <c r="BE257" s="59"/>
      <c r="BF257" s="59"/>
      <c r="BG257" s="59">
        <f t="shared" si="10"/>
        <v>1</v>
      </c>
      <c r="BH257" s="59">
        <f t="shared" si="11"/>
        <v>2.3407133152757728E-9</v>
      </c>
      <c r="BI257" s="59" t="e">
        <f t="shared" si="12"/>
        <v>#N/A</v>
      </c>
      <c r="BJ257" s="59"/>
      <c r="BK257" s="59"/>
      <c r="BL257" s="59"/>
      <c r="BM257" s="59"/>
      <c r="BN257" s="59"/>
      <c r="BO257" s="59"/>
      <c r="BP257" s="59"/>
      <c r="BQ257" s="59"/>
      <c r="BR257" s="59"/>
      <c r="BS257" s="59"/>
      <c r="BT257" s="59"/>
      <c r="BU257" s="59"/>
      <c r="BV257" s="59"/>
      <c r="BW257" s="59"/>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59"/>
      <c r="DI257" s="59"/>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row>
    <row r="258" spans="1:149" outlineLevel="1" x14ac:dyDescent="0.2">
      <c r="A258" s="17">
        <v>57</v>
      </c>
      <c r="B258" s="17">
        <v>0</v>
      </c>
      <c r="C258" s="1">
        <v>6.5481512500494904E-27</v>
      </c>
      <c r="D258" s="1">
        <f t="shared" si="4"/>
        <v>-6.5481512500494904E-27</v>
      </c>
      <c r="E258" s="1">
        <f t="shared" si="5"/>
        <v>0</v>
      </c>
      <c r="F258" s="1">
        <f t="shared" si="6"/>
        <v>0</v>
      </c>
      <c r="G258" s="1">
        <f t="shared" si="7"/>
        <v>-8.0920647859798371E-14</v>
      </c>
      <c r="H258" s="1">
        <v>8.9158440479353235E-24</v>
      </c>
      <c r="I258" s="1">
        <f t="shared" si="8"/>
        <v>5.8382295347733997E-50</v>
      </c>
      <c r="J258" s="1">
        <f t="shared" si="9"/>
        <v>-8.0920647859798371E-14</v>
      </c>
      <c r="AV258" s="59"/>
      <c r="AW258" s="59"/>
      <c r="AX258" s="59"/>
      <c r="AY258" s="59"/>
      <c r="AZ258" s="59"/>
      <c r="BA258" s="59"/>
      <c r="BB258" s="59"/>
      <c r="BC258" s="72"/>
      <c r="BD258" s="59"/>
      <c r="BE258" s="59"/>
      <c r="BF258" s="59"/>
      <c r="BG258" s="59">
        <f t="shared" si="10"/>
        <v>1</v>
      </c>
      <c r="BH258" s="59">
        <f t="shared" si="11"/>
        <v>6.5481512500494904E-27</v>
      </c>
      <c r="BI258" s="59" t="e">
        <f t="shared" si="12"/>
        <v>#N/A</v>
      </c>
      <c r="BJ258" s="59"/>
      <c r="BK258" s="59"/>
      <c r="BL258" s="59"/>
      <c r="BM258" s="59"/>
      <c r="BN258" s="59"/>
      <c r="BO258" s="59"/>
      <c r="BP258" s="59"/>
      <c r="BQ258" s="59"/>
      <c r="BR258" s="59"/>
      <c r="BS258" s="59"/>
      <c r="BT258" s="59"/>
      <c r="BU258" s="59"/>
      <c r="BV258" s="59"/>
      <c r="BW258" s="59"/>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59"/>
      <c r="DI258" s="59"/>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row>
    <row r="259" spans="1:149" outlineLevel="1" x14ac:dyDescent="0.2">
      <c r="A259" s="17">
        <v>58</v>
      </c>
      <c r="B259" s="17">
        <v>0</v>
      </c>
      <c r="C259" s="1">
        <v>2.1886860190979554E-25</v>
      </c>
      <c r="D259" s="1">
        <f t="shared" si="4"/>
        <v>-2.1886860190979554E-25</v>
      </c>
      <c r="E259" s="1">
        <f t="shared" si="5"/>
        <v>0</v>
      </c>
      <c r="F259" s="1">
        <f t="shared" si="6"/>
        <v>0</v>
      </c>
      <c r="G259" s="1">
        <f t="shared" si="7"/>
        <v>-4.6783394694035998E-13</v>
      </c>
      <c r="H259" s="1">
        <v>2.6373444995576165E-22</v>
      </c>
      <c r="I259" s="1">
        <f t="shared" si="8"/>
        <v>5.7723190337266487E-47</v>
      </c>
      <c r="J259" s="1">
        <f t="shared" si="9"/>
        <v>-4.6783394694035998E-13</v>
      </c>
      <c r="AV259" s="59"/>
      <c r="AW259" s="59"/>
      <c r="AX259" s="59"/>
      <c r="AY259" s="59"/>
      <c r="AZ259" s="59"/>
      <c r="BA259" s="59"/>
      <c r="BB259" s="59"/>
      <c r="BC259" s="72"/>
      <c r="BD259" s="59"/>
      <c r="BE259" s="59"/>
      <c r="BF259" s="59"/>
      <c r="BG259" s="59">
        <f t="shared" si="10"/>
        <v>1</v>
      </c>
      <c r="BH259" s="59">
        <f t="shared" si="11"/>
        <v>2.1886860190979554E-25</v>
      </c>
      <c r="BI259" s="59" t="e">
        <f t="shared" si="12"/>
        <v>#N/A</v>
      </c>
      <c r="BJ259" s="59"/>
      <c r="BK259" s="59"/>
      <c r="BL259" s="59"/>
      <c r="BM259" s="59"/>
      <c r="BN259" s="59"/>
      <c r="BO259" s="59"/>
      <c r="BP259" s="59"/>
      <c r="BQ259" s="59"/>
      <c r="BR259" s="59"/>
      <c r="BS259" s="59"/>
      <c r="BT259" s="59"/>
      <c r="BU259" s="59"/>
      <c r="BV259" s="59"/>
      <c r="BW259" s="59"/>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59"/>
      <c r="DI259" s="59"/>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row>
    <row r="260" spans="1:149" outlineLevel="1" x14ac:dyDescent="0.2">
      <c r="A260" s="17">
        <v>59</v>
      </c>
      <c r="B260" s="17">
        <v>0</v>
      </c>
      <c r="C260" s="1">
        <v>1.1713317433495268E-17</v>
      </c>
      <c r="D260" s="1">
        <f t="shared" si="4"/>
        <v>-1.1713317433495268E-17</v>
      </c>
      <c r="E260" s="1">
        <f t="shared" si="5"/>
        <v>0</v>
      </c>
      <c r="F260" s="1">
        <f t="shared" si="6"/>
        <v>0</v>
      </c>
      <c r="G260" s="1">
        <f t="shared" si="7"/>
        <v>-3.4224724153008553E-9</v>
      </c>
      <c r="H260" s="1">
        <v>6.6907596130788965E-15</v>
      </c>
      <c r="I260" s="1">
        <f t="shared" si="8"/>
        <v>7.8370991219203629E-32</v>
      </c>
      <c r="J260" s="1">
        <f t="shared" si="9"/>
        <v>-3.4224724153008669E-9</v>
      </c>
      <c r="AV260" s="59"/>
      <c r="AW260" s="59"/>
      <c r="AX260" s="59"/>
      <c r="AY260" s="59"/>
      <c r="AZ260" s="59"/>
      <c r="BA260" s="59"/>
      <c r="BB260" s="59"/>
      <c r="BC260" s="72"/>
      <c r="BD260" s="59"/>
      <c r="BE260" s="59"/>
      <c r="BF260" s="59"/>
      <c r="BG260" s="59">
        <f t="shared" si="10"/>
        <v>1</v>
      </c>
      <c r="BH260" s="59">
        <f t="shared" si="11"/>
        <v>1.1713317433495268E-17</v>
      </c>
      <c r="BI260" s="59" t="e">
        <f t="shared" si="12"/>
        <v>#N/A</v>
      </c>
      <c r="BJ260" s="59"/>
      <c r="BK260" s="59"/>
      <c r="BL260" s="59"/>
      <c r="BM260" s="59"/>
      <c r="BN260" s="59"/>
      <c r="BO260" s="59"/>
      <c r="BP260" s="59"/>
      <c r="BQ260" s="59"/>
      <c r="BR260" s="59"/>
      <c r="BS260" s="59"/>
      <c r="BT260" s="59"/>
      <c r="BU260" s="59"/>
      <c r="BV260" s="59"/>
      <c r="BW260" s="59"/>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59"/>
      <c r="DI260" s="59"/>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row>
    <row r="261" spans="1:149" outlineLevel="1" x14ac:dyDescent="0.2">
      <c r="A261" s="17">
        <v>60</v>
      </c>
      <c r="B261" s="17">
        <v>0</v>
      </c>
      <c r="C261" s="1">
        <v>1.0642905971409334E-21</v>
      </c>
      <c r="D261" s="1">
        <f t="shared" si="4"/>
        <v>-1.0642905971409334E-21</v>
      </c>
      <c r="E261" s="1">
        <f t="shared" si="5"/>
        <v>0</v>
      </c>
      <c r="F261" s="1">
        <f t="shared" si="6"/>
        <v>0</v>
      </c>
      <c r="G261" s="1">
        <f t="shared" si="7"/>
        <v>-3.2623466969973212E-11</v>
      </c>
      <c r="H261" s="1">
        <v>9.8776694770814411E-19</v>
      </c>
      <c r="I261" s="1">
        <f t="shared" si="8"/>
        <v>1.0512710746123777E-39</v>
      </c>
      <c r="J261" s="1">
        <f t="shared" si="9"/>
        <v>-3.2623466969973212E-11</v>
      </c>
      <c r="AV261" s="59"/>
      <c r="AW261" s="59"/>
      <c r="AX261" s="59"/>
      <c r="AY261" s="59"/>
      <c r="AZ261" s="59"/>
      <c r="BA261" s="59"/>
      <c r="BB261" s="59"/>
      <c r="BC261" s="72"/>
      <c r="BD261" s="59"/>
      <c r="BE261" s="59"/>
      <c r="BF261" s="59"/>
      <c r="BG261" s="59">
        <f t="shared" si="10"/>
        <v>1</v>
      </c>
      <c r="BH261" s="59">
        <f t="shared" si="11"/>
        <v>1.0642905971409334E-21</v>
      </c>
      <c r="BI261" s="59" t="e">
        <f t="shared" si="12"/>
        <v>#N/A</v>
      </c>
      <c r="BJ261" s="59"/>
      <c r="BK261" s="59"/>
      <c r="BL261" s="59"/>
      <c r="BM261" s="59"/>
      <c r="BN261" s="59"/>
      <c r="BO261" s="59"/>
      <c r="BP261" s="59"/>
      <c r="BQ261" s="59"/>
      <c r="BR261" s="59"/>
      <c r="BS261" s="59"/>
      <c r="BT261" s="59"/>
      <c r="BU261" s="59"/>
      <c r="BV261" s="59"/>
      <c r="BW261" s="59"/>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59"/>
      <c r="DI261" s="59"/>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row>
    <row r="262" spans="1:149" outlineLevel="1" x14ac:dyDescent="0.2">
      <c r="A262" s="17">
        <v>61</v>
      </c>
      <c r="B262" s="17">
        <v>0</v>
      </c>
      <c r="C262" s="1">
        <v>4.3654917008861202E-16</v>
      </c>
      <c r="D262" s="1">
        <f t="shared" si="4"/>
        <v>-4.3654917008861202E-16</v>
      </c>
      <c r="E262" s="1">
        <f t="shared" si="5"/>
        <v>8.8817841970012504E-16</v>
      </c>
      <c r="F262" s="1">
        <f t="shared" si="6"/>
        <v>-2.9802322387695309E-8</v>
      </c>
      <c r="G262" s="1">
        <f t="shared" si="7"/>
        <v>-2.0893759118181969E-8</v>
      </c>
      <c r="H262" s="1">
        <v>1.9731745700318216E-13</v>
      </c>
      <c r="I262" s="1">
        <f t="shared" si="8"/>
        <v>8.6138772098751584E-29</v>
      </c>
      <c r="J262" s="1">
        <f t="shared" si="9"/>
        <v>-2.089375911818403E-8</v>
      </c>
      <c r="AV262" s="59"/>
      <c r="AW262" s="59"/>
      <c r="AX262" s="59"/>
      <c r="AY262" s="59"/>
      <c r="AZ262" s="59"/>
      <c r="BA262" s="59"/>
      <c r="BB262" s="59"/>
      <c r="BC262" s="72"/>
      <c r="BD262" s="59"/>
      <c r="BE262" s="59"/>
      <c r="BF262" s="59"/>
      <c r="BG262" s="59">
        <f t="shared" si="10"/>
        <v>1</v>
      </c>
      <c r="BH262" s="59">
        <f t="shared" si="11"/>
        <v>4.3654917008861202E-16</v>
      </c>
      <c r="BI262" s="59" t="e">
        <f t="shared" si="12"/>
        <v>#N/A</v>
      </c>
      <c r="BJ262" s="59"/>
      <c r="BK262" s="59"/>
      <c r="BL262" s="59"/>
      <c r="BM262" s="59"/>
      <c r="BN262" s="59"/>
      <c r="BO262" s="59"/>
      <c r="BP262" s="59"/>
      <c r="BQ262" s="59"/>
      <c r="BR262" s="59"/>
      <c r="BS262" s="59"/>
      <c r="BT262" s="59"/>
      <c r="BU262" s="59"/>
      <c r="BV262" s="59"/>
      <c r="BW262" s="59"/>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59"/>
      <c r="DI262" s="59"/>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row>
    <row r="263" spans="1:149" outlineLevel="1" x14ac:dyDescent="0.2">
      <c r="A263" s="17">
        <v>62</v>
      </c>
      <c r="B263" s="17">
        <v>0</v>
      </c>
      <c r="C263" s="1">
        <v>8.2188159061572254E-21</v>
      </c>
      <c r="D263" s="1">
        <f t="shared" si="4"/>
        <v>-8.2188159061572254E-21</v>
      </c>
      <c r="E263" s="1">
        <f t="shared" si="5"/>
        <v>0</v>
      </c>
      <c r="F263" s="1">
        <f t="shared" si="6"/>
        <v>0</v>
      </c>
      <c r="G263" s="1">
        <f t="shared" si="7"/>
        <v>-9.0657685312152258E-11</v>
      </c>
      <c r="H263" s="1">
        <v>6.7043948257863604E-18</v>
      </c>
      <c r="I263" s="1">
        <f t="shared" si="8"/>
        <v>5.5102186835331145E-38</v>
      </c>
      <c r="J263" s="1">
        <f t="shared" si="9"/>
        <v>-9.0657685312152258E-11</v>
      </c>
      <c r="AV263" s="59"/>
      <c r="AW263" s="59"/>
      <c r="AX263" s="59"/>
      <c r="AY263" s="59"/>
      <c r="AZ263" s="59"/>
      <c r="BA263" s="59"/>
      <c r="BB263" s="59"/>
      <c r="BC263" s="72"/>
      <c r="BD263" s="59"/>
      <c r="BE263" s="59"/>
      <c r="BF263" s="59"/>
      <c r="BG263" s="59">
        <f t="shared" si="10"/>
        <v>1</v>
      </c>
      <c r="BH263" s="59">
        <f t="shared" si="11"/>
        <v>8.2188159061572254E-21</v>
      </c>
      <c r="BI263" s="59" t="e">
        <f t="shared" si="12"/>
        <v>#N/A</v>
      </c>
      <c r="BJ263" s="59"/>
      <c r="BK263" s="59"/>
      <c r="BL263" s="59"/>
      <c r="BM263" s="59"/>
      <c r="BN263" s="59"/>
      <c r="BO263" s="59"/>
      <c r="BP263" s="59"/>
      <c r="BQ263" s="59"/>
      <c r="BR263" s="59"/>
      <c r="BS263" s="59"/>
      <c r="BT263" s="59"/>
      <c r="BU263" s="59"/>
      <c r="BV263" s="59"/>
      <c r="BW263" s="59"/>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59"/>
      <c r="DI263" s="59"/>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row>
    <row r="264" spans="1:149" outlineLevel="1" x14ac:dyDescent="0.2">
      <c r="A264" s="17">
        <v>63</v>
      </c>
      <c r="B264" s="17">
        <v>0</v>
      </c>
      <c r="C264" s="1">
        <v>1.6804392712442094E-14</v>
      </c>
      <c r="D264" s="1">
        <f t="shared" si="4"/>
        <v>-1.6804392712442094E-14</v>
      </c>
      <c r="E264" s="1">
        <f t="shared" si="5"/>
        <v>3.3750779948604475E-14</v>
      </c>
      <c r="F264" s="1">
        <f t="shared" si="6"/>
        <v>-1.8371385344770402E-7</v>
      </c>
      <c r="G264" s="1">
        <f t="shared" si="7"/>
        <v>-1.2963175811676077E-7</v>
      </c>
      <c r="H264" s="1">
        <v>6.4435563965874781E-12</v>
      </c>
      <c r="I264" s="1">
        <f t="shared" si="8"/>
        <v>1.0828005215372374E-25</v>
      </c>
      <c r="J264" s="1">
        <f t="shared" si="9"/>
        <v>-1.2963175811717841E-7</v>
      </c>
      <c r="AV264" s="59"/>
      <c r="AW264" s="59"/>
      <c r="AX264" s="59"/>
      <c r="AY264" s="59"/>
      <c r="AZ264" s="59"/>
      <c r="BA264" s="59"/>
      <c r="BB264" s="59"/>
      <c r="BC264" s="72"/>
      <c r="BD264" s="59"/>
      <c r="BE264" s="59"/>
      <c r="BF264" s="59"/>
      <c r="BG264" s="59">
        <f t="shared" si="10"/>
        <v>1</v>
      </c>
      <c r="BH264" s="59">
        <f t="shared" si="11"/>
        <v>1.6804392712442094E-14</v>
      </c>
      <c r="BI264" s="59" t="e">
        <f t="shared" si="12"/>
        <v>#N/A</v>
      </c>
      <c r="BJ264" s="59"/>
      <c r="BK264" s="59"/>
      <c r="BL264" s="59"/>
      <c r="BM264" s="59"/>
      <c r="BN264" s="59"/>
      <c r="BO264" s="59"/>
      <c r="BP264" s="59"/>
      <c r="BQ264" s="59"/>
      <c r="BR264" s="59"/>
      <c r="BS264" s="59"/>
      <c r="BT264" s="59"/>
      <c r="BU264" s="59"/>
      <c r="BV264" s="59"/>
      <c r="BW264" s="59"/>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59"/>
      <c r="DI264" s="59"/>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row>
    <row r="265" spans="1:149" outlineLevel="1" x14ac:dyDescent="0.2">
      <c r="A265" s="17">
        <v>64</v>
      </c>
      <c r="B265" s="17">
        <v>1</v>
      </c>
      <c r="C265" s="1">
        <v>0.53115923275374777</v>
      </c>
      <c r="D265" s="1">
        <f t="shared" si="4"/>
        <v>0.46884076724625223</v>
      </c>
      <c r="E265" s="1">
        <f t="shared" si="5"/>
        <v>1.2653868586680075</v>
      </c>
      <c r="F265" s="1">
        <f t="shared" si="6"/>
        <v>1.1248941544287656</v>
      </c>
      <c r="G265" s="1">
        <f t="shared" si="7"/>
        <v>0.93950764095664152</v>
      </c>
      <c r="H265" s="1">
        <v>0.8396860091910372</v>
      </c>
      <c r="I265" s="1">
        <f t="shared" si="8"/>
        <v>4.6232366543637742</v>
      </c>
      <c r="J265" s="1">
        <f t="shared" si="9"/>
        <v>2.3464678267088357</v>
      </c>
      <c r="AV265" s="59"/>
      <c r="AW265" s="59"/>
      <c r="AX265" s="59"/>
      <c r="AY265" s="59"/>
      <c r="AZ265" s="59"/>
      <c r="BA265" s="59"/>
      <c r="BB265" s="59"/>
      <c r="BC265" s="72"/>
      <c r="BD265" s="59"/>
      <c r="BE265" s="59"/>
      <c r="BF265" s="59"/>
      <c r="BG265" s="59">
        <f t="shared" si="10"/>
        <v>0</v>
      </c>
      <c r="BH265" s="59" t="e">
        <f t="shared" si="11"/>
        <v>#N/A</v>
      </c>
      <c r="BI265" s="59">
        <f t="shared" si="12"/>
        <v>0.53115923275374777</v>
      </c>
      <c r="BJ265" s="59"/>
      <c r="BK265" s="59"/>
      <c r="BL265" s="59"/>
      <c r="BM265" s="59"/>
      <c r="BN265" s="59"/>
      <c r="BO265" s="59"/>
      <c r="BP265" s="59"/>
      <c r="BQ265" s="59"/>
      <c r="BR265" s="59"/>
      <c r="BS265" s="59"/>
      <c r="BT265" s="59"/>
      <c r="BU265" s="59"/>
      <c r="BV265" s="59"/>
      <c r="BW265" s="59"/>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59"/>
      <c r="DI265" s="59"/>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row>
    <row r="266" spans="1:149" outlineLevel="1" x14ac:dyDescent="0.2">
      <c r="A266" s="17">
        <v>65</v>
      </c>
      <c r="B266" s="17">
        <v>0</v>
      </c>
      <c r="C266" s="1">
        <v>4.3314911232982987E-14</v>
      </c>
      <c r="D266" s="1">
        <f t="shared" si="4"/>
        <v>-4.3314911232982987E-14</v>
      </c>
      <c r="E266" s="1">
        <f t="shared" si="5"/>
        <v>8.659739592076033E-14</v>
      </c>
      <c r="F266" s="1">
        <f t="shared" si="6"/>
        <v>-2.9427435484724171E-7</v>
      </c>
      <c r="G266" s="1">
        <f t="shared" si="7"/>
        <v>-2.0812234678905786E-7</v>
      </c>
      <c r="H266" s="1">
        <v>1.4996059920425022E-11</v>
      </c>
      <c r="I266" s="1">
        <f t="shared" si="8"/>
        <v>6.495530043074726E-25</v>
      </c>
      <c r="J266" s="1">
        <f t="shared" si="9"/>
        <v>-2.0812234679061836E-7</v>
      </c>
      <c r="AV266" s="59"/>
      <c r="AW266" s="59"/>
      <c r="AX266" s="59"/>
      <c r="AY266" s="59"/>
      <c r="AZ266" s="59"/>
      <c r="BA266" s="59"/>
      <c r="BB266" s="59"/>
      <c r="BC266" s="72"/>
      <c r="BD266" s="59"/>
      <c r="BE266" s="59"/>
      <c r="BF266" s="59"/>
      <c r="BG266" s="59">
        <f t="shared" si="10"/>
        <v>1</v>
      </c>
      <c r="BH266" s="59">
        <f t="shared" si="11"/>
        <v>4.3314911232982987E-14</v>
      </c>
      <c r="BI266" s="59" t="e">
        <f t="shared" si="12"/>
        <v>#N/A</v>
      </c>
      <c r="BJ266" s="59"/>
      <c r="BK266" s="59"/>
      <c r="BL266" s="59"/>
      <c r="BM266" s="59"/>
      <c r="BN266" s="59"/>
      <c r="BO266" s="59"/>
      <c r="BP266" s="59"/>
      <c r="BQ266" s="59"/>
      <c r="BR266" s="59"/>
      <c r="BS266" s="59"/>
      <c r="BT266" s="59"/>
      <c r="BU266" s="59"/>
      <c r="BV266" s="59"/>
      <c r="BW266" s="59"/>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59"/>
      <c r="DI266" s="59"/>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row>
    <row r="267" spans="1:149" outlineLevel="1" x14ac:dyDescent="0.2">
      <c r="A267" s="17">
        <v>66</v>
      </c>
      <c r="B267" s="17">
        <v>0</v>
      </c>
      <c r="C267" s="1">
        <v>4.5381383008923992E-26</v>
      </c>
      <c r="D267" s="1">
        <f t="shared" ref="D267:D330" si="13">B267 - C267</f>
        <v>-4.5381383008923992E-26</v>
      </c>
      <c r="E267" s="1">
        <f t="shared" ref="E267:E330" si="14">2*IF(B267=1,LN(1/C267),LN(1/(1-C267)))</f>
        <v>0</v>
      </c>
      <c r="F267" s="1">
        <f t="shared" ref="F267:F330" si="15">SQRT(E267)*SIGN(D267)</f>
        <v>0</v>
      </c>
      <c r="G267" s="1">
        <f t="shared" ref="G267:G330" si="16">D267/(SQRT(C267*(1-C267)))</f>
        <v>-2.1302906611287578E-13</v>
      </c>
      <c r="H267" s="1">
        <v>5.9328746038784072E-23</v>
      </c>
      <c r="I267" s="1">
        <f t="shared" ref="I267:I330" si="17">G267^2*H267/(1-H267)</f>
        <v>2.6924205474252426E-48</v>
      </c>
      <c r="J267" s="1">
        <f t="shared" ref="J267:J330" si="18">G267/SQRT(1-H267)</f>
        <v>-2.1302906611287578E-13</v>
      </c>
      <c r="AV267" s="59"/>
      <c r="AW267" s="59"/>
      <c r="AX267" s="59"/>
      <c r="AY267" s="59"/>
      <c r="AZ267" s="59"/>
      <c r="BA267" s="59"/>
      <c r="BB267" s="59"/>
      <c r="BC267" s="72"/>
      <c r="BD267" s="59"/>
      <c r="BE267" s="59"/>
      <c r="BF267" s="59"/>
      <c r="BG267" s="59">
        <f t="shared" ref="BG267:BG330" si="19">1-B267</f>
        <v>1</v>
      </c>
      <c r="BH267" s="59">
        <f t="shared" ref="BH267:BH330" si="20">IF(B267=0,C267,NA())</f>
        <v>4.5381383008923992E-26</v>
      </c>
      <c r="BI267" s="59" t="e">
        <f t="shared" ref="BI267:BI330" si="21">IF(B267=1,C267,NA())</f>
        <v>#N/A</v>
      </c>
      <c r="BJ267" s="59"/>
      <c r="BK267" s="59"/>
      <c r="BL267" s="59"/>
      <c r="BM267" s="59"/>
      <c r="BN267" s="59"/>
      <c r="BO267" s="59"/>
      <c r="BP267" s="59"/>
      <c r="BQ267" s="59"/>
      <c r="BR267" s="59"/>
      <c r="BS267" s="59"/>
      <c r="BT267" s="59"/>
      <c r="BU267" s="59"/>
      <c r="BV267" s="59"/>
      <c r="BW267" s="59"/>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59"/>
      <c r="DI267" s="59"/>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row>
    <row r="268" spans="1:149" outlineLevel="1" x14ac:dyDescent="0.2">
      <c r="A268" s="17">
        <v>67</v>
      </c>
      <c r="B268" s="17">
        <v>0</v>
      </c>
      <c r="C268" s="1">
        <v>3.0526744994494278E-29</v>
      </c>
      <c r="D268" s="1">
        <f t="shared" si="13"/>
        <v>-3.0526744994494278E-29</v>
      </c>
      <c r="E268" s="1">
        <f t="shared" si="14"/>
        <v>0</v>
      </c>
      <c r="F268" s="1">
        <f t="shared" si="15"/>
        <v>0</v>
      </c>
      <c r="G268" s="1">
        <f t="shared" si="16"/>
        <v>-5.52510135603812E-15</v>
      </c>
      <c r="H268" s="1">
        <v>4.981408089250657E-26</v>
      </c>
      <c r="I268" s="1">
        <f t="shared" si="17"/>
        <v>1.5206617445406577E-54</v>
      </c>
      <c r="J268" s="1">
        <f t="shared" si="18"/>
        <v>-5.52510135603812E-15</v>
      </c>
      <c r="AV268" s="59"/>
      <c r="AW268" s="59"/>
      <c r="AX268" s="59"/>
      <c r="AY268" s="59"/>
      <c r="AZ268" s="59"/>
      <c r="BA268" s="59"/>
      <c r="BB268" s="59"/>
      <c r="BC268" s="72"/>
      <c r="BD268" s="59"/>
      <c r="BE268" s="59"/>
      <c r="BF268" s="59"/>
      <c r="BG268" s="59">
        <f t="shared" si="19"/>
        <v>1</v>
      </c>
      <c r="BH268" s="59">
        <f t="shared" si="20"/>
        <v>3.0526744994494278E-29</v>
      </c>
      <c r="BI268" s="59" t="e">
        <f t="shared" si="21"/>
        <v>#N/A</v>
      </c>
      <c r="BJ268" s="59"/>
      <c r="BK268" s="59"/>
      <c r="BL268" s="59"/>
      <c r="BM268" s="59"/>
      <c r="BN268" s="59"/>
      <c r="BO268" s="59"/>
      <c r="BP268" s="59"/>
      <c r="BQ268" s="59"/>
      <c r="BR268" s="59"/>
      <c r="BS268" s="59"/>
      <c r="BT268" s="59"/>
      <c r="BU268" s="59"/>
      <c r="BV268" s="59"/>
      <c r="BW268" s="59"/>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59"/>
      <c r="DI268" s="59"/>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row>
    <row r="269" spans="1:149" outlineLevel="1" x14ac:dyDescent="0.2">
      <c r="A269" s="17">
        <v>68</v>
      </c>
      <c r="B269" s="17">
        <v>0</v>
      </c>
      <c r="C269" s="1">
        <v>3.6381198463347007E-12</v>
      </c>
      <c r="D269" s="1">
        <f t="shared" si="13"/>
        <v>-3.6381198463347007E-12</v>
      </c>
      <c r="E269" s="1">
        <f t="shared" si="14"/>
        <v>7.275957614170191E-12</v>
      </c>
      <c r="F269" s="1">
        <f t="shared" si="15"/>
        <v>-2.6973983046947648E-6</v>
      </c>
      <c r="G269" s="1">
        <f t="shared" si="16"/>
        <v>-1.9073856050489466E-6</v>
      </c>
      <c r="H269" s="1">
        <v>1.0043288322081061E-9</v>
      </c>
      <c r="I269" s="1">
        <f t="shared" si="17"/>
        <v>3.6538686603854431E-21</v>
      </c>
      <c r="J269" s="1">
        <f t="shared" si="18"/>
        <v>-1.9073856060067676E-6</v>
      </c>
      <c r="AV269" s="59"/>
      <c r="AW269" s="59"/>
      <c r="AX269" s="59"/>
      <c r="AY269" s="59"/>
      <c r="AZ269" s="59"/>
      <c r="BA269" s="59"/>
      <c r="BB269" s="59"/>
      <c r="BC269" s="72"/>
      <c r="BD269" s="59"/>
      <c r="BE269" s="59"/>
      <c r="BF269" s="59"/>
      <c r="BG269" s="59">
        <f t="shared" si="19"/>
        <v>1</v>
      </c>
      <c r="BH269" s="59">
        <f t="shared" si="20"/>
        <v>3.6381198463347007E-12</v>
      </c>
      <c r="BI269" s="59" t="e">
        <f t="shared" si="21"/>
        <v>#N/A</v>
      </c>
      <c r="BJ269" s="59"/>
      <c r="BK269" s="59"/>
      <c r="BL269" s="59"/>
      <c r="BM269" s="59"/>
      <c r="BN269" s="59"/>
      <c r="BO269" s="59"/>
      <c r="BP269" s="59"/>
      <c r="BQ269" s="59"/>
      <c r="BR269" s="59"/>
      <c r="BS269" s="59"/>
      <c r="BT269" s="59"/>
      <c r="BU269" s="59"/>
      <c r="BV269" s="59"/>
      <c r="BW269" s="59"/>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59"/>
      <c r="DI269" s="59"/>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row>
    <row r="270" spans="1:149" outlineLevel="1" x14ac:dyDescent="0.2">
      <c r="A270" s="17">
        <v>69</v>
      </c>
      <c r="B270" s="17">
        <v>0</v>
      </c>
      <c r="C270" s="1">
        <v>5.3640001307740505E-7</v>
      </c>
      <c r="D270" s="1">
        <f t="shared" si="13"/>
        <v>-5.3640001307740505E-7</v>
      </c>
      <c r="E270" s="1">
        <f t="shared" si="14"/>
        <v>1.0728003139617275E-6</v>
      </c>
      <c r="F270" s="1">
        <f t="shared" si="15"/>
        <v>-1.0357607416588675E-3</v>
      </c>
      <c r="G270" s="1">
        <f t="shared" si="16"/>
        <v>-7.3239354229985771E-4</v>
      </c>
      <c r="H270" s="1">
        <v>4.1501144759325825E-5</v>
      </c>
      <c r="I270" s="1">
        <f t="shared" si="17"/>
        <v>2.2262150437279809E-11</v>
      </c>
      <c r="J270" s="1">
        <f t="shared" si="18"/>
        <v>-7.3240874035812185E-4</v>
      </c>
      <c r="AV270" s="59"/>
      <c r="AW270" s="59"/>
      <c r="AX270" s="59"/>
      <c r="AY270" s="59"/>
      <c r="AZ270" s="59"/>
      <c r="BA270" s="59"/>
      <c r="BB270" s="59"/>
      <c r="BC270" s="72"/>
      <c r="BD270" s="59"/>
      <c r="BE270" s="59"/>
      <c r="BF270" s="59"/>
      <c r="BG270" s="59">
        <f t="shared" si="19"/>
        <v>1</v>
      </c>
      <c r="BH270" s="59">
        <f t="shared" si="20"/>
        <v>5.3640001307740505E-7</v>
      </c>
      <c r="BI270" s="59" t="e">
        <f t="shared" si="21"/>
        <v>#N/A</v>
      </c>
      <c r="BJ270" s="59"/>
      <c r="BK270" s="59"/>
      <c r="BL270" s="59"/>
      <c r="BM270" s="59"/>
      <c r="BN270" s="59"/>
      <c r="BO270" s="59"/>
      <c r="BP270" s="59"/>
      <c r="BQ270" s="59"/>
      <c r="BR270" s="59"/>
      <c r="BS270" s="59"/>
      <c r="BT270" s="59"/>
      <c r="BU270" s="59"/>
      <c r="BV270" s="59"/>
      <c r="BW270" s="59"/>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59"/>
      <c r="DI270" s="59"/>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row>
    <row r="271" spans="1:149" outlineLevel="1" x14ac:dyDescent="0.2">
      <c r="A271" s="17">
        <v>70</v>
      </c>
      <c r="B271" s="17">
        <v>1</v>
      </c>
      <c r="C271" s="1">
        <v>0.98377268803352469</v>
      </c>
      <c r="D271" s="1">
        <f t="shared" si="13"/>
        <v>1.6227311966475311E-2</v>
      </c>
      <c r="E271" s="1">
        <f t="shared" si="14"/>
        <v>3.2720833424750607E-2</v>
      </c>
      <c r="F271" s="1">
        <f t="shared" si="15"/>
        <v>0.18088900857915777</v>
      </c>
      <c r="G271" s="1">
        <f t="shared" si="16"/>
        <v>0.12843278853872078</v>
      </c>
      <c r="H271" s="1">
        <v>0.46681337724041227</v>
      </c>
      <c r="I271" s="1">
        <f t="shared" si="17"/>
        <v>1.4441618637179771E-2</v>
      </c>
      <c r="J271" s="1">
        <f t="shared" si="18"/>
        <v>0.17588803202324921</v>
      </c>
      <c r="AV271" s="59"/>
      <c r="AW271" s="59"/>
      <c r="AX271" s="59"/>
      <c r="AY271" s="59"/>
      <c r="AZ271" s="59"/>
      <c r="BA271" s="59"/>
      <c r="BB271" s="59"/>
      <c r="BC271" s="72"/>
      <c r="BD271" s="59"/>
      <c r="BE271" s="59"/>
      <c r="BF271" s="59"/>
      <c r="BG271" s="59">
        <f t="shared" si="19"/>
        <v>0</v>
      </c>
      <c r="BH271" s="59" t="e">
        <f t="shared" si="20"/>
        <v>#N/A</v>
      </c>
      <c r="BI271" s="59">
        <f t="shared" si="21"/>
        <v>0.98377268803352469</v>
      </c>
      <c r="BJ271" s="59"/>
      <c r="BK271" s="59"/>
      <c r="BL271" s="59"/>
      <c r="BM271" s="59"/>
      <c r="BN271" s="59"/>
      <c r="BO271" s="59"/>
      <c r="BP271" s="59"/>
      <c r="BQ271" s="59"/>
      <c r="BR271" s="59"/>
      <c r="BS271" s="59"/>
      <c r="BT271" s="59"/>
      <c r="BU271" s="59"/>
      <c r="BV271" s="59"/>
      <c r="BW271" s="59"/>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c r="DE271" s="59"/>
      <c r="DF271" s="59"/>
      <c r="DG271" s="59"/>
      <c r="DH271" s="59"/>
      <c r="DI271" s="59"/>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row>
    <row r="272" spans="1:149" outlineLevel="1" x14ac:dyDescent="0.2">
      <c r="A272" s="17">
        <v>71</v>
      </c>
      <c r="B272" s="17">
        <v>0</v>
      </c>
      <c r="C272" s="1">
        <v>9.0801939714783859E-3</v>
      </c>
      <c r="D272" s="1">
        <f t="shared" si="13"/>
        <v>-9.0801939714783859E-3</v>
      </c>
      <c r="E272" s="1">
        <f t="shared" si="14"/>
        <v>1.8243340396917222E-2</v>
      </c>
      <c r="F272" s="1">
        <f t="shared" si="15"/>
        <v>-0.13506791031520857</v>
      </c>
      <c r="G272" s="1">
        <f t="shared" si="16"/>
        <v>-9.5725646592803221E-2</v>
      </c>
      <c r="H272" s="1">
        <v>6.1486598641621842E-2</v>
      </c>
      <c r="I272" s="1">
        <f t="shared" si="17"/>
        <v>6.0033906947414147E-4</v>
      </c>
      <c r="J272" s="1">
        <f t="shared" si="18"/>
        <v>-9.8811631324881993E-2</v>
      </c>
      <c r="AV272" s="59"/>
      <c r="AW272" s="59"/>
      <c r="AX272" s="59"/>
      <c r="AY272" s="59"/>
      <c r="AZ272" s="59"/>
      <c r="BA272" s="59"/>
      <c r="BB272" s="59"/>
      <c r="BC272" s="72"/>
      <c r="BD272" s="59"/>
      <c r="BE272" s="59"/>
      <c r="BF272" s="59"/>
      <c r="BG272" s="59">
        <f t="shared" si="19"/>
        <v>1</v>
      </c>
      <c r="BH272" s="59">
        <f t="shared" si="20"/>
        <v>9.0801939714783859E-3</v>
      </c>
      <c r="BI272" s="59" t="e">
        <f t="shared" si="21"/>
        <v>#N/A</v>
      </c>
      <c r="BJ272" s="59"/>
      <c r="BK272" s="59"/>
      <c r="BL272" s="59"/>
      <c r="BM272" s="59"/>
      <c r="BN272" s="59"/>
      <c r="BO272" s="59"/>
      <c r="BP272" s="59"/>
      <c r="BQ272" s="59"/>
      <c r="BR272" s="59"/>
      <c r="BS272" s="59"/>
      <c r="BT272" s="59"/>
      <c r="BU272" s="59"/>
      <c r="BV272" s="59"/>
      <c r="BW272" s="59"/>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59"/>
      <c r="DI272" s="59"/>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row>
    <row r="273" spans="1:149" outlineLevel="1" x14ac:dyDescent="0.2">
      <c r="A273" s="17">
        <v>72</v>
      </c>
      <c r="B273" s="17">
        <v>0</v>
      </c>
      <c r="C273" s="1">
        <v>1.5004471123860225E-28</v>
      </c>
      <c r="D273" s="1">
        <f t="shared" si="13"/>
        <v>-1.5004471123860225E-28</v>
      </c>
      <c r="E273" s="1">
        <f t="shared" si="14"/>
        <v>0</v>
      </c>
      <c r="F273" s="1">
        <f t="shared" si="15"/>
        <v>0</v>
      </c>
      <c r="G273" s="1">
        <f t="shared" si="16"/>
        <v>-1.2249273906587372E-14</v>
      </c>
      <c r="H273" s="1">
        <v>2.3626550646997931E-25</v>
      </c>
      <c r="I273" s="1">
        <f t="shared" si="17"/>
        <v>3.5450389693930158E-53</v>
      </c>
      <c r="J273" s="1">
        <f t="shared" si="18"/>
        <v>-1.2249273906587372E-14</v>
      </c>
      <c r="AV273" s="59"/>
      <c r="AW273" s="59"/>
      <c r="AX273" s="59"/>
      <c r="AY273" s="59"/>
      <c r="AZ273" s="59"/>
      <c r="BA273" s="59"/>
      <c r="BB273" s="59"/>
      <c r="BC273" s="72"/>
      <c r="BD273" s="59"/>
      <c r="BE273" s="59"/>
      <c r="BF273" s="59"/>
      <c r="BG273" s="59">
        <f t="shared" si="19"/>
        <v>1</v>
      </c>
      <c r="BH273" s="59">
        <f t="shared" si="20"/>
        <v>1.5004471123860225E-28</v>
      </c>
      <c r="BI273" s="59" t="e">
        <f t="shared" si="21"/>
        <v>#N/A</v>
      </c>
      <c r="BJ273" s="59"/>
      <c r="BK273" s="59"/>
      <c r="BL273" s="59"/>
      <c r="BM273" s="59"/>
      <c r="BN273" s="59"/>
      <c r="BO273" s="59"/>
      <c r="BP273" s="59"/>
      <c r="BQ273" s="59"/>
      <c r="BR273" s="59"/>
      <c r="BS273" s="59"/>
      <c r="BT273" s="59"/>
      <c r="BU273" s="59"/>
      <c r="BV273" s="59"/>
      <c r="BW273" s="59"/>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59"/>
      <c r="DI273" s="59"/>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row>
    <row r="274" spans="1:149" outlineLevel="1" x14ac:dyDescent="0.2">
      <c r="A274" s="17">
        <v>73</v>
      </c>
      <c r="B274" s="17">
        <v>0</v>
      </c>
      <c r="C274" s="1">
        <v>4.8164710691367852E-22</v>
      </c>
      <c r="D274" s="1">
        <f t="shared" si="13"/>
        <v>-4.8164710691367852E-22</v>
      </c>
      <c r="E274" s="1">
        <f t="shared" si="14"/>
        <v>0</v>
      </c>
      <c r="F274" s="1">
        <f t="shared" si="15"/>
        <v>0</v>
      </c>
      <c r="G274" s="1">
        <f t="shared" si="16"/>
        <v>-2.1946460008704788E-11</v>
      </c>
      <c r="H274" s="1">
        <v>4.1809666340030762E-19</v>
      </c>
      <c r="I274" s="1">
        <f t="shared" si="17"/>
        <v>2.0137504833702022E-40</v>
      </c>
      <c r="J274" s="1">
        <f t="shared" si="18"/>
        <v>-2.1946460008704788E-11</v>
      </c>
      <c r="AV274" s="59"/>
      <c r="AW274" s="59"/>
      <c r="AX274" s="59"/>
      <c r="AY274" s="59"/>
      <c r="AZ274" s="59"/>
      <c r="BA274" s="59"/>
      <c r="BB274" s="59"/>
      <c r="BC274" s="72"/>
      <c r="BD274" s="59"/>
      <c r="BE274" s="59"/>
      <c r="BF274" s="59"/>
      <c r="BG274" s="59">
        <f t="shared" si="19"/>
        <v>1</v>
      </c>
      <c r="BH274" s="59">
        <f t="shared" si="20"/>
        <v>4.8164710691367852E-22</v>
      </c>
      <c r="BI274" s="59" t="e">
        <f t="shared" si="21"/>
        <v>#N/A</v>
      </c>
      <c r="BJ274" s="59"/>
      <c r="BK274" s="59"/>
      <c r="BL274" s="59"/>
      <c r="BM274" s="59"/>
      <c r="BN274" s="59"/>
      <c r="BO274" s="59"/>
      <c r="BP274" s="59"/>
      <c r="BQ274" s="59"/>
      <c r="BR274" s="59"/>
      <c r="BS274" s="59"/>
      <c r="BT274" s="59"/>
      <c r="BU274" s="59"/>
      <c r="BV274" s="59"/>
      <c r="BW274" s="59"/>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59"/>
      <c r="DI274" s="59"/>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row>
    <row r="275" spans="1:149" outlineLevel="1" x14ac:dyDescent="0.2">
      <c r="A275" s="17">
        <v>74</v>
      </c>
      <c r="B275" s="17">
        <v>0</v>
      </c>
      <c r="C275" s="1">
        <v>6.0398954970847808E-6</v>
      </c>
      <c r="D275" s="1">
        <f t="shared" si="13"/>
        <v>-6.0398954970847808E-6</v>
      </c>
      <c r="E275" s="1">
        <f t="shared" si="14"/>
        <v>1.2079827474718478E-5</v>
      </c>
      <c r="F275" s="1">
        <f t="shared" si="15"/>
        <v>-3.47560462002203E-3</v>
      </c>
      <c r="G275" s="1">
        <f t="shared" si="16"/>
        <v>-2.4576273064976176E-3</v>
      </c>
      <c r="H275" s="1">
        <v>3.0391549095728094E-4</v>
      </c>
      <c r="I275" s="1">
        <f t="shared" si="17"/>
        <v>1.8361869379886211E-9</v>
      </c>
      <c r="J275" s="1">
        <f t="shared" si="18"/>
        <v>-2.4580008471480892E-3</v>
      </c>
      <c r="AV275" s="59"/>
      <c r="AW275" s="59"/>
      <c r="AX275" s="59"/>
      <c r="AY275" s="59"/>
      <c r="AZ275" s="59"/>
      <c r="BA275" s="59"/>
      <c r="BB275" s="59"/>
      <c r="BC275" s="72"/>
      <c r="BD275" s="59"/>
      <c r="BE275" s="59"/>
      <c r="BF275" s="59"/>
      <c r="BG275" s="59">
        <f t="shared" si="19"/>
        <v>1</v>
      </c>
      <c r="BH275" s="59">
        <f t="shared" si="20"/>
        <v>6.0398954970847808E-6</v>
      </c>
      <c r="BI275" s="59" t="e">
        <f t="shared" si="21"/>
        <v>#N/A</v>
      </c>
      <c r="BJ275" s="59"/>
      <c r="BK275" s="59"/>
      <c r="BL275" s="59"/>
      <c r="BM275" s="59"/>
      <c r="BN275" s="59"/>
      <c r="BO275" s="59"/>
      <c r="BP275" s="59"/>
      <c r="BQ275" s="59"/>
      <c r="BR275" s="59"/>
      <c r="BS275" s="59"/>
      <c r="BT275" s="59"/>
      <c r="BU275" s="59"/>
      <c r="BV275" s="59"/>
      <c r="BW275" s="59"/>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59"/>
      <c r="DI275" s="59"/>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row>
    <row r="276" spans="1:149" outlineLevel="1" x14ac:dyDescent="0.2">
      <c r="A276" s="17">
        <v>75</v>
      </c>
      <c r="B276" s="17">
        <v>0</v>
      </c>
      <c r="C276" s="1">
        <v>1.3787466213069648E-16</v>
      </c>
      <c r="D276" s="1">
        <f t="shared" si="13"/>
        <v>-1.3787466213069648E-16</v>
      </c>
      <c r="E276" s="1">
        <f t="shared" si="14"/>
        <v>0</v>
      </c>
      <c r="F276" s="1">
        <f t="shared" si="15"/>
        <v>0</v>
      </c>
      <c r="G276" s="1">
        <f t="shared" si="16"/>
        <v>-1.1742004178618594E-8</v>
      </c>
      <c r="H276" s="1">
        <v>6.6602477047584245E-14</v>
      </c>
      <c r="I276" s="1">
        <f t="shared" si="17"/>
        <v>9.1827940200037611E-30</v>
      </c>
      <c r="J276" s="1">
        <f t="shared" si="18"/>
        <v>-1.1742004178618984E-8</v>
      </c>
      <c r="AV276" s="59"/>
      <c r="AW276" s="59"/>
      <c r="AX276" s="59"/>
      <c r="AY276" s="59"/>
      <c r="AZ276" s="59"/>
      <c r="BA276" s="59"/>
      <c r="BB276" s="59"/>
      <c r="BC276" s="72"/>
      <c r="BD276" s="59"/>
      <c r="BE276" s="59"/>
      <c r="BF276" s="59"/>
      <c r="BG276" s="59">
        <f t="shared" si="19"/>
        <v>1</v>
      </c>
      <c r="BH276" s="59">
        <f t="shared" si="20"/>
        <v>1.3787466213069648E-16</v>
      </c>
      <c r="BI276" s="59" t="e">
        <f t="shared" si="21"/>
        <v>#N/A</v>
      </c>
      <c r="BJ276" s="59"/>
      <c r="BK276" s="59"/>
      <c r="BL276" s="59"/>
      <c r="BM276" s="59"/>
      <c r="BN276" s="59"/>
      <c r="BO276" s="59"/>
      <c r="BP276" s="59"/>
      <c r="BQ276" s="59"/>
      <c r="BR276" s="59"/>
      <c r="BS276" s="59"/>
      <c r="BT276" s="59"/>
      <c r="BU276" s="59"/>
      <c r="BV276" s="59"/>
      <c r="BW276" s="59"/>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59"/>
      <c r="DI276" s="59"/>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row>
    <row r="277" spans="1:149" outlineLevel="1" x14ac:dyDescent="0.2">
      <c r="A277" s="17">
        <v>76</v>
      </c>
      <c r="B277" s="17">
        <v>0</v>
      </c>
      <c r="C277" s="1">
        <v>4.0944354102786435E-28</v>
      </c>
      <c r="D277" s="1">
        <f t="shared" si="13"/>
        <v>-4.0944354102786435E-28</v>
      </c>
      <c r="E277" s="1">
        <f t="shared" si="14"/>
        <v>0</v>
      </c>
      <c r="F277" s="1">
        <f t="shared" si="15"/>
        <v>0</v>
      </c>
      <c r="G277" s="1">
        <f t="shared" si="16"/>
        <v>-2.0234711290944189E-14</v>
      </c>
      <c r="H277" s="1">
        <v>6.0729080963918517E-25</v>
      </c>
      <c r="I277" s="1">
        <f t="shared" si="17"/>
        <v>2.4865129953234663E-52</v>
      </c>
      <c r="J277" s="1">
        <f t="shared" si="18"/>
        <v>-2.0234711290944189E-14</v>
      </c>
      <c r="AV277" s="59"/>
      <c r="AW277" s="59"/>
      <c r="AX277" s="59"/>
      <c r="AY277" s="59"/>
      <c r="AZ277" s="59"/>
      <c r="BA277" s="59"/>
      <c r="BB277" s="59"/>
      <c r="BC277" s="72"/>
      <c r="BD277" s="59"/>
      <c r="BE277" s="59"/>
      <c r="BF277" s="59"/>
      <c r="BG277" s="59">
        <f t="shared" si="19"/>
        <v>1</v>
      </c>
      <c r="BH277" s="59">
        <f t="shared" si="20"/>
        <v>4.0944354102786435E-28</v>
      </c>
      <c r="BI277" s="59" t="e">
        <f t="shared" si="21"/>
        <v>#N/A</v>
      </c>
      <c r="BJ277" s="59"/>
      <c r="BK277" s="59"/>
      <c r="BL277" s="59"/>
      <c r="BM277" s="59"/>
      <c r="BN277" s="59"/>
      <c r="BO277" s="59"/>
      <c r="BP277" s="59"/>
      <c r="BQ277" s="59"/>
      <c r="BR277" s="59"/>
      <c r="BS277" s="59"/>
      <c r="BT277" s="59"/>
      <c r="BU277" s="59"/>
      <c r="BV277" s="59"/>
      <c r="BW277" s="59"/>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59"/>
      <c r="DI277" s="59"/>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row>
    <row r="278" spans="1:149" outlineLevel="1" x14ac:dyDescent="0.2">
      <c r="A278" s="17">
        <v>77</v>
      </c>
      <c r="B278" s="17">
        <v>0</v>
      </c>
      <c r="C278" s="1">
        <v>2.1481640192399354E-22</v>
      </c>
      <c r="D278" s="1">
        <f t="shared" si="13"/>
        <v>-2.1481640192399354E-22</v>
      </c>
      <c r="E278" s="1">
        <f t="shared" si="14"/>
        <v>0</v>
      </c>
      <c r="F278" s="1">
        <f t="shared" si="15"/>
        <v>0</v>
      </c>
      <c r="G278" s="1">
        <f t="shared" si="16"/>
        <v>-1.4656616319055145E-11</v>
      </c>
      <c r="H278" s="1">
        <v>2.0856048631948871E-19</v>
      </c>
      <c r="I278" s="1">
        <f t="shared" si="17"/>
        <v>4.4802213254670853E-41</v>
      </c>
      <c r="J278" s="1">
        <f t="shared" si="18"/>
        <v>-1.4656616319055145E-11</v>
      </c>
      <c r="AV278" s="59"/>
      <c r="AW278" s="59"/>
      <c r="AX278" s="59"/>
      <c r="AY278" s="59"/>
      <c r="AZ278" s="59"/>
      <c r="BA278" s="59"/>
      <c r="BB278" s="59"/>
      <c r="BC278" s="72"/>
      <c r="BD278" s="59"/>
      <c r="BE278" s="59"/>
      <c r="BF278" s="59"/>
      <c r="BG278" s="59">
        <f t="shared" si="19"/>
        <v>1</v>
      </c>
      <c r="BH278" s="59">
        <f t="shared" si="20"/>
        <v>2.1481640192399354E-22</v>
      </c>
      <c r="BI278" s="59" t="e">
        <f t="shared" si="21"/>
        <v>#N/A</v>
      </c>
      <c r="BJ278" s="59"/>
      <c r="BK278" s="59"/>
      <c r="BL278" s="59"/>
      <c r="BM278" s="59"/>
      <c r="BN278" s="59"/>
      <c r="BO278" s="59"/>
      <c r="BP278" s="59"/>
      <c r="BQ278" s="59"/>
      <c r="BR278" s="59"/>
      <c r="BS278" s="59"/>
      <c r="BT278" s="59"/>
      <c r="BU278" s="59"/>
      <c r="BV278" s="59"/>
      <c r="BW278" s="59"/>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59"/>
      <c r="DI278" s="59"/>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row>
    <row r="279" spans="1:149" outlineLevel="1" x14ac:dyDescent="0.2">
      <c r="A279" s="17">
        <v>78</v>
      </c>
      <c r="B279" s="17">
        <v>0</v>
      </c>
      <c r="C279" s="1">
        <v>6.8982836274153738E-16</v>
      </c>
      <c r="D279" s="1">
        <f t="shared" si="13"/>
        <v>-6.8982836274153738E-16</v>
      </c>
      <c r="E279" s="1">
        <f t="shared" si="14"/>
        <v>1.3322676295501875E-15</v>
      </c>
      <c r="F279" s="1">
        <f t="shared" si="15"/>
        <v>-3.6500241499888567E-8</v>
      </c>
      <c r="G279" s="1">
        <f t="shared" si="16"/>
        <v>-2.6264583810552525E-8</v>
      </c>
      <c r="H279" s="1">
        <v>3.5404943631089477E-13</v>
      </c>
      <c r="I279" s="1">
        <f t="shared" si="17"/>
        <v>2.4423334297999534E-28</v>
      </c>
      <c r="J279" s="1">
        <f t="shared" si="18"/>
        <v>-2.6264583810557174E-8</v>
      </c>
      <c r="AV279" s="59"/>
      <c r="AW279" s="59"/>
      <c r="AX279" s="59"/>
      <c r="AY279" s="59"/>
      <c r="AZ279" s="59"/>
      <c r="BA279" s="59"/>
      <c r="BB279" s="59"/>
      <c r="BC279" s="72"/>
      <c r="BD279" s="59"/>
      <c r="BE279" s="59"/>
      <c r="BF279" s="59"/>
      <c r="BG279" s="59">
        <f t="shared" si="19"/>
        <v>1</v>
      </c>
      <c r="BH279" s="59">
        <f t="shared" si="20"/>
        <v>6.8982836274153738E-16</v>
      </c>
      <c r="BI279" s="59" t="e">
        <f t="shared" si="21"/>
        <v>#N/A</v>
      </c>
      <c r="BJ279" s="59"/>
      <c r="BK279" s="59"/>
      <c r="BL279" s="59"/>
      <c r="BM279" s="59"/>
      <c r="BN279" s="59"/>
      <c r="BO279" s="59"/>
      <c r="BP279" s="59"/>
      <c r="BQ279" s="59"/>
      <c r="BR279" s="59"/>
      <c r="BS279" s="59"/>
      <c r="BT279" s="59"/>
      <c r="BU279" s="59"/>
      <c r="BV279" s="59"/>
      <c r="BW279" s="59"/>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59"/>
      <c r="DI279" s="59"/>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row>
    <row r="280" spans="1:149" outlineLevel="1" x14ac:dyDescent="0.2">
      <c r="A280" s="17">
        <v>79</v>
      </c>
      <c r="B280" s="17">
        <v>0</v>
      </c>
      <c r="C280" s="1">
        <v>1.748915078404895E-3</v>
      </c>
      <c r="D280" s="1">
        <f t="shared" si="13"/>
        <v>-1.748915078404895E-3</v>
      </c>
      <c r="E280" s="1">
        <f t="shared" si="14"/>
        <v>3.5008924317215173E-3</v>
      </c>
      <c r="F280" s="1">
        <f t="shared" si="15"/>
        <v>-5.9168339774929607E-2</v>
      </c>
      <c r="G280" s="1">
        <f t="shared" si="16"/>
        <v>-4.1856649903472792E-2</v>
      </c>
      <c r="H280" s="1">
        <v>2.9275887192636164E-2</v>
      </c>
      <c r="I280" s="1">
        <f t="shared" si="17"/>
        <v>5.2837611658359998E-5</v>
      </c>
      <c r="J280" s="1">
        <f t="shared" si="18"/>
        <v>-4.2483134921992856E-2</v>
      </c>
      <c r="AV280" s="59"/>
      <c r="AW280" s="59"/>
      <c r="AX280" s="59"/>
      <c r="AY280" s="59"/>
      <c r="AZ280" s="59"/>
      <c r="BA280" s="59"/>
      <c r="BB280" s="59"/>
      <c r="BC280" s="72"/>
      <c r="BD280" s="59"/>
      <c r="BE280" s="59"/>
      <c r="BF280" s="59"/>
      <c r="BG280" s="59">
        <f t="shared" si="19"/>
        <v>1</v>
      </c>
      <c r="BH280" s="59">
        <f t="shared" si="20"/>
        <v>1.748915078404895E-3</v>
      </c>
      <c r="BI280" s="59" t="e">
        <f t="shared" si="21"/>
        <v>#N/A</v>
      </c>
      <c r="BJ280" s="59"/>
      <c r="BK280" s="59"/>
      <c r="BL280" s="59"/>
      <c r="BM280" s="59"/>
      <c r="BN280" s="59"/>
      <c r="BO280" s="59"/>
      <c r="BP280" s="59"/>
      <c r="BQ280" s="59"/>
      <c r="BR280" s="59"/>
      <c r="BS280" s="59"/>
      <c r="BT280" s="59"/>
      <c r="BU280" s="59"/>
      <c r="BV280" s="59"/>
      <c r="BW280" s="59"/>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59"/>
      <c r="DI280" s="59"/>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row>
    <row r="281" spans="1:149" outlineLevel="1" x14ac:dyDescent="0.2">
      <c r="A281" s="17">
        <v>80</v>
      </c>
      <c r="B281" s="17">
        <v>0</v>
      </c>
      <c r="C281" s="1">
        <v>0.1676099582714872</v>
      </c>
      <c r="D281" s="1">
        <f t="shared" si="13"/>
        <v>-0.1676099582714872</v>
      </c>
      <c r="E281" s="1">
        <f t="shared" si="14"/>
        <v>0.36690829571785422</v>
      </c>
      <c r="F281" s="1">
        <f t="shared" si="15"/>
        <v>-0.60572955658268335</v>
      </c>
      <c r="G281" s="1">
        <f t="shared" si="16"/>
        <v>-0.44873141100900288</v>
      </c>
      <c r="H281" s="1">
        <v>0.70929157108414853</v>
      </c>
      <c r="I281" s="1">
        <f t="shared" si="17"/>
        <v>0.49129248031180461</v>
      </c>
      <c r="J281" s="1">
        <f t="shared" si="18"/>
        <v>-0.83225738779414593</v>
      </c>
      <c r="AV281" s="59"/>
      <c r="AW281" s="59"/>
      <c r="AX281" s="59"/>
      <c r="AY281" s="59"/>
      <c r="AZ281" s="59"/>
      <c r="BA281" s="59"/>
      <c r="BB281" s="59"/>
      <c r="BC281" s="72"/>
      <c r="BD281" s="59"/>
      <c r="BE281" s="59"/>
      <c r="BF281" s="59"/>
      <c r="BG281" s="59">
        <f t="shared" si="19"/>
        <v>1</v>
      </c>
      <c r="BH281" s="59">
        <f t="shared" si="20"/>
        <v>0.1676099582714872</v>
      </c>
      <c r="BI281" s="59" t="e">
        <f t="shared" si="21"/>
        <v>#N/A</v>
      </c>
      <c r="BJ281" s="59"/>
      <c r="BK281" s="59"/>
      <c r="BL281" s="59"/>
      <c r="BM281" s="59"/>
      <c r="BN281" s="59"/>
      <c r="BO281" s="59"/>
      <c r="BP281" s="59"/>
      <c r="BQ281" s="59"/>
      <c r="BR281" s="59"/>
      <c r="BS281" s="59"/>
      <c r="BT281" s="59"/>
      <c r="BU281" s="59"/>
      <c r="BV281" s="59"/>
      <c r="BW281" s="59"/>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59"/>
      <c r="DI281" s="59"/>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row>
    <row r="282" spans="1:149" outlineLevel="1" x14ac:dyDescent="0.2">
      <c r="A282" s="17">
        <v>81</v>
      </c>
      <c r="B282" s="17">
        <v>0</v>
      </c>
      <c r="C282" s="1">
        <v>2.5724176879163673E-10</v>
      </c>
      <c r="D282" s="1">
        <f t="shared" si="13"/>
        <v>-2.5724176879163673E-10</v>
      </c>
      <c r="E282" s="1">
        <f t="shared" si="14"/>
        <v>5.1448356679406213E-10</v>
      </c>
      <c r="F282" s="1">
        <f t="shared" si="15"/>
        <v>-2.2682230198859683E-5</v>
      </c>
      <c r="G282" s="1">
        <f t="shared" si="16"/>
        <v>-1.6038758332795282E-5</v>
      </c>
      <c r="H282" s="1">
        <v>4.4870384551843461E-8</v>
      </c>
      <c r="I282" s="1">
        <f t="shared" si="17"/>
        <v>1.1542537609364469E-17</v>
      </c>
      <c r="J282" s="1">
        <f t="shared" si="18"/>
        <v>-1.6038758692627919E-5</v>
      </c>
      <c r="AV282" s="59"/>
      <c r="AW282" s="59"/>
      <c r="AX282" s="59"/>
      <c r="AY282" s="59"/>
      <c r="AZ282" s="59"/>
      <c r="BA282" s="59"/>
      <c r="BB282" s="59"/>
      <c r="BC282" s="72"/>
      <c r="BD282" s="59"/>
      <c r="BE282" s="59"/>
      <c r="BF282" s="59"/>
      <c r="BG282" s="59">
        <f t="shared" si="19"/>
        <v>1</v>
      </c>
      <c r="BH282" s="59">
        <f t="shared" si="20"/>
        <v>2.5724176879163673E-10</v>
      </c>
      <c r="BI282" s="59" t="e">
        <f t="shared" si="21"/>
        <v>#N/A</v>
      </c>
      <c r="BJ282" s="59"/>
      <c r="BK282" s="59"/>
      <c r="BL282" s="59"/>
      <c r="BM282" s="59"/>
      <c r="BN282" s="59"/>
      <c r="BO282" s="59"/>
      <c r="BP282" s="59"/>
      <c r="BQ282" s="59"/>
      <c r="BR282" s="59"/>
      <c r="BS282" s="59"/>
      <c r="BT282" s="59"/>
      <c r="BU282" s="59"/>
      <c r="BV282" s="59"/>
      <c r="BW282" s="59"/>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59"/>
      <c r="DI282" s="59"/>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row>
    <row r="283" spans="1:149" outlineLevel="1" x14ac:dyDescent="0.2">
      <c r="A283" s="17">
        <v>82</v>
      </c>
      <c r="B283" s="17">
        <v>0</v>
      </c>
      <c r="C283" s="1">
        <v>0.43363747018173504</v>
      </c>
      <c r="D283" s="1">
        <f t="shared" si="13"/>
        <v>-0.43363747018173504</v>
      </c>
      <c r="E283" s="1">
        <f t="shared" si="14"/>
        <v>1.1370417875456824</v>
      </c>
      <c r="F283" s="1">
        <f t="shared" si="15"/>
        <v>-1.0663216154358319</v>
      </c>
      <c r="G283" s="1">
        <f t="shared" si="16"/>
        <v>-0.87501630267162223</v>
      </c>
      <c r="H283" s="1">
        <v>0.76145306404331337</v>
      </c>
      <c r="I283" s="1">
        <f t="shared" si="17"/>
        <v>2.4440021584477596</v>
      </c>
      <c r="J283" s="1">
        <f t="shared" si="18"/>
        <v>-1.7915511961395005</v>
      </c>
      <c r="AV283" s="59"/>
      <c r="AW283" s="59"/>
      <c r="AX283" s="59"/>
      <c r="AY283" s="59"/>
      <c r="AZ283" s="59"/>
      <c r="BA283" s="59"/>
      <c r="BB283" s="59"/>
      <c r="BC283" s="72"/>
      <c r="BD283" s="59"/>
      <c r="BE283" s="59"/>
      <c r="BF283" s="59"/>
      <c r="BG283" s="59">
        <f t="shared" si="19"/>
        <v>1</v>
      </c>
      <c r="BH283" s="59">
        <f t="shared" si="20"/>
        <v>0.43363747018173504</v>
      </c>
      <c r="BI283" s="59" t="e">
        <f t="shared" si="21"/>
        <v>#N/A</v>
      </c>
      <c r="BJ283" s="59"/>
      <c r="BK283" s="59"/>
      <c r="BL283" s="59"/>
      <c r="BM283" s="59"/>
      <c r="BN283" s="59"/>
      <c r="BO283" s="59"/>
      <c r="BP283" s="59"/>
      <c r="BQ283" s="59"/>
      <c r="BR283" s="59"/>
      <c r="BS283" s="59"/>
      <c r="BT283" s="59"/>
      <c r="BU283" s="59"/>
      <c r="BV283" s="59"/>
      <c r="BW283" s="59"/>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59"/>
      <c r="DI283" s="59"/>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row>
    <row r="284" spans="1:149" outlineLevel="1" x14ac:dyDescent="0.2">
      <c r="A284" s="17">
        <v>83</v>
      </c>
      <c r="B284" s="17">
        <v>0</v>
      </c>
      <c r="C284" s="1">
        <v>7.4167031235522945E-30</v>
      </c>
      <c r="D284" s="1">
        <f t="shared" si="13"/>
        <v>-7.4167031235522945E-30</v>
      </c>
      <c r="E284" s="1">
        <f t="shared" si="14"/>
        <v>0</v>
      </c>
      <c r="F284" s="1">
        <f t="shared" si="15"/>
        <v>0</v>
      </c>
      <c r="G284" s="1">
        <f t="shared" si="16"/>
        <v>-2.7233624664286414E-15</v>
      </c>
      <c r="H284" s="1">
        <v>1.2467941115395373E-26</v>
      </c>
      <c r="I284" s="1">
        <f t="shared" si="17"/>
        <v>9.247101781481892E-56</v>
      </c>
      <c r="J284" s="1">
        <f t="shared" si="18"/>
        <v>-2.7233624664286414E-15</v>
      </c>
      <c r="AV284" s="59"/>
      <c r="AW284" s="59"/>
      <c r="AX284" s="59"/>
      <c r="AY284" s="59"/>
      <c r="AZ284" s="59"/>
      <c r="BA284" s="59"/>
      <c r="BB284" s="59"/>
      <c r="BC284" s="72"/>
      <c r="BD284" s="59"/>
      <c r="BE284" s="59"/>
      <c r="BF284" s="59"/>
      <c r="BG284" s="59">
        <f t="shared" si="19"/>
        <v>1</v>
      </c>
      <c r="BH284" s="59">
        <f t="shared" si="20"/>
        <v>7.4167031235522945E-30</v>
      </c>
      <c r="BI284" s="59" t="e">
        <f t="shared" si="21"/>
        <v>#N/A</v>
      </c>
      <c r="BJ284" s="59"/>
      <c r="BK284" s="59"/>
      <c r="BL284" s="59"/>
      <c r="BM284" s="59"/>
      <c r="BN284" s="59"/>
      <c r="BO284" s="59"/>
      <c r="BP284" s="59"/>
      <c r="BQ284" s="59"/>
      <c r="BR284" s="59"/>
      <c r="BS284" s="59"/>
      <c r="BT284" s="59"/>
      <c r="BU284" s="59"/>
      <c r="BV284" s="59"/>
      <c r="BW284" s="59"/>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59"/>
      <c r="DI284" s="59"/>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row>
    <row r="285" spans="1:149" outlineLevel="1" x14ac:dyDescent="0.2">
      <c r="A285" s="17">
        <v>84</v>
      </c>
      <c r="B285" s="17">
        <v>0</v>
      </c>
      <c r="C285" s="1">
        <v>2.5283618998525435E-6</v>
      </c>
      <c r="D285" s="1">
        <f t="shared" si="13"/>
        <v>-2.5283618998525435E-6</v>
      </c>
      <c r="E285" s="1">
        <f t="shared" si="14"/>
        <v>5.0567301923830372E-6</v>
      </c>
      <c r="F285" s="1">
        <f t="shared" si="15"/>
        <v>-2.2487174549914086E-3</v>
      </c>
      <c r="G285" s="1">
        <f t="shared" si="16"/>
        <v>-1.5900843664669504E-3</v>
      </c>
      <c r="H285" s="1">
        <v>1.2926431555518948E-4</v>
      </c>
      <c r="I285" s="1">
        <f t="shared" si="17"/>
        <v>3.2687004943242216E-10</v>
      </c>
      <c r="J285" s="1">
        <f t="shared" si="18"/>
        <v>-1.5901871470151037E-3</v>
      </c>
      <c r="AV285" s="59"/>
      <c r="AW285" s="59"/>
      <c r="AX285" s="59"/>
      <c r="AY285" s="59"/>
      <c r="AZ285" s="59"/>
      <c r="BA285" s="59"/>
      <c r="BB285" s="59"/>
      <c r="BC285" s="72"/>
      <c r="BD285" s="59"/>
      <c r="BE285" s="59"/>
      <c r="BF285" s="59"/>
      <c r="BG285" s="59">
        <f t="shared" si="19"/>
        <v>1</v>
      </c>
      <c r="BH285" s="59">
        <f t="shared" si="20"/>
        <v>2.5283618998525435E-6</v>
      </c>
      <c r="BI285" s="59" t="e">
        <f t="shared" si="21"/>
        <v>#N/A</v>
      </c>
      <c r="BJ285" s="59"/>
      <c r="BK285" s="59"/>
      <c r="BL285" s="59"/>
      <c r="BM285" s="59"/>
      <c r="BN285" s="59"/>
      <c r="BO285" s="59"/>
      <c r="BP285" s="59"/>
      <c r="BQ285" s="59"/>
      <c r="BR285" s="59"/>
      <c r="BS285" s="59"/>
      <c r="BT285" s="59"/>
      <c r="BU285" s="59"/>
      <c r="BV285" s="59"/>
      <c r="BW285" s="59"/>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59"/>
      <c r="DI285" s="59"/>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row>
    <row r="286" spans="1:149" outlineLevel="1" x14ac:dyDescent="0.2">
      <c r="A286" s="17">
        <v>85</v>
      </c>
      <c r="B286" s="17">
        <v>0</v>
      </c>
      <c r="C286" s="1">
        <v>4.3099893836518338E-12</v>
      </c>
      <c r="D286" s="1">
        <f t="shared" si="13"/>
        <v>-4.3099893836518338E-12</v>
      </c>
      <c r="E286" s="1">
        <f t="shared" si="14"/>
        <v>8.619771563171141E-12</v>
      </c>
      <c r="F286" s="1">
        <f t="shared" si="15"/>
        <v>-2.935944747976559E-6</v>
      </c>
      <c r="G286" s="1">
        <f t="shared" si="16"/>
        <v>-2.0760513923480816E-6</v>
      </c>
      <c r="H286" s="1">
        <v>1.1044519038889696E-9</v>
      </c>
      <c r="I286" s="1">
        <f t="shared" si="17"/>
        <v>4.7601759857934149E-21</v>
      </c>
      <c r="J286" s="1">
        <f t="shared" si="18"/>
        <v>-2.076051393494531E-6</v>
      </c>
      <c r="AV286" s="59"/>
      <c r="AW286" s="59"/>
      <c r="AX286" s="59"/>
      <c r="AY286" s="59"/>
      <c r="AZ286" s="59"/>
      <c r="BA286" s="59"/>
      <c r="BB286" s="59"/>
      <c r="BC286" s="72"/>
      <c r="BD286" s="59"/>
      <c r="BE286" s="59"/>
      <c r="BF286" s="59"/>
      <c r="BG286" s="59">
        <f t="shared" si="19"/>
        <v>1</v>
      </c>
      <c r="BH286" s="59">
        <f t="shared" si="20"/>
        <v>4.3099893836518338E-12</v>
      </c>
      <c r="BI286" s="59" t="e">
        <f t="shared" si="21"/>
        <v>#N/A</v>
      </c>
      <c r="BJ286" s="59"/>
      <c r="BK286" s="59"/>
      <c r="BL286" s="59"/>
      <c r="BM286" s="59"/>
      <c r="BN286" s="59"/>
      <c r="BO286" s="59"/>
      <c r="BP286" s="59"/>
      <c r="BQ286" s="59"/>
      <c r="BR286" s="59"/>
      <c r="BS286" s="59"/>
      <c r="BT286" s="59"/>
      <c r="BU286" s="59"/>
      <c r="BV286" s="59"/>
      <c r="BW286" s="59"/>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59"/>
      <c r="DI286" s="59"/>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row>
    <row r="287" spans="1:149" outlineLevel="1" x14ac:dyDescent="0.2">
      <c r="A287" s="17">
        <v>86</v>
      </c>
      <c r="B287" s="17">
        <v>0</v>
      </c>
      <c r="C287" s="1">
        <v>5.8411030156440517E-15</v>
      </c>
      <c r="D287" s="1">
        <f t="shared" si="13"/>
        <v>-5.8411030156440517E-15</v>
      </c>
      <c r="E287" s="1">
        <f t="shared" si="14"/>
        <v>1.1546319456101595E-14</v>
      </c>
      <c r="F287" s="1">
        <f t="shared" si="15"/>
        <v>-1.0745380149674369E-7</v>
      </c>
      <c r="G287" s="1">
        <f t="shared" si="16"/>
        <v>-7.642710916712791E-8</v>
      </c>
      <c r="H287" s="1">
        <v>2.3729696833207717E-12</v>
      </c>
      <c r="I287" s="1">
        <f t="shared" si="17"/>
        <v>1.3860760373309847E-26</v>
      </c>
      <c r="J287" s="1">
        <f t="shared" si="18"/>
        <v>-7.6427109167218596E-8</v>
      </c>
      <c r="AV287" s="59"/>
      <c r="AW287" s="59"/>
      <c r="AX287" s="59"/>
      <c r="AY287" s="59"/>
      <c r="AZ287" s="59"/>
      <c r="BA287" s="59"/>
      <c r="BB287" s="59"/>
      <c r="BC287" s="72"/>
      <c r="BD287" s="59"/>
      <c r="BE287" s="59"/>
      <c r="BF287" s="59"/>
      <c r="BG287" s="59">
        <f t="shared" si="19"/>
        <v>1</v>
      </c>
      <c r="BH287" s="59">
        <f t="shared" si="20"/>
        <v>5.8411030156440517E-15</v>
      </c>
      <c r="BI287" s="59" t="e">
        <f t="shared" si="21"/>
        <v>#N/A</v>
      </c>
      <c r="BJ287" s="59"/>
      <c r="BK287" s="59"/>
      <c r="BL287" s="59"/>
      <c r="BM287" s="59"/>
      <c r="BN287" s="59"/>
      <c r="BO287" s="59"/>
      <c r="BP287" s="59"/>
      <c r="BQ287" s="59"/>
      <c r="BR287" s="59"/>
      <c r="BS287" s="59"/>
      <c r="BT287" s="59"/>
      <c r="BU287" s="59"/>
      <c r="BV287" s="59"/>
      <c r="BW287" s="59"/>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59"/>
      <c r="DI287" s="59"/>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row>
    <row r="288" spans="1:149" outlineLevel="1" x14ac:dyDescent="0.2">
      <c r="A288" s="17">
        <v>87</v>
      </c>
      <c r="B288" s="17">
        <v>0</v>
      </c>
      <c r="C288" s="1">
        <v>1.8029823785595631E-29</v>
      </c>
      <c r="D288" s="1">
        <f t="shared" si="13"/>
        <v>-1.8029823785595631E-29</v>
      </c>
      <c r="E288" s="1">
        <f t="shared" si="14"/>
        <v>0</v>
      </c>
      <c r="F288" s="1">
        <f t="shared" si="15"/>
        <v>0</v>
      </c>
      <c r="G288" s="1">
        <f t="shared" si="16"/>
        <v>-4.2461539992793044E-15</v>
      </c>
      <c r="H288" s="1">
        <v>3.005682583132335E-26</v>
      </c>
      <c r="I288" s="1">
        <f t="shared" si="17"/>
        <v>5.419192732930989E-55</v>
      </c>
      <c r="J288" s="1">
        <f t="shared" si="18"/>
        <v>-4.2461539992793044E-15</v>
      </c>
      <c r="AV288" s="59"/>
      <c r="AW288" s="59"/>
      <c r="AX288" s="59"/>
      <c r="AY288" s="59"/>
      <c r="AZ288" s="59"/>
      <c r="BA288" s="59"/>
      <c r="BB288" s="59"/>
      <c r="BC288" s="72"/>
      <c r="BD288" s="59"/>
      <c r="BE288" s="59"/>
      <c r="BF288" s="59"/>
      <c r="BG288" s="59">
        <f t="shared" si="19"/>
        <v>1</v>
      </c>
      <c r="BH288" s="59">
        <f t="shared" si="20"/>
        <v>1.8029823785595631E-29</v>
      </c>
      <c r="BI288" s="59" t="e">
        <f t="shared" si="21"/>
        <v>#N/A</v>
      </c>
      <c r="BJ288" s="59"/>
      <c r="BK288" s="59"/>
      <c r="BL288" s="59"/>
      <c r="BM288" s="59"/>
      <c r="BN288" s="59"/>
      <c r="BO288" s="59"/>
      <c r="BP288" s="59"/>
      <c r="BQ288" s="59"/>
      <c r="BR288" s="59"/>
      <c r="BS288" s="59"/>
      <c r="BT288" s="59"/>
      <c r="BU288" s="59"/>
      <c r="BV288" s="59"/>
      <c r="BW288" s="59"/>
      <c r="BX288" s="59"/>
      <c r="BY288" s="59"/>
      <c r="BZ288" s="59"/>
      <c r="CA288" s="59"/>
      <c r="CB288" s="59"/>
      <c r="CC288" s="59"/>
      <c r="CD288" s="59"/>
      <c r="CE288" s="59"/>
      <c r="CF288" s="59"/>
      <c r="CG288" s="59"/>
      <c r="CH288" s="59"/>
      <c r="CI288" s="59"/>
      <c r="CJ288" s="59"/>
      <c r="CK288" s="59"/>
      <c r="CL288" s="59"/>
      <c r="CM288" s="59"/>
      <c r="CN288" s="59"/>
      <c r="CO288" s="59"/>
      <c r="CP288" s="59"/>
      <c r="CQ288" s="59"/>
      <c r="CR288" s="59"/>
      <c r="CS288" s="59"/>
      <c r="CT288" s="59"/>
      <c r="CU288" s="59"/>
      <c r="CV288" s="59"/>
      <c r="CW288" s="59"/>
      <c r="CX288" s="59"/>
      <c r="CY288" s="59"/>
      <c r="CZ288" s="59"/>
      <c r="DA288" s="59"/>
      <c r="DB288" s="59"/>
      <c r="DC288" s="59"/>
      <c r="DD288" s="59"/>
      <c r="DE288" s="59"/>
      <c r="DF288" s="59"/>
      <c r="DG288" s="59"/>
      <c r="DH288" s="59"/>
      <c r="DI288" s="59"/>
      <c r="DJ288" s="59"/>
      <c r="DK288" s="59"/>
      <c r="DL288" s="59"/>
      <c r="DM288" s="59"/>
      <c r="DN288" s="59"/>
      <c r="DO288" s="59"/>
      <c r="DP288" s="59"/>
      <c r="DQ288" s="59"/>
      <c r="DR288" s="59"/>
      <c r="DS288" s="59"/>
      <c r="DT288" s="59"/>
      <c r="DU288" s="59"/>
      <c r="DV288" s="59"/>
      <c r="DW288" s="59"/>
      <c r="DX288" s="59"/>
      <c r="DY288" s="59"/>
      <c r="DZ288" s="59"/>
      <c r="EA288" s="59"/>
      <c r="EB288" s="59"/>
      <c r="EC288" s="59"/>
      <c r="ED288" s="59"/>
      <c r="EE288" s="59"/>
      <c r="EF288" s="59"/>
      <c r="EG288" s="59"/>
      <c r="EH288" s="59"/>
      <c r="EI288" s="59"/>
      <c r="EJ288" s="59"/>
      <c r="EK288" s="59"/>
      <c r="EL288" s="59"/>
      <c r="EM288" s="59"/>
      <c r="EN288" s="59"/>
      <c r="EO288" s="59"/>
      <c r="EP288" s="59"/>
      <c r="EQ288" s="59"/>
      <c r="ER288" s="59"/>
      <c r="ES288" s="59"/>
    </row>
    <row r="289" spans="1:149" outlineLevel="1" x14ac:dyDescent="0.2">
      <c r="A289" s="17">
        <v>88</v>
      </c>
      <c r="B289" s="17">
        <v>0</v>
      </c>
      <c r="C289" s="1">
        <v>1.4884560259472238E-10</v>
      </c>
      <c r="D289" s="1">
        <f t="shared" si="13"/>
        <v>-1.4884560259472238E-10</v>
      </c>
      <c r="E289" s="1">
        <f t="shared" si="14"/>
        <v>2.9769120499794583E-10</v>
      </c>
      <c r="F289" s="1">
        <f t="shared" si="15"/>
        <v>-1.7253730176340007E-5</v>
      </c>
      <c r="G289" s="1">
        <f t="shared" si="16"/>
        <v>-1.2200229613285047E-5</v>
      </c>
      <c r="H289" s="1">
        <v>2.796429254658763E-8</v>
      </c>
      <c r="I289" s="1">
        <f t="shared" si="17"/>
        <v>4.1623620922490002E-18</v>
      </c>
      <c r="J289" s="1">
        <f t="shared" si="18"/>
        <v>-1.2200229783870446E-5</v>
      </c>
      <c r="AV289" s="59"/>
      <c r="AW289" s="59"/>
      <c r="AX289" s="59"/>
      <c r="AY289" s="59"/>
      <c r="AZ289" s="59"/>
      <c r="BA289" s="59"/>
      <c r="BB289" s="59"/>
      <c r="BC289" s="72"/>
      <c r="BD289" s="59"/>
      <c r="BE289" s="59"/>
      <c r="BF289" s="59"/>
      <c r="BG289" s="59">
        <f t="shared" si="19"/>
        <v>1</v>
      </c>
      <c r="BH289" s="59">
        <f t="shared" si="20"/>
        <v>1.4884560259472238E-10</v>
      </c>
      <c r="BI289" s="59" t="e">
        <f t="shared" si="21"/>
        <v>#N/A</v>
      </c>
      <c r="BJ289" s="59"/>
      <c r="BK289" s="59"/>
      <c r="BL289" s="59"/>
      <c r="BM289" s="59"/>
      <c r="BN289" s="59"/>
      <c r="BO289" s="59"/>
      <c r="BP289" s="59"/>
      <c r="BQ289" s="59"/>
      <c r="BR289" s="59"/>
      <c r="BS289" s="59"/>
      <c r="BT289" s="59"/>
      <c r="BU289" s="59"/>
      <c r="BV289" s="59"/>
      <c r="BW289" s="59"/>
      <c r="BX289" s="59"/>
      <c r="BY289" s="59"/>
      <c r="BZ289" s="59"/>
      <c r="CA289" s="59"/>
      <c r="CB289" s="59"/>
      <c r="CC289" s="59"/>
      <c r="CD289" s="59"/>
      <c r="CE289" s="59"/>
      <c r="CF289" s="59"/>
      <c r="CG289" s="59"/>
      <c r="CH289" s="59"/>
      <c r="CI289" s="59"/>
      <c r="CJ289" s="59"/>
      <c r="CK289" s="59"/>
      <c r="CL289" s="59"/>
      <c r="CM289" s="59"/>
      <c r="CN289" s="59"/>
      <c r="CO289" s="59"/>
      <c r="CP289" s="59"/>
      <c r="CQ289" s="59"/>
      <c r="CR289" s="59"/>
      <c r="CS289" s="59"/>
      <c r="CT289" s="59"/>
      <c r="CU289" s="59"/>
      <c r="CV289" s="59"/>
      <c r="CW289" s="59"/>
      <c r="CX289" s="59"/>
      <c r="CY289" s="59"/>
      <c r="CZ289" s="59"/>
      <c r="DA289" s="59"/>
      <c r="DB289" s="59"/>
      <c r="DC289" s="59"/>
      <c r="DD289" s="59"/>
      <c r="DE289" s="59"/>
      <c r="DF289" s="59"/>
      <c r="DG289" s="59"/>
      <c r="DH289" s="59"/>
      <c r="DI289" s="59"/>
      <c r="DJ289" s="59"/>
      <c r="DK289" s="59"/>
      <c r="DL289" s="59"/>
      <c r="DM289" s="59"/>
      <c r="DN289" s="59"/>
      <c r="DO289" s="59"/>
      <c r="DP289" s="59"/>
      <c r="DQ289" s="59"/>
      <c r="DR289" s="59"/>
      <c r="DS289" s="59"/>
      <c r="DT289" s="59"/>
      <c r="DU289" s="59"/>
      <c r="DV289" s="59"/>
      <c r="DW289" s="59"/>
      <c r="DX289" s="59"/>
      <c r="DY289" s="59"/>
      <c r="DZ289" s="59"/>
      <c r="EA289" s="59"/>
      <c r="EB289" s="59"/>
      <c r="EC289" s="59"/>
      <c r="ED289" s="59"/>
      <c r="EE289" s="59"/>
      <c r="EF289" s="59"/>
      <c r="EG289" s="59"/>
      <c r="EH289" s="59"/>
      <c r="EI289" s="59"/>
      <c r="EJ289" s="59"/>
      <c r="EK289" s="59"/>
      <c r="EL289" s="59"/>
      <c r="EM289" s="59"/>
      <c r="EN289" s="59"/>
      <c r="EO289" s="59"/>
      <c r="EP289" s="59"/>
      <c r="EQ289" s="59"/>
      <c r="ER289" s="59"/>
      <c r="ES289" s="59"/>
    </row>
    <row r="290" spans="1:149" outlineLevel="1" x14ac:dyDescent="0.2">
      <c r="A290" s="17">
        <v>89</v>
      </c>
      <c r="B290" s="17">
        <v>0</v>
      </c>
      <c r="C290" s="1">
        <v>8.0780324981971739E-12</v>
      </c>
      <c r="D290" s="1">
        <f t="shared" si="13"/>
        <v>-8.0780324981971739E-12</v>
      </c>
      <c r="E290" s="1">
        <f t="shared" si="14"/>
        <v>1.6155965454280024E-11</v>
      </c>
      <c r="F290" s="1">
        <f t="shared" si="15"/>
        <v>-4.0194484017437048E-6</v>
      </c>
      <c r="G290" s="1">
        <f t="shared" si="16"/>
        <v>-2.8421879772918659E-6</v>
      </c>
      <c r="H290" s="1">
        <v>1.8669835222216289E-9</v>
      </c>
      <c r="I290" s="1">
        <f t="shared" si="17"/>
        <v>1.5081553594383782E-20</v>
      </c>
      <c r="J290" s="1">
        <f t="shared" si="18"/>
        <v>-2.8421879799450251E-6</v>
      </c>
      <c r="AV290" s="59"/>
      <c r="AW290" s="59"/>
      <c r="AX290" s="59"/>
      <c r="AY290" s="59"/>
      <c r="AZ290" s="59"/>
      <c r="BA290" s="59"/>
      <c r="BB290" s="59"/>
      <c r="BC290" s="72"/>
      <c r="BD290" s="59"/>
      <c r="BE290" s="59"/>
      <c r="BF290" s="59"/>
      <c r="BG290" s="59">
        <f t="shared" si="19"/>
        <v>1</v>
      </c>
      <c r="BH290" s="59">
        <f t="shared" si="20"/>
        <v>8.0780324981971739E-12</v>
      </c>
      <c r="BI290" s="59" t="e">
        <f t="shared" si="21"/>
        <v>#N/A</v>
      </c>
      <c r="BJ290" s="59"/>
      <c r="BK290" s="59"/>
      <c r="BL290" s="59"/>
      <c r="BM290" s="59"/>
      <c r="BN290" s="59"/>
      <c r="BO290" s="59"/>
      <c r="BP290" s="59"/>
      <c r="BQ290" s="59"/>
      <c r="BR290" s="59"/>
      <c r="BS290" s="59"/>
      <c r="BT290" s="59"/>
      <c r="BU290" s="59"/>
      <c r="BV290" s="59"/>
      <c r="BW290" s="59"/>
      <c r="BX290" s="59"/>
      <c r="BY290" s="59"/>
      <c r="BZ290" s="59"/>
      <c r="CA290" s="59"/>
      <c r="CB290" s="59"/>
      <c r="CC290" s="59"/>
      <c r="CD290" s="59"/>
      <c r="CE290" s="59"/>
      <c r="CF290" s="59"/>
      <c r="CG290" s="59"/>
      <c r="CH290" s="59"/>
      <c r="CI290" s="59"/>
      <c r="CJ290" s="59"/>
      <c r="CK290" s="59"/>
      <c r="CL290" s="59"/>
      <c r="CM290" s="59"/>
      <c r="CN290" s="59"/>
      <c r="CO290" s="59"/>
      <c r="CP290" s="59"/>
      <c r="CQ290" s="59"/>
      <c r="CR290" s="59"/>
      <c r="CS290" s="59"/>
      <c r="CT290" s="59"/>
      <c r="CU290" s="59"/>
      <c r="CV290" s="59"/>
      <c r="CW290" s="59"/>
      <c r="CX290" s="59"/>
      <c r="CY290" s="59"/>
      <c r="CZ290" s="59"/>
      <c r="DA290" s="59"/>
      <c r="DB290" s="59"/>
      <c r="DC290" s="59"/>
      <c r="DD290" s="59"/>
      <c r="DE290" s="59"/>
      <c r="DF290" s="59"/>
      <c r="DG290" s="59"/>
      <c r="DH290" s="59"/>
      <c r="DI290" s="59"/>
      <c r="DJ290" s="59"/>
      <c r="DK290" s="59"/>
      <c r="DL290" s="59"/>
      <c r="DM290" s="59"/>
      <c r="DN290" s="59"/>
      <c r="DO290" s="59"/>
      <c r="DP290" s="59"/>
      <c r="DQ290" s="59"/>
      <c r="DR290" s="59"/>
      <c r="DS290" s="59"/>
      <c r="DT290" s="59"/>
      <c r="DU290" s="59"/>
      <c r="DV290" s="59"/>
      <c r="DW290" s="59"/>
      <c r="DX290" s="59"/>
      <c r="DY290" s="59"/>
      <c r="DZ290" s="59"/>
      <c r="EA290" s="59"/>
      <c r="EB290" s="59"/>
      <c r="EC290" s="59"/>
      <c r="ED290" s="59"/>
      <c r="EE290" s="59"/>
      <c r="EF290" s="59"/>
      <c r="EG290" s="59"/>
      <c r="EH290" s="59"/>
      <c r="EI290" s="59"/>
      <c r="EJ290" s="59"/>
      <c r="EK290" s="59"/>
      <c r="EL290" s="59"/>
      <c r="EM290" s="59"/>
      <c r="EN290" s="59"/>
      <c r="EO290" s="59"/>
      <c r="EP290" s="59"/>
      <c r="EQ290" s="59"/>
      <c r="ER290" s="59"/>
      <c r="ES290" s="59"/>
    </row>
    <row r="291" spans="1:149" outlineLevel="1" x14ac:dyDescent="0.2">
      <c r="A291" s="17">
        <v>90</v>
      </c>
      <c r="B291" s="17">
        <v>0</v>
      </c>
      <c r="C291" s="1">
        <v>4.7547315114271948E-21</v>
      </c>
      <c r="D291" s="1">
        <f t="shared" si="13"/>
        <v>-4.7547315114271948E-21</v>
      </c>
      <c r="E291" s="1">
        <f t="shared" si="14"/>
        <v>0</v>
      </c>
      <c r="F291" s="1">
        <f t="shared" si="15"/>
        <v>0</v>
      </c>
      <c r="G291" s="1">
        <f t="shared" si="16"/>
        <v>-6.8954561208285533E-11</v>
      </c>
      <c r="H291" s="1">
        <v>3.9376994000651427E-18</v>
      </c>
      <c r="I291" s="1">
        <f t="shared" si="17"/>
        <v>1.87227034200177E-38</v>
      </c>
      <c r="J291" s="1">
        <f t="shared" si="18"/>
        <v>-6.8954561208285533E-11</v>
      </c>
      <c r="AV291" s="59"/>
      <c r="AW291" s="59"/>
      <c r="AX291" s="59"/>
      <c r="AY291" s="59"/>
      <c r="AZ291" s="59"/>
      <c r="BA291" s="59"/>
      <c r="BB291" s="59"/>
      <c r="BC291" s="72"/>
      <c r="BD291" s="59"/>
      <c r="BE291" s="59"/>
      <c r="BF291" s="59"/>
      <c r="BG291" s="59">
        <f t="shared" si="19"/>
        <v>1</v>
      </c>
      <c r="BH291" s="59">
        <f t="shared" si="20"/>
        <v>4.7547315114271948E-21</v>
      </c>
      <c r="BI291" s="59" t="e">
        <f t="shared" si="21"/>
        <v>#N/A</v>
      </c>
      <c r="BJ291" s="59"/>
      <c r="BK291" s="59"/>
      <c r="BL291" s="59"/>
      <c r="BM291" s="59"/>
      <c r="BN291" s="59"/>
      <c r="BO291" s="59"/>
      <c r="BP291" s="59"/>
      <c r="BQ291" s="59"/>
      <c r="BR291" s="59"/>
      <c r="BS291" s="59"/>
      <c r="BT291" s="59"/>
      <c r="BU291" s="59"/>
      <c r="BV291" s="59"/>
      <c r="BW291" s="59"/>
      <c r="BX291" s="59"/>
      <c r="BY291" s="59"/>
      <c r="BZ291" s="59"/>
      <c r="CA291" s="59"/>
      <c r="CB291" s="59"/>
      <c r="CC291" s="59"/>
      <c r="CD291" s="59"/>
      <c r="CE291" s="59"/>
      <c r="CF291" s="59"/>
      <c r="CG291" s="59"/>
      <c r="CH291" s="59"/>
      <c r="CI291" s="59"/>
      <c r="CJ291" s="59"/>
      <c r="CK291" s="59"/>
      <c r="CL291" s="59"/>
      <c r="CM291" s="59"/>
      <c r="CN291" s="59"/>
      <c r="CO291" s="59"/>
      <c r="CP291" s="59"/>
      <c r="CQ291" s="59"/>
      <c r="CR291" s="59"/>
      <c r="CS291" s="59"/>
      <c r="CT291" s="59"/>
      <c r="CU291" s="59"/>
      <c r="CV291" s="59"/>
      <c r="CW291" s="59"/>
      <c r="CX291" s="59"/>
      <c r="CY291" s="59"/>
      <c r="CZ291" s="59"/>
      <c r="DA291" s="59"/>
      <c r="DB291" s="59"/>
      <c r="DC291" s="59"/>
      <c r="DD291" s="59"/>
      <c r="DE291" s="59"/>
      <c r="DF291" s="59"/>
      <c r="DG291" s="59"/>
      <c r="DH291" s="59"/>
      <c r="DI291" s="59"/>
      <c r="DJ291" s="59"/>
      <c r="DK291" s="59"/>
      <c r="DL291" s="59"/>
      <c r="DM291" s="59"/>
      <c r="DN291" s="59"/>
      <c r="DO291" s="59"/>
      <c r="DP291" s="59"/>
      <c r="DQ291" s="59"/>
      <c r="DR291" s="59"/>
      <c r="DS291" s="59"/>
      <c r="DT291" s="59"/>
      <c r="DU291" s="59"/>
      <c r="DV291" s="59"/>
      <c r="DW291" s="59"/>
      <c r="DX291" s="59"/>
      <c r="DY291" s="59"/>
      <c r="DZ291" s="59"/>
      <c r="EA291" s="59"/>
      <c r="EB291" s="59"/>
      <c r="EC291" s="59"/>
      <c r="ED291" s="59"/>
      <c r="EE291" s="59"/>
      <c r="EF291" s="59"/>
      <c r="EG291" s="59"/>
      <c r="EH291" s="59"/>
      <c r="EI291" s="59"/>
      <c r="EJ291" s="59"/>
      <c r="EK291" s="59"/>
      <c r="EL291" s="59"/>
      <c r="EM291" s="59"/>
      <c r="EN291" s="59"/>
      <c r="EO291" s="59"/>
      <c r="EP291" s="59"/>
      <c r="EQ291" s="59"/>
      <c r="ER291" s="59"/>
      <c r="ES291" s="59"/>
    </row>
    <row r="292" spans="1:149" outlineLevel="1" x14ac:dyDescent="0.2">
      <c r="A292" s="17">
        <v>91</v>
      </c>
      <c r="B292" s="17">
        <v>1</v>
      </c>
      <c r="C292" s="1">
        <v>0.9999999999467668</v>
      </c>
      <c r="D292" s="1">
        <f t="shared" si="13"/>
        <v>5.3233195629331931E-11</v>
      </c>
      <c r="E292" s="1">
        <f t="shared" si="14"/>
        <v>1.0646639125583008E-10</v>
      </c>
      <c r="F292" s="1">
        <f t="shared" si="15"/>
        <v>1.0318255242812619E-5</v>
      </c>
      <c r="G292" s="1">
        <f t="shared" si="16"/>
        <v>7.2961082524977456E-6</v>
      </c>
      <c r="H292" s="1">
        <v>1.1059859379794157E-8</v>
      </c>
      <c r="I292" s="1">
        <f t="shared" si="17"/>
        <v>5.8875166454033585E-19</v>
      </c>
      <c r="J292" s="1">
        <f t="shared" si="18"/>
        <v>7.2961082928447116E-6</v>
      </c>
      <c r="AV292" s="59"/>
      <c r="AW292" s="59"/>
      <c r="AX292" s="59"/>
      <c r="AY292" s="59"/>
      <c r="AZ292" s="59"/>
      <c r="BA292" s="59"/>
      <c r="BB292" s="59"/>
      <c r="BC292" s="72"/>
      <c r="BD292" s="59"/>
      <c r="BE292" s="59"/>
      <c r="BF292" s="59"/>
      <c r="BG292" s="59">
        <f t="shared" si="19"/>
        <v>0</v>
      </c>
      <c r="BH292" s="59" t="e">
        <f t="shared" si="20"/>
        <v>#N/A</v>
      </c>
      <c r="BI292" s="59">
        <f t="shared" si="21"/>
        <v>0.9999999999467668</v>
      </c>
      <c r="BJ292" s="59"/>
      <c r="BK292" s="59"/>
      <c r="BL292" s="59"/>
      <c r="BM292" s="59"/>
      <c r="BN292" s="59"/>
      <c r="BO292" s="59"/>
      <c r="BP292" s="59"/>
      <c r="BQ292" s="59"/>
      <c r="BR292" s="59"/>
      <c r="BS292" s="59"/>
      <c r="BT292" s="59"/>
      <c r="BU292" s="59"/>
      <c r="BV292" s="59"/>
      <c r="BW292" s="59"/>
      <c r="BX292" s="59"/>
      <c r="BY292" s="59"/>
      <c r="BZ292" s="59"/>
      <c r="CA292" s="59"/>
      <c r="CB292" s="59"/>
      <c r="CC292" s="59"/>
      <c r="CD292" s="59"/>
      <c r="CE292" s="59"/>
      <c r="CF292" s="59"/>
      <c r="CG292" s="59"/>
      <c r="CH292" s="59"/>
      <c r="CI292" s="59"/>
      <c r="CJ292" s="59"/>
      <c r="CK292" s="59"/>
      <c r="CL292" s="59"/>
      <c r="CM292" s="59"/>
      <c r="CN292" s="59"/>
      <c r="CO292" s="59"/>
      <c r="CP292" s="59"/>
      <c r="CQ292" s="59"/>
      <c r="CR292" s="59"/>
      <c r="CS292" s="59"/>
      <c r="CT292" s="59"/>
      <c r="CU292" s="59"/>
      <c r="CV292" s="59"/>
      <c r="CW292" s="59"/>
      <c r="CX292" s="59"/>
      <c r="CY292" s="59"/>
      <c r="CZ292" s="59"/>
      <c r="DA292" s="59"/>
      <c r="DB292" s="59"/>
      <c r="DC292" s="59"/>
      <c r="DD292" s="59"/>
      <c r="DE292" s="59"/>
      <c r="DF292" s="59"/>
      <c r="DG292" s="59"/>
      <c r="DH292" s="59"/>
      <c r="DI292" s="59"/>
      <c r="DJ292" s="59"/>
      <c r="DK292" s="59"/>
      <c r="DL292" s="59"/>
      <c r="DM292" s="59"/>
      <c r="DN292" s="59"/>
      <c r="DO292" s="59"/>
      <c r="DP292" s="59"/>
      <c r="DQ292" s="59"/>
      <c r="DR292" s="59"/>
      <c r="DS292" s="59"/>
      <c r="DT292" s="59"/>
      <c r="DU292" s="59"/>
      <c r="DV292" s="59"/>
      <c r="DW292" s="59"/>
      <c r="DX292" s="59"/>
      <c r="DY292" s="59"/>
      <c r="DZ292" s="59"/>
      <c r="EA292" s="59"/>
      <c r="EB292" s="59"/>
      <c r="EC292" s="59"/>
      <c r="ED292" s="59"/>
      <c r="EE292" s="59"/>
      <c r="EF292" s="59"/>
      <c r="EG292" s="59"/>
      <c r="EH292" s="59"/>
      <c r="EI292" s="59"/>
      <c r="EJ292" s="59"/>
      <c r="EK292" s="59"/>
      <c r="EL292" s="59"/>
      <c r="EM292" s="59"/>
      <c r="EN292" s="59"/>
      <c r="EO292" s="59"/>
      <c r="EP292" s="59"/>
      <c r="EQ292" s="59"/>
      <c r="ER292" s="59"/>
      <c r="ES292" s="59"/>
    </row>
    <row r="293" spans="1:149" outlineLevel="1" x14ac:dyDescent="0.2">
      <c r="A293" s="17">
        <v>92</v>
      </c>
      <c r="B293" s="17">
        <v>0</v>
      </c>
      <c r="C293" s="1">
        <v>6.8312774291602462E-10</v>
      </c>
      <c r="D293" s="1">
        <f t="shared" si="13"/>
        <v>-6.8312774291602462E-10</v>
      </c>
      <c r="E293" s="1">
        <f t="shared" si="14"/>
        <v>1.3662555526701889E-9</v>
      </c>
      <c r="F293" s="1">
        <f t="shared" si="15"/>
        <v>-3.6962894268038441E-5</v>
      </c>
      <c r="G293" s="1">
        <f t="shared" si="16"/>
        <v>-2.6136712558825911E-5</v>
      </c>
      <c r="H293" s="1">
        <v>1.074645204081919E-7</v>
      </c>
      <c r="I293" s="1">
        <f t="shared" si="17"/>
        <v>7.3412003209336679E-17</v>
      </c>
      <c r="J293" s="1">
        <f t="shared" si="18"/>
        <v>-2.6136713963210664E-5</v>
      </c>
      <c r="AV293" s="59"/>
      <c r="AW293" s="59"/>
      <c r="AX293" s="59"/>
      <c r="AY293" s="59"/>
      <c r="AZ293" s="59"/>
      <c r="BA293" s="59"/>
      <c r="BB293" s="59"/>
      <c r="BC293" s="72"/>
      <c r="BD293" s="59"/>
      <c r="BE293" s="59"/>
      <c r="BF293" s="59"/>
      <c r="BG293" s="59">
        <f t="shared" si="19"/>
        <v>1</v>
      </c>
      <c r="BH293" s="59">
        <f t="shared" si="20"/>
        <v>6.8312774291602462E-10</v>
      </c>
      <c r="BI293" s="59" t="e">
        <f t="shared" si="21"/>
        <v>#N/A</v>
      </c>
      <c r="BJ293" s="59"/>
      <c r="BK293" s="59"/>
      <c r="BL293" s="59"/>
      <c r="BM293" s="59"/>
      <c r="BN293" s="59"/>
      <c r="BO293" s="59"/>
      <c r="BP293" s="59"/>
      <c r="BQ293" s="59"/>
      <c r="BR293" s="59"/>
      <c r="BS293" s="59"/>
      <c r="BT293" s="59"/>
      <c r="BU293" s="59"/>
      <c r="BV293" s="59"/>
      <c r="BW293" s="59"/>
      <c r="BX293" s="59"/>
      <c r="BY293" s="59"/>
      <c r="BZ293" s="59"/>
      <c r="CA293" s="59"/>
      <c r="CB293" s="59"/>
      <c r="CC293" s="59"/>
      <c r="CD293" s="59"/>
      <c r="CE293" s="59"/>
      <c r="CF293" s="59"/>
      <c r="CG293" s="59"/>
      <c r="CH293" s="59"/>
      <c r="CI293" s="59"/>
      <c r="CJ293" s="59"/>
      <c r="CK293" s="59"/>
      <c r="CL293" s="59"/>
      <c r="CM293" s="59"/>
      <c r="CN293" s="59"/>
      <c r="CO293" s="59"/>
      <c r="CP293" s="59"/>
      <c r="CQ293" s="59"/>
      <c r="CR293" s="59"/>
      <c r="CS293" s="59"/>
      <c r="CT293" s="59"/>
      <c r="CU293" s="59"/>
      <c r="CV293" s="59"/>
      <c r="CW293" s="59"/>
      <c r="CX293" s="59"/>
      <c r="CY293" s="59"/>
      <c r="CZ293" s="59"/>
      <c r="DA293" s="59"/>
      <c r="DB293" s="59"/>
      <c r="DC293" s="59"/>
      <c r="DD293" s="59"/>
      <c r="DE293" s="59"/>
      <c r="DF293" s="59"/>
      <c r="DG293" s="59"/>
      <c r="DH293" s="59"/>
      <c r="DI293" s="59"/>
      <c r="DJ293" s="59"/>
      <c r="DK293" s="59"/>
      <c r="DL293" s="59"/>
      <c r="DM293" s="59"/>
      <c r="DN293" s="59"/>
      <c r="DO293" s="59"/>
      <c r="DP293" s="59"/>
      <c r="DQ293" s="59"/>
      <c r="DR293" s="59"/>
      <c r="DS293" s="59"/>
      <c r="DT293" s="59"/>
      <c r="DU293" s="59"/>
      <c r="DV293" s="59"/>
      <c r="DW293" s="59"/>
      <c r="DX293" s="59"/>
      <c r="DY293" s="59"/>
      <c r="DZ293" s="59"/>
      <c r="EA293" s="59"/>
      <c r="EB293" s="59"/>
      <c r="EC293" s="59"/>
      <c r="ED293" s="59"/>
      <c r="EE293" s="59"/>
      <c r="EF293" s="59"/>
      <c r="EG293" s="59"/>
      <c r="EH293" s="59"/>
      <c r="EI293" s="59"/>
      <c r="EJ293" s="59"/>
      <c r="EK293" s="59"/>
      <c r="EL293" s="59"/>
      <c r="EM293" s="59"/>
      <c r="EN293" s="59"/>
      <c r="EO293" s="59"/>
      <c r="EP293" s="59"/>
      <c r="EQ293" s="59"/>
      <c r="ER293" s="59"/>
      <c r="ES293" s="59"/>
    </row>
    <row r="294" spans="1:149" outlineLevel="1" x14ac:dyDescent="0.2">
      <c r="A294" s="17">
        <v>93</v>
      </c>
      <c r="B294" s="17">
        <v>0</v>
      </c>
      <c r="C294" s="1">
        <v>8.2603818275088736E-27</v>
      </c>
      <c r="D294" s="1">
        <f t="shared" si="13"/>
        <v>-8.2603818275088736E-27</v>
      </c>
      <c r="E294" s="1">
        <f t="shared" si="14"/>
        <v>0</v>
      </c>
      <c r="F294" s="1">
        <f t="shared" si="15"/>
        <v>0</v>
      </c>
      <c r="G294" s="1">
        <f t="shared" si="16"/>
        <v>-9.0886642734281213E-14</v>
      </c>
      <c r="H294" s="1">
        <v>1.1277415927317059E-23</v>
      </c>
      <c r="I294" s="1">
        <f t="shared" si="17"/>
        <v>9.3155761587268955E-50</v>
      </c>
      <c r="J294" s="1">
        <f t="shared" si="18"/>
        <v>-9.0886642734281213E-14</v>
      </c>
      <c r="AV294" s="59"/>
      <c r="AW294" s="59"/>
      <c r="AX294" s="59"/>
      <c r="AY294" s="59"/>
      <c r="AZ294" s="59"/>
      <c r="BA294" s="59"/>
      <c r="BB294" s="59"/>
      <c r="BC294" s="72"/>
      <c r="BD294" s="59"/>
      <c r="BE294" s="59"/>
      <c r="BF294" s="59"/>
      <c r="BG294" s="59">
        <f t="shared" si="19"/>
        <v>1</v>
      </c>
      <c r="BH294" s="59">
        <f t="shared" si="20"/>
        <v>8.2603818275088736E-27</v>
      </c>
      <c r="BI294" s="59" t="e">
        <f t="shared" si="21"/>
        <v>#N/A</v>
      </c>
      <c r="BJ294" s="59"/>
      <c r="BK294" s="59"/>
      <c r="BL294" s="59"/>
      <c r="BM294" s="59"/>
      <c r="BN294" s="59"/>
      <c r="BO294" s="59"/>
      <c r="BP294" s="59"/>
      <c r="BQ294" s="59"/>
      <c r="BR294" s="59"/>
      <c r="BS294" s="59"/>
      <c r="BT294" s="59"/>
      <c r="BU294" s="59"/>
      <c r="BV294" s="59"/>
      <c r="BW294" s="59"/>
      <c r="BX294" s="59"/>
      <c r="BY294" s="59"/>
      <c r="BZ294" s="59"/>
      <c r="CA294" s="59"/>
      <c r="CB294" s="59"/>
      <c r="CC294" s="59"/>
      <c r="CD294" s="59"/>
      <c r="CE294" s="59"/>
      <c r="CF294" s="59"/>
      <c r="CG294" s="59"/>
      <c r="CH294" s="59"/>
      <c r="CI294" s="59"/>
      <c r="CJ294" s="59"/>
      <c r="CK294" s="59"/>
      <c r="CL294" s="59"/>
      <c r="CM294" s="59"/>
      <c r="CN294" s="59"/>
      <c r="CO294" s="59"/>
      <c r="CP294" s="59"/>
      <c r="CQ294" s="59"/>
      <c r="CR294" s="59"/>
      <c r="CS294" s="59"/>
      <c r="CT294" s="59"/>
      <c r="CU294" s="59"/>
      <c r="CV294" s="59"/>
      <c r="CW294" s="59"/>
      <c r="CX294" s="59"/>
      <c r="CY294" s="59"/>
      <c r="CZ294" s="59"/>
      <c r="DA294" s="59"/>
      <c r="DB294" s="59"/>
      <c r="DC294" s="59"/>
      <c r="DD294" s="59"/>
      <c r="DE294" s="59"/>
      <c r="DF294" s="59"/>
      <c r="DG294" s="59"/>
      <c r="DH294" s="59"/>
      <c r="DI294" s="59"/>
      <c r="DJ294" s="59"/>
      <c r="DK294" s="59"/>
      <c r="DL294" s="59"/>
      <c r="DM294" s="59"/>
      <c r="DN294" s="59"/>
      <c r="DO294" s="59"/>
      <c r="DP294" s="59"/>
      <c r="DQ294" s="59"/>
      <c r="DR294" s="59"/>
      <c r="DS294" s="59"/>
      <c r="DT294" s="59"/>
      <c r="DU294" s="59"/>
      <c r="DV294" s="59"/>
      <c r="DW294" s="59"/>
      <c r="DX294" s="59"/>
      <c r="DY294" s="59"/>
      <c r="DZ294" s="59"/>
      <c r="EA294" s="59"/>
      <c r="EB294" s="59"/>
      <c r="EC294" s="59"/>
      <c r="ED294" s="59"/>
      <c r="EE294" s="59"/>
      <c r="EF294" s="59"/>
      <c r="EG294" s="59"/>
      <c r="EH294" s="59"/>
      <c r="EI294" s="59"/>
      <c r="EJ294" s="59"/>
      <c r="EK294" s="59"/>
      <c r="EL294" s="59"/>
      <c r="EM294" s="59"/>
      <c r="EN294" s="59"/>
      <c r="EO294" s="59"/>
      <c r="EP294" s="59"/>
      <c r="EQ294" s="59"/>
      <c r="ER294" s="59"/>
      <c r="ES294" s="59"/>
    </row>
    <row r="295" spans="1:149" outlineLevel="1" x14ac:dyDescent="0.2">
      <c r="A295" s="17">
        <v>94</v>
      </c>
      <c r="B295" s="17">
        <v>1</v>
      </c>
      <c r="C295" s="1">
        <v>0.86188523251100757</v>
      </c>
      <c r="D295" s="1">
        <f t="shared" si="13"/>
        <v>0.13811476748899243</v>
      </c>
      <c r="E295" s="1">
        <f t="shared" si="14"/>
        <v>0.29726631624198357</v>
      </c>
      <c r="F295" s="1">
        <f t="shared" si="15"/>
        <v>0.54522134609897988</v>
      </c>
      <c r="G295" s="1">
        <f t="shared" si="16"/>
        <v>0.40030898545606414</v>
      </c>
      <c r="H295" s="1">
        <v>0.81386452625941008</v>
      </c>
      <c r="I295" s="1">
        <f t="shared" si="17"/>
        <v>0.70067020070557295</v>
      </c>
      <c r="J295" s="1">
        <f t="shared" si="18"/>
        <v>0.92785639219786398</v>
      </c>
      <c r="AV295" s="59"/>
      <c r="AW295" s="59"/>
      <c r="AX295" s="59"/>
      <c r="AY295" s="59"/>
      <c r="AZ295" s="59"/>
      <c r="BA295" s="59"/>
      <c r="BB295" s="59"/>
      <c r="BC295" s="72"/>
      <c r="BD295" s="59"/>
      <c r="BE295" s="59"/>
      <c r="BF295" s="59"/>
      <c r="BG295" s="59">
        <f t="shared" si="19"/>
        <v>0</v>
      </c>
      <c r="BH295" s="59" t="e">
        <f t="shared" si="20"/>
        <v>#N/A</v>
      </c>
      <c r="BI295" s="59">
        <f t="shared" si="21"/>
        <v>0.86188523251100757</v>
      </c>
      <c r="BJ295" s="59"/>
      <c r="BK295" s="59"/>
      <c r="BL295" s="59"/>
      <c r="BM295" s="59"/>
      <c r="BN295" s="59"/>
      <c r="BO295" s="59"/>
      <c r="BP295" s="59"/>
      <c r="BQ295" s="59"/>
      <c r="BR295" s="59"/>
      <c r="BS295" s="59"/>
      <c r="BT295" s="59"/>
      <c r="BU295" s="59"/>
      <c r="BV295" s="59"/>
      <c r="BW295" s="59"/>
      <c r="BX295" s="59"/>
      <c r="BY295" s="59"/>
      <c r="BZ295" s="59"/>
      <c r="CA295" s="59"/>
      <c r="CB295" s="59"/>
      <c r="CC295" s="59"/>
      <c r="CD295" s="59"/>
      <c r="CE295" s="59"/>
      <c r="CF295" s="59"/>
      <c r="CG295" s="59"/>
      <c r="CH295" s="59"/>
      <c r="CI295" s="59"/>
      <c r="CJ295" s="59"/>
      <c r="CK295" s="59"/>
      <c r="CL295" s="59"/>
      <c r="CM295" s="59"/>
      <c r="CN295" s="59"/>
      <c r="CO295" s="59"/>
      <c r="CP295" s="59"/>
      <c r="CQ295" s="59"/>
      <c r="CR295" s="59"/>
      <c r="CS295" s="59"/>
      <c r="CT295" s="59"/>
      <c r="CU295" s="59"/>
      <c r="CV295" s="59"/>
      <c r="CW295" s="59"/>
      <c r="CX295" s="59"/>
      <c r="CY295" s="59"/>
      <c r="CZ295" s="59"/>
      <c r="DA295" s="59"/>
      <c r="DB295" s="59"/>
      <c r="DC295" s="59"/>
      <c r="DD295" s="59"/>
      <c r="DE295" s="59"/>
      <c r="DF295" s="59"/>
      <c r="DG295" s="59"/>
      <c r="DH295" s="59"/>
      <c r="DI295" s="59"/>
      <c r="DJ295" s="59"/>
      <c r="DK295" s="59"/>
      <c r="DL295" s="59"/>
      <c r="DM295" s="59"/>
      <c r="DN295" s="59"/>
      <c r="DO295" s="59"/>
      <c r="DP295" s="59"/>
      <c r="DQ295" s="59"/>
      <c r="DR295" s="59"/>
      <c r="DS295" s="59"/>
      <c r="DT295" s="59"/>
      <c r="DU295" s="59"/>
      <c r="DV295" s="59"/>
      <c r="DW295" s="59"/>
      <c r="DX295" s="59"/>
      <c r="DY295" s="59"/>
      <c r="DZ295" s="59"/>
      <c r="EA295" s="59"/>
      <c r="EB295" s="59"/>
      <c r="EC295" s="59"/>
      <c r="ED295" s="59"/>
      <c r="EE295" s="59"/>
      <c r="EF295" s="59"/>
      <c r="EG295" s="59"/>
      <c r="EH295" s="59"/>
      <c r="EI295" s="59"/>
      <c r="EJ295" s="59"/>
      <c r="EK295" s="59"/>
      <c r="EL295" s="59"/>
      <c r="EM295" s="59"/>
      <c r="EN295" s="59"/>
      <c r="EO295" s="59"/>
      <c r="EP295" s="59"/>
      <c r="EQ295" s="59"/>
      <c r="ER295" s="59"/>
      <c r="ES295" s="59"/>
    </row>
    <row r="296" spans="1:149" outlineLevel="1" x14ac:dyDescent="0.2">
      <c r="A296" s="17">
        <v>95</v>
      </c>
      <c r="B296" s="17">
        <v>0</v>
      </c>
      <c r="C296" s="1">
        <v>2.100965851361873E-9</v>
      </c>
      <c r="D296" s="1">
        <f t="shared" si="13"/>
        <v>-2.100965851361873E-9</v>
      </c>
      <c r="E296" s="1">
        <f t="shared" si="14"/>
        <v>4.2019316870691387E-9</v>
      </c>
      <c r="F296" s="1">
        <f t="shared" si="15"/>
        <v>-6.4822308560164219E-5</v>
      </c>
      <c r="G296" s="1">
        <f t="shared" si="16"/>
        <v>-4.58362940885924E-5</v>
      </c>
      <c r="H296" s="1">
        <v>2.7044857183179784E-7</v>
      </c>
      <c r="I296" s="1">
        <f t="shared" si="17"/>
        <v>5.6820336883176102E-16</v>
      </c>
      <c r="J296" s="1">
        <f t="shared" si="18"/>
        <v>-4.5836300286773792E-5</v>
      </c>
      <c r="AV296" s="59"/>
      <c r="AW296" s="59"/>
      <c r="AX296" s="59"/>
      <c r="AY296" s="59"/>
      <c r="AZ296" s="59"/>
      <c r="BA296" s="59"/>
      <c r="BB296" s="59"/>
      <c r="BC296" s="72"/>
      <c r="BD296" s="59"/>
      <c r="BE296" s="59"/>
      <c r="BF296" s="59"/>
      <c r="BG296" s="59">
        <f t="shared" si="19"/>
        <v>1</v>
      </c>
      <c r="BH296" s="59">
        <f t="shared" si="20"/>
        <v>2.100965851361873E-9</v>
      </c>
      <c r="BI296" s="59" t="e">
        <f t="shared" si="21"/>
        <v>#N/A</v>
      </c>
      <c r="BJ296" s="59"/>
      <c r="BK296" s="59"/>
      <c r="BL296" s="59"/>
      <c r="BM296" s="59"/>
      <c r="BN296" s="59"/>
      <c r="BO296" s="59"/>
      <c r="BP296" s="59"/>
      <c r="BQ296" s="59"/>
      <c r="BR296" s="59"/>
      <c r="BS296" s="59"/>
      <c r="BT296" s="59"/>
      <c r="BU296" s="59"/>
      <c r="BV296" s="59"/>
      <c r="BW296" s="59"/>
      <c r="BX296" s="59"/>
      <c r="BY296" s="59"/>
      <c r="BZ296" s="59"/>
      <c r="CA296" s="59"/>
      <c r="CB296" s="59"/>
      <c r="CC296" s="59"/>
      <c r="CD296" s="59"/>
      <c r="CE296" s="59"/>
      <c r="CF296" s="59"/>
      <c r="CG296" s="59"/>
      <c r="CH296" s="59"/>
      <c r="CI296" s="59"/>
      <c r="CJ296" s="59"/>
      <c r="CK296" s="59"/>
      <c r="CL296" s="59"/>
      <c r="CM296" s="59"/>
      <c r="CN296" s="59"/>
      <c r="CO296" s="59"/>
      <c r="CP296" s="59"/>
      <c r="CQ296" s="59"/>
      <c r="CR296" s="59"/>
      <c r="CS296" s="59"/>
      <c r="CT296" s="59"/>
      <c r="CU296" s="59"/>
      <c r="CV296" s="59"/>
      <c r="CW296" s="59"/>
      <c r="CX296" s="59"/>
      <c r="CY296" s="59"/>
      <c r="CZ296" s="59"/>
      <c r="DA296" s="59"/>
      <c r="DB296" s="59"/>
      <c r="DC296" s="59"/>
      <c r="DD296" s="59"/>
      <c r="DE296" s="59"/>
      <c r="DF296" s="59"/>
      <c r="DG296" s="59"/>
      <c r="DH296" s="59"/>
      <c r="DI296" s="59"/>
      <c r="DJ296" s="59"/>
      <c r="DK296" s="59"/>
      <c r="DL296" s="59"/>
      <c r="DM296" s="59"/>
      <c r="DN296" s="59"/>
      <c r="DO296" s="59"/>
      <c r="DP296" s="59"/>
      <c r="DQ296" s="59"/>
      <c r="DR296" s="59"/>
      <c r="DS296" s="59"/>
      <c r="DT296" s="59"/>
      <c r="DU296" s="59"/>
      <c r="DV296" s="59"/>
      <c r="DW296" s="59"/>
      <c r="DX296" s="59"/>
      <c r="DY296" s="59"/>
      <c r="DZ296" s="59"/>
      <c r="EA296" s="59"/>
      <c r="EB296" s="59"/>
      <c r="EC296" s="59"/>
      <c r="ED296" s="59"/>
      <c r="EE296" s="59"/>
      <c r="EF296" s="59"/>
      <c r="EG296" s="59"/>
      <c r="EH296" s="59"/>
      <c r="EI296" s="59"/>
      <c r="EJ296" s="59"/>
      <c r="EK296" s="59"/>
      <c r="EL296" s="59"/>
      <c r="EM296" s="59"/>
      <c r="EN296" s="59"/>
      <c r="EO296" s="59"/>
      <c r="EP296" s="59"/>
      <c r="EQ296" s="59"/>
      <c r="ER296" s="59"/>
      <c r="ES296" s="59"/>
    </row>
    <row r="297" spans="1:149" outlineLevel="1" x14ac:dyDescent="0.2">
      <c r="A297" s="17">
        <v>96</v>
      </c>
      <c r="B297" s="17">
        <v>0</v>
      </c>
      <c r="C297" s="1">
        <v>2.9865865327736656E-16</v>
      </c>
      <c r="D297" s="1">
        <f t="shared" si="13"/>
        <v>-2.9865865327736656E-16</v>
      </c>
      <c r="E297" s="1">
        <f t="shared" si="14"/>
        <v>8.8817841970012504E-16</v>
      </c>
      <c r="F297" s="1">
        <f t="shared" si="15"/>
        <v>-2.9802322387695309E-8</v>
      </c>
      <c r="G297" s="1">
        <f t="shared" si="16"/>
        <v>-1.7281743351796619E-8</v>
      </c>
      <c r="H297" s="1">
        <v>1.4140985115323196E-13</v>
      </c>
      <c r="I297" s="1">
        <f t="shared" si="17"/>
        <v>4.2233275705583102E-29</v>
      </c>
      <c r="J297" s="1">
        <f t="shared" si="18"/>
        <v>-1.728174335179784E-8</v>
      </c>
      <c r="AV297" s="59"/>
      <c r="AW297" s="59"/>
      <c r="AX297" s="59"/>
      <c r="AY297" s="59"/>
      <c r="AZ297" s="59"/>
      <c r="BA297" s="59"/>
      <c r="BB297" s="59"/>
      <c r="BC297" s="72"/>
      <c r="BD297" s="59"/>
      <c r="BE297" s="59"/>
      <c r="BF297" s="59"/>
      <c r="BG297" s="59">
        <f t="shared" si="19"/>
        <v>1</v>
      </c>
      <c r="BH297" s="59">
        <f t="shared" si="20"/>
        <v>2.9865865327736656E-16</v>
      </c>
      <c r="BI297" s="59" t="e">
        <f t="shared" si="21"/>
        <v>#N/A</v>
      </c>
      <c r="BJ297" s="59"/>
      <c r="BK297" s="59"/>
      <c r="BL297" s="59"/>
      <c r="BM297" s="59"/>
      <c r="BN297" s="59"/>
      <c r="BO297" s="59"/>
      <c r="BP297" s="59"/>
      <c r="BQ297" s="59"/>
      <c r="BR297" s="59"/>
      <c r="BS297" s="59"/>
      <c r="BT297" s="59"/>
      <c r="BU297" s="59"/>
      <c r="BV297" s="59"/>
      <c r="BW297" s="59"/>
      <c r="BX297" s="59"/>
      <c r="BY297" s="59"/>
      <c r="BZ297" s="59"/>
      <c r="CA297" s="59"/>
      <c r="CB297" s="59"/>
      <c r="CC297" s="59"/>
      <c r="CD297" s="59"/>
      <c r="CE297" s="59"/>
      <c r="CF297" s="59"/>
      <c r="CG297" s="59"/>
      <c r="CH297" s="59"/>
      <c r="CI297" s="59"/>
      <c r="CJ297" s="59"/>
      <c r="CK297" s="59"/>
      <c r="CL297" s="59"/>
      <c r="CM297" s="59"/>
      <c r="CN297" s="59"/>
      <c r="CO297" s="59"/>
      <c r="CP297" s="59"/>
      <c r="CQ297" s="59"/>
      <c r="CR297" s="59"/>
      <c r="CS297" s="59"/>
      <c r="CT297" s="59"/>
      <c r="CU297" s="59"/>
      <c r="CV297" s="59"/>
      <c r="CW297" s="59"/>
      <c r="CX297" s="59"/>
      <c r="CY297" s="59"/>
      <c r="CZ297" s="59"/>
      <c r="DA297" s="59"/>
      <c r="DB297" s="59"/>
      <c r="DC297" s="59"/>
      <c r="DD297" s="59"/>
      <c r="DE297" s="59"/>
      <c r="DF297" s="59"/>
      <c r="DG297" s="59"/>
      <c r="DH297" s="59"/>
      <c r="DI297" s="59"/>
      <c r="DJ297" s="59"/>
      <c r="DK297" s="59"/>
      <c r="DL297" s="59"/>
      <c r="DM297" s="59"/>
      <c r="DN297" s="59"/>
      <c r="DO297" s="59"/>
      <c r="DP297" s="59"/>
      <c r="DQ297" s="59"/>
      <c r="DR297" s="59"/>
      <c r="DS297" s="59"/>
      <c r="DT297" s="59"/>
      <c r="DU297" s="59"/>
      <c r="DV297" s="59"/>
      <c r="DW297" s="59"/>
      <c r="DX297" s="59"/>
      <c r="DY297" s="59"/>
      <c r="DZ297" s="59"/>
      <c r="EA297" s="59"/>
      <c r="EB297" s="59"/>
      <c r="EC297" s="59"/>
      <c r="ED297" s="59"/>
      <c r="EE297" s="59"/>
      <c r="EF297" s="59"/>
      <c r="EG297" s="59"/>
      <c r="EH297" s="59"/>
      <c r="EI297" s="59"/>
      <c r="EJ297" s="59"/>
      <c r="EK297" s="59"/>
      <c r="EL297" s="59"/>
      <c r="EM297" s="59"/>
      <c r="EN297" s="59"/>
      <c r="EO297" s="59"/>
      <c r="EP297" s="59"/>
      <c r="EQ297" s="59"/>
      <c r="ER297" s="59"/>
      <c r="ES297" s="59"/>
    </row>
    <row r="298" spans="1:149" outlineLevel="1" x14ac:dyDescent="0.2">
      <c r="A298" s="17">
        <v>97</v>
      </c>
      <c r="B298" s="17">
        <v>0</v>
      </c>
      <c r="C298" s="1">
        <v>1.5326621814882401E-24</v>
      </c>
      <c r="D298" s="1">
        <f t="shared" si="13"/>
        <v>-1.5326621814882401E-24</v>
      </c>
      <c r="E298" s="1">
        <f t="shared" si="14"/>
        <v>0</v>
      </c>
      <c r="F298" s="1">
        <f t="shared" si="15"/>
        <v>0</v>
      </c>
      <c r="G298" s="1">
        <f t="shared" si="16"/>
        <v>-1.2380073430671727E-12</v>
      </c>
      <c r="H298" s="1">
        <v>1.7416853358693721E-21</v>
      </c>
      <c r="I298" s="1">
        <f t="shared" si="17"/>
        <v>2.6694152463396301E-45</v>
      </c>
      <c r="J298" s="1">
        <f t="shared" si="18"/>
        <v>-1.2380073430671727E-12</v>
      </c>
      <c r="AV298" s="59"/>
      <c r="AW298" s="59"/>
      <c r="AX298" s="59"/>
      <c r="AY298" s="59"/>
      <c r="AZ298" s="59"/>
      <c r="BA298" s="59"/>
      <c r="BB298" s="59"/>
      <c r="BC298" s="72"/>
      <c r="BD298" s="59"/>
      <c r="BE298" s="59"/>
      <c r="BF298" s="59"/>
      <c r="BG298" s="59">
        <f t="shared" si="19"/>
        <v>1</v>
      </c>
      <c r="BH298" s="59">
        <f t="shared" si="20"/>
        <v>1.5326621814882401E-24</v>
      </c>
      <c r="BI298" s="59" t="e">
        <f t="shared" si="21"/>
        <v>#N/A</v>
      </c>
      <c r="BJ298" s="59"/>
      <c r="BK298" s="59"/>
      <c r="BL298" s="59"/>
      <c r="BM298" s="59"/>
      <c r="BN298" s="59"/>
      <c r="BO298" s="59"/>
      <c r="BP298" s="59"/>
      <c r="BQ298" s="59"/>
      <c r="BR298" s="59"/>
      <c r="BS298" s="59"/>
      <c r="BT298" s="59"/>
      <c r="BU298" s="59"/>
      <c r="BV298" s="59"/>
      <c r="BW298" s="59"/>
      <c r="BX298" s="59"/>
      <c r="BY298" s="59"/>
      <c r="BZ298" s="59"/>
      <c r="CA298" s="59"/>
      <c r="CB298" s="59"/>
      <c r="CC298" s="59"/>
      <c r="CD298" s="59"/>
      <c r="CE298" s="59"/>
      <c r="CF298" s="59"/>
      <c r="CG298" s="59"/>
      <c r="CH298" s="59"/>
      <c r="CI298" s="59"/>
      <c r="CJ298" s="59"/>
      <c r="CK298" s="59"/>
      <c r="CL298" s="59"/>
      <c r="CM298" s="59"/>
      <c r="CN298" s="59"/>
      <c r="CO298" s="59"/>
      <c r="CP298" s="59"/>
      <c r="CQ298" s="59"/>
      <c r="CR298" s="59"/>
      <c r="CS298" s="59"/>
      <c r="CT298" s="59"/>
      <c r="CU298" s="59"/>
      <c r="CV298" s="59"/>
      <c r="CW298" s="59"/>
      <c r="CX298" s="59"/>
      <c r="CY298" s="59"/>
      <c r="CZ298" s="59"/>
      <c r="DA298" s="59"/>
      <c r="DB298" s="59"/>
      <c r="DC298" s="59"/>
      <c r="DD298" s="59"/>
      <c r="DE298" s="59"/>
      <c r="DF298" s="59"/>
      <c r="DG298" s="59"/>
      <c r="DH298" s="59"/>
      <c r="DI298" s="59"/>
      <c r="DJ298" s="59"/>
      <c r="DK298" s="59"/>
      <c r="DL298" s="59"/>
      <c r="DM298" s="59"/>
      <c r="DN298" s="59"/>
      <c r="DO298" s="59"/>
      <c r="DP298" s="59"/>
      <c r="DQ298" s="59"/>
      <c r="DR298" s="59"/>
      <c r="DS298" s="59"/>
      <c r="DT298" s="59"/>
      <c r="DU298" s="59"/>
      <c r="DV298" s="59"/>
      <c r="DW298" s="59"/>
      <c r="DX298" s="59"/>
      <c r="DY298" s="59"/>
      <c r="DZ298" s="59"/>
      <c r="EA298" s="59"/>
      <c r="EB298" s="59"/>
      <c r="EC298" s="59"/>
      <c r="ED298" s="59"/>
      <c r="EE298" s="59"/>
      <c r="EF298" s="59"/>
      <c r="EG298" s="59"/>
      <c r="EH298" s="59"/>
      <c r="EI298" s="59"/>
      <c r="EJ298" s="59"/>
      <c r="EK298" s="59"/>
      <c r="EL298" s="59"/>
      <c r="EM298" s="59"/>
      <c r="EN298" s="59"/>
      <c r="EO298" s="59"/>
      <c r="EP298" s="59"/>
      <c r="EQ298" s="59"/>
      <c r="ER298" s="59"/>
      <c r="ES298" s="59"/>
    </row>
    <row r="299" spans="1:149" outlineLevel="1" x14ac:dyDescent="0.2">
      <c r="A299" s="17">
        <v>98</v>
      </c>
      <c r="B299" s="17">
        <v>0</v>
      </c>
      <c r="C299" s="1">
        <v>2.2521250494885168E-20</v>
      </c>
      <c r="D299" s="1">
        <f t="shared" si="13"/>
        <v>-2.2521250494885168E-20</v>
      </c>
      <c r="E299" s="1">
        <f t="shared" si="14"/>
        <v>0</v>
      </c>
      <c r="F299" s="1">
        <f t="shared" si="15"/>
        <v>0</v>
      </c>
      <c r="G299" s="1">
        <f t="shared" si="16"/>
        <v>-1.500708182655281E-10</v>
      </c>
      <c r="H299" s="1">
        <v>1.7513552747610423E-17</v>
      </c>
      <c r="I299" s="1">
        <f t="shared" si="17"/>
        <v>3.9442710848431866E-37</v>
      </c>
      <c r="J299" s="1">
        <f t="shared" si="18"/>
        <v>-1.500708182655281E-10</v>
      </c>
      <c r="AV299" s="59"/>
      <c r="AW299" s="59"/>
      <c r="AX299" s="59"/>
      <c r="AY299" s="59"/>
      <c r="AZ299" s="59"/>
      <c r="BA299" s="59"/>
      <c r="BB299" s="59"/>
      <c r="BC299" s="72"/>
      <c r="BD299" s="59"/>
      <c r="BE299" s="59"/>
      <c r="BF299" s="59"/>
      <c r="BG299" s="59">
        <f t="shared" si="19"/>
        <v>1</v>
      </c>
      <c r="BH299" s="59">
        <f t="shared" si="20"/>
        <v>2.2521250494885168E-20</v>
      </c>
      <c r="BI299" s="59" t="e">
        <f t="shared" si="21"/>
        <v>#N/A</v>
      </c>
      <c r="BJ299" s="59"/>
      <c r="BK299" s="59"/>
      <c r="BL299" s="59"/>
      <c r="BM299" s="59"/>
      <c r="BN299" s="59"/>
      <c r="BO299" s="59"/>
      <c r="BP299" s="59"/>
      <c r="BQ299" s="59"/>
      <c r="BR299" s="59"/>
      <c r="BS299" s="59"/>
      <c r="BT299" s="59"/>
      <c r="BU299" s="59"/>
      <c r="BV299" s="59"/>
      <c r="BW299" s="59"/>
      <c r="BX299" s="59"/>
      <c r="BY299" s="59"/>
      <c r="BZ299" s="59"/>
      <c r="CA299" s="59"/>
      <c r="CB299" s="59"/>
      <c r="CC299" s="59"/>
      <c r="CD299" s="59"/>
      <c r="CE299" s="59"/>
      <c r="CF299" s="59"/>
      <c r="CG299" s="59"/>
      <c r="CH299" s="59"/>
      <c r="CI299" s="59"/>
      <c r="CJ299" s="59"/>
      <c r="CK299" s="59"/>
      <c r="CL299" s="59"/>
      <c r="CM299" s="59"/>
      <c r="CN299" s="59"/>
      <c r="CO299" s="59"/>
      <c r="CP299" s="59"/>
      <c r="CQ299" s="59"/>
      <c r="CR299" s="59"/>
      <c r="CS299" s="59"/>
      <c r="CT299" s="59"/>
      <c r="CU299" s="59"/>
      <c r="CV299" s="59"/>
      <c r="CW299" s="59"/>
      <c r="CX299" s="59"/>
      <c r="CY299" s="59"/>
      <c r="CZ299" s="59"/>
      <c r="DA299" s="59"/>
      <c r="DB299" s="59"/>
      <c r="DC299" s="59"/>
      <c r="DD299" s="59"/>
      <c r="DE299" s="59"/>
      <c r="DF299" s="59"/>
      <c r="DG299" s="59"/>
      <c r="DH299" s="59"/>
      <c r="DI299" s="59"/>
      <c r="DJ299" s="59"/>
      <c r="DK299" s="59"/>
      <c r="DL299" s="59"/>
      <c r="DM299" s="59"/>
      <c r="DN299" s="59"/>
      <c r="DO299" s="59"/>
      <c r="DP299" s="59"/>
      <c r="DQ299" s="59"/>
      <c r="DR299" s="59"/>
      <c r="DS299" s="59"/>
      <c r="DT299" s="59"/>
      <c r="DU299" s="59"/>
      <c r="DV299" s="59"/>
      <c r="DW299" s="59"/>
      <c r="DX299" s="59"/>
      <c r="DY299" s="59"/>
      <c r="DZ299" s="59"/>
      <c r="EA299" s="59"/>
      <c r="EB299" s="59"/>
      <c r="EC299" s="59"/>
      <c r="ED299" s="59"/>
      <c r="EE299" s="59"/>
      <c r="EF299" s="59"/>
      <c r="EG299" s="59"/>
      <c r="EH299" s="59"/>
      <c r="EI299" s="59"/>
      <c r="EJ299" s="59"/>
      <c r="EK299" s="59"/>
      <c r="EL299" s="59"/>
      <c r="EM299" s="59"/>
      <c r="EN299" s="59"/>
      <c r="EO299" s="59"/>
      <c r="EP299" s="59"/>
      <c r="EQ299" s="59"/>
      <c r="ER299" s="59"/>
      <c r="ES299" s="59"/>
    </row>
    <row r="300" spans="1:149" outlineLevel="1" x14ac:dyDescent="0.2">
      <c r="A300" s="17">
        <v>99</v>
      </c>
      <c r="B300" s="17">
        <v>0</v>
      </c>
      <c r="C300" s="1">
        <v>2.9281778375375332E-23</v>
      </c>
      <c r="D300" s="1">
        <f t="shared" si="13"/>
        <v>-2.9281778375375332E-23</v>
      </c>
      <c r="E300" s="1">
        <f t="shared" si="14"/>
        <v>0</v>
      </c>
      <c r="F300" s="1">
        <f t="shared" si="15"/>
        <v>0</v>
      </c>
      <c r="G300" s="1">
        <f t="shared" si="16"/>
        <v>-5.411264027505526E-12</v>
      </c>
      <c r="H300" s="1">
        <v>2.8898259010262144E-20</v>
      </c>
      <c r="I300" s="1">
        <f t="shared" si="17"/>
        <v>8.4619241577268919E-43</v>
      </c>
      <c r="J300" s="1">
        <f t="shared" si="18"/>
        <v>-5.411264027505526E-12</v>
      </c>
      <c r="AV300" s="59"/>
      <c r="AW300" s="59"/>
      <c r="AX300" s="59"/>
      <c r="AY300" s="59"/>
      <c r="AZ300" s="59"/>
      <c r="BA300" s="59"/>
      <c r="BB300" s="59"/>
      <c r="BC300" s="72"/>
      <c r="BD300" s="59"/>
      <c r="BE300" s="59"/>
      <c r="BF300" s="59"/>
      <c r="BG300" s="59">
        <f t="shared" si="19"/>
        <v>1</v>
      </c>
      <c r="BH300" s="59">
        <f t="shared" si="20"/>
        <v>2.9281778375375332E-23</v>
      </c>
      <c r="BI300" s="59" t="e">
        <f t="shared" si="21"/>
        <v>#N/A</v>
      </c>
      <c r="BJ300" s="59"/>
      <c r="BK300" s="59"/>
      <c r="BL300" s="59"/>
      <c r="BM300" s="59"/>
      <c r="BN300" s="59"/>
      <c r="BO300" s="59"/>
      <c r="BP300" s="59"/>
      <c r="BQ300" s="59"/>
      <c r="BR300" s="59"/>
      <c r="BS300" s="59"/>
      <c r="BT300" s="59"/>
      <c r="BU300" s="59"/>
      <c r="BV300" s="59"/>
      <c r="BW300" s="59"/>
      <c r="BX300" s="59"/>
      <c r="BY300" s="59"/>
      <c r="BZ300" s="59"/>
      <c r="CA300" s="59"/>
      <c r="CB300" s="59"/>
      <c r="CC300" s="59"/>
      <c r="CD300" s="59"/>
      <c r="CE300" s="59"/>
      <c r="CF300" s="59"/>
      <c r="CG300" s="59"/>
      <c r="CH300" s="59"/>
      <c r="CI300" s="59"/>
      <c r="CJ300" s="59"/>
      <c r="CK300" s="59"/>
      <c r="CL300" s="59"/>
      <c r="CM300" s="59"/>
      <c r="CN300" s="59"/>
      <c r="CO300" s="59"/>
      <c r="CP300" s="59"/>
      <c r="CQ300" s="59"/>
      <c r="CR300" s="59"/>
      <c r="CS300" s="59"/>
      <c r="CT300" s="59"/>
      <c r="CU300" s="59"/>
      <c r="CV300" s="59"/>
      <c r="CW300" s="59"/>
      <c r="CX300" s="59"/>
      <c r="CY300" s="59"/>
      <c r="CZ300" s="59"/>
      <c r="DA300" s="59"/>
      <c r="DB300" s="59"/>
      <c r="DC300" s="59"/>
      <c r="DD300" s="59"/>
      <c r="DE300" s="59"/>
      <c r="DF300" s="59"/>
      <c r="DG300" s="59"/>
      <c r="DH300" s="59"/>
      <c r="DI300" s="59"/>
      <c r="DJ300" s="59"/>
      <c r="DK300" s="59"/>
      <c r="DL300" s="59"/>
      <c r="DM300" s="59"/>
      <c r="DN300" s="59"/>
      <c r="DO300" s="59"/>
      <c r="DP300" s="59"/>
      <c r="DQ300" s="59"/>
      <c r="DR300" s="59"/>
      <c r="DS300" s="59"/>
      <c r="DT300" s="59"/>
      <c r="DU300" s="59"/>
      <c r="DV300" s="59"/>
      <c r="DW300" s="59"/>
      <c r="DX300" s="59"/>
      <c r="DY300" s="59"/>
      <c r="DZ300" s="59"/>
      <c r="EA300" s="59"/>
      <c r="EB300" s="59"/>
      <c r="EC300" s="59"/>
      <c r="ED300" s="59"/>
      <c r="EE300" s="59"/>
      <c r="EF300" s="59"/>
      <c r="EG300" s="59"/>
      <c r="EH300" s="59"/>
      <c r="EI300" s="59"/>
      <c r="EJ300" s="59"/>
      <c r="EK300" s="59"/>
      <c r="EL300" s="59"/>
      <c r="EM300" s="59"/>
      <c r="EN300" s="59"/>
      <c r="EO300" s="59"/>
      <c r="EP300" s="59"/>
      <c r="EQ300" s="59"/>
      <c r="ER300" s="59"/>
      <c r="ES300" s="59"/>
    </row>
    <row r="301" spans="1:149" outlineLevel="1" x14ac:dyDescent="0.2">
      <c r="A301" s="17">
        <v>100</v>
      </c>
      <c r="B301" s="17">
        <v>0</v>
      </c>
      <c r="C301" s="1">
        <v>3.9744156594571183E-8</v>
      </c>
      <c r="D301" s="1">
        <f t="shared" si="13"/>
        <v>-3.9744156594571183E-8</v>
      </c>
      <c r="E301" s="1">
        <f t="shared" si="14"/>
        <v>7.9488314793901328E-8</v>
      </c>
      <c r="F301" s="1">
        <f t="shared" si="15"/>
        <v>-2.8193672125833723E-4</v>
      </c>
      <c r="G301" s="1">
        <f t="shared" si="16"/>
        <v>-1.9935936941656201E-4</v>
      </c>
      <c r="H301" s="1">
        <v>4.1366589246612051E-6</v>
      </c>
      <c r="I301" s="1">
        <f t="shared" si="17"/>
        <v>1.6440870671706772E-13</v>
      </c>
      <c r="J301" s="1">
        <f t="shared" si="18"/>
        <v>-1.9935978175869866E-4</v>
      </c>
      <c r="AV301" s="59"/>
      <c r="AW301" s="59"/>
      <c r="AX301" s="59"/>
      <c r="AY301" s="59"/>
      <c r="AZ301" s="59"/>
      <c r="BA301" s="59"/>
      <c r="BB301" s="59"/>
      <c r="BC301" s="72"/>
      <c r="BD301" s="59"/>
      <c r="BE301" s="59"/>
      <c r="BF301" s="59"/>
      <c r="BG301" s="59">
        <f t="shared" si="19"/>
        <v>1</v>
      </c>
      <c r="BH301" s="59">
        <f t="shared" si="20"/>
        <v>3.9744156594571183E-8</v>
      </c>
      <c r="BI301" s="59" t="e">
        <f t="shared" si="21"/>
        <v>#N/A</v>
      </c>
      <c r="BJ301" s="59"/>
      <c r="BK301" s="59"/>
      <c r="BL301" s="59"/>
      <c r="BM301" s="59"/>
      <c r="BN301" s="59"/>
      <c r="BO301" s="59"/>
      <c r="BP301" s="59"/>
      <c r="BQ301" s="59"/>
      <c r="BR301" s="59"/>
      <c r="BS301" s="59"/>
      <c r="BT301" s="59"/>
      <c r="BU301" s="59"/>
      <c r="BV301" s="59"/>
      <c r="BW301" s="59"/>
      <c r="BX301" s="59"/>
      <c r="BY301" s="59"/>
      <c r="BZ301" s="59"/>
      <c r="CA301" s="59"/>
      <c r="CB301" s="59"/>
      <c r="CC301" s="59"/>
      <c r="CD301" s="59"/>
      <c r="CE301" s="59"/>
      <c r="CF301" s="59"/>
      <c r="CG301" s="59"/>
      <c r="CH301" s="59"/>
      <c r="CI301" s="59"/>
      <c r="CJ301" s="59"/>
      <c r="CK301" s="59"/>
      <c r="CL301" s="59"/>
      <c r="CM301" s="59"/>
      <c r="CN301" s="59"/>
      <c r="CO301" s="59"/>
      <c r="CP301" s="59"/>
      <c r="CQ301" s="59"/>
      <c r="CR301" s="59"/>
      <c r="CS301" s="59"/>
      <c r="CT301" s="59"/>
      <c r="CU301" s="59"/>
      <c r="CV301" s="59"/>
      <c r="CW301" s="59"/>
      <c r="CX301" s="59"/>
      <c r="CY301" s="59"/>
      <c r="CZ301" s="59"/>
      <c r="DA301" s="59"/>
      <c r="DB301" s="59"/>
      <c r="DC301" s="59"/>
      <c r="DD301" s="59"/>
      <c r="DE301" s="59"/>
      <c r="DF301" s="59"/>
      <c r="DG301" s="59"/>
      <c r="DH301" s="59"/>
      <c r="DI301" s="59"/>
      <c r="DJ301" s="59"/>
      <c r="DK301" s="59"/>
      <c r="DL301" s="59"/>
      <c r="DM301" s="59"/>
      <c r="DN301" s="59"/>
      <c r="DO301" s="59"/>
      <c r="DP301" s="59"/>
      <c r="DQ301" s="59"/>
      <c r="DR301" s="59"/>
      <c r="DS301" s="59"/>
      <c r="DT301" s="59"/>
      <c r="DU301" s="59"/>
      <c r="DV301" s="59"/>
      <c r="DW301" s="59"/>
      <c r="DX301" s="59"/>
      <c r="DY301" s="59"/>
      <c r="DZ301" s="59"/>
      <c r="EA301" s="59"/>
      <c r="EB301" s="59"/>
      <c r="EC301" s="59"/>
      <c r="ED301" s="59"/>
      <c r="EE301" s="59"/>
      <c r="EF301" s="59"/>
      <c r="EG301" s="59"/>
      <c r="EH301" s="59"/>
      <c r="EI301" s="59"/>
      <c r="EJ301" s="59"/>
      <c r="EK301" s="59"/>
      <c r="EL301" s="59"/>
      <c r="EM301" s="59"/>
      <c r="EN301" s="59"/>
      <c r="EO301" s="59"/>
      <c r="EP301" s="59"/>
      <c r="EQ301" s="59"/>
      <c r="ER301" s="59"/>
      <c r="ES301" s="59"/>
    </row>
    <row r="302" spans="1:149" outlineLevel="1" x14ac:dyDescent="0.2">
      <c r="A302" s="17">
        <v>101</v>
      </c>
      <c r="B302" s="17">
        <v>0</v>
      </c>
      <c r="C302" s="1">
        <v>6.4363983479850311E-31</v>
      </c>
      <c r="D302" s="1">
        <f t="shared" si="13"/>
        <v>-6.4363983479850311E-31</v>
      </c>
      <c r="E302" s="1">
        <f t="shared" si="14"/>
        <v>0</v>
      </c>
      <c r="F302" s="1">
        <f t="shared" si="15"/>
        <v>0</v>
      </c>
      <c r="G302" s="1">
        <f t="shared" si="16"/>
        <v>-8.0227167144210135E-16</v>
      </c>
      <c r="H302" s="1">
        <v>1.1497567213471009E-27</v>
      </c>
      <c r="I302" s="1">
        <f t="shared" si="17"/>
        <v>7.4002922618631643E-58</v>
      </c>
      <c r="J302" s="1">
        <f t="shared" si="18"/>
        <v>-8.0227167144210135E-16</v>
      </c>
      <c r="AV302" s="59"/>
      <c r="AW302" s="59"/>
      <c r="AX302" s="59"/>
      <c r="AY302" s="59"/>
      <c r="AZ302" s="59"/>
      <c r="BA302" s="59"/>
      <c r="BB302" s="59"/>
      <c r="BC302" s="72"/>
      <c r="BD302" s="59"/>
      <c r="BE302" s="59"/>
      <c r="BF302" s="59"/>
      <c r="BG302" s="59">
        <f t="shared" si="19"/>
        <v>1</v>
      </c>
      <c r="BH302" s="59">
        <f t="shared" si="20"/>
        <v>6.4363983479850311E-31</v>
      </c>
      <c r="BI302" s="59" t="e">
        <f t="shared" si="21"/>
        <v>#N/A</v>
      </c>
      <c r="BJ302" s="59"/>
      <c r="BK302" s="59"/>
      <c r="BL302" s="59"/>
      <c r="BM302" s="59"/>
      <c r="BN302" s="59"/>
      <c r="BO302" s="59"/>
      <c r="BP302" s="59"/>
      <c r="BQ302" s="59"/>
      <c r="BR302" s="59"/>
      <c r="BS302" s="59"/>
      <c r="BT302" s="59"/>
      <c r="BU302" s="59"/>
      <c r="BV302" s="59"/>
      <c r="BW302" s="59"/>
      <c r="BX302" s="59"/>
      <c r="BY302" s="59"/>
      <c r="BZ302" s="59"/>
      <c r="CA302" s="59"/>
      <c r="CB302" s="59"/>
      <c r="CC302" s="59"/>
      <c r="CD302" s="59"/>
      <c r="CE302" s="59"/>
      <c r="CF302" s="59"/>
      <c r="CG302" s="59"/>
      <c r="CH302" s="59"/>
      <c r="CI302" s="59"/>
      <c r="CJ302" s="59"/>
      <c r="CK302" s="59"/>
      <c r="CL302" s="59"/>
      <c r="CM302" s="59"/>
      <c r="CN302" s="59"/>
      <c r="CO302" s="59"/>
      <c r="CP302" s="59"/>
      <c r="CQ302" s="59"/>
      <c r="CR302" s="59"/>
      <c r="CS302" s="59"/>
      <c r="CT302" s="59"/>
      <c r="CU302" s="59"/>
      <c r="CV302" s="59"/>
      <c r="CW302" s="59"/>
      <c r="CX302" s="59"/>
      <c r="CY302" s="59"/>
      <c r="CZ302" s="59"/>
      <c r="DA302" s="59"/>
      <c r="DB302" s="59"/>
      <c r="DC302" s="59"/>
      <c r="DD302" s="59"/>
      <c r="DE302" s="59"/>
      <c r="DF302" s="59"/>
      <c r="DG302" s="59"/>
      <c r="DH302" s="59"/>
      <c r="DI302" s="59"/>
      <c r="DJ302" s="59"/>
      <c r="DK302" s="59"/>
      <c r="DL302" s="59"/>
      <c r="DM302" s="59"/>
      <c r="DN302" s="59"/>
      <c r="DO302" s="59"/>
      <c r="DP302" s="59"/>
      <c r="DQ302" s="59"/>
      <c r="DR302" s="59"/>
      <c r="DS302" s="59"/>
      <c r="DT302" s="59"/>
      <c r="DU302" s="59"/>
      <c r="DV302" s="59"/>
      <c r="DW302" s="59"/>
      <c r="DX302" s="59"/>
      <c r="DY302" s="59"/>
      <c r="DZ302" s="59"/>
      <c r="EA302" s="59"/>
      <c r="EB302" s="59"/>
      <c r="EC302" s="59"/>
      <c r="ED302" s="59"/>
      <c r="EE302" s="59"/>
      <c r="EF302" s="59"/>
      <c r="EG302" s="59"/>
      <c r="EH302" s="59"/>
      <c r="EI302" s="59"/>
      <c r="EJ302" s="59"/>
      <c r="EK302" s="59"/>
      <c r="EL302" s="59"/>
      <c r="EM302" s="59"/>
      <c r="EN302" s="59"/>
      <c r="EO302" s="59"/>
      <c r="EP302" s="59"/>
      <c r="EQ302" s="59"/>
      <c r="ER302" s="59"/>
      <c r="ES302" s="59"/>
    </row>
    <row r="303" spans="1:149" outlineLevel="1" x14ac:dyDescent="0.2">
      <c r="A303" s="17">
        <v>102</v>
      </c>
      <c r="B303" s="17">
        <v>0</v>
      </c>
      <c r="C303" s="1">
        <v>8.9686449170911578E-18</v>
      </c>
      <c r="D303" s="1">
        <f t="shared" si="13"/>
        <v>-8.9686449170911578E-18</v>
      </c>
      <c r="E303" s="1">
        <f t="shared" si="14"/>
        <v>0</v>
      </c>
      <c r="F303" s="1">
        <f t="shared" si="15"/>
        <v>0</v>
      </c>
      <c r="G303" s="1">
        <f t="shared" si="16"/>
        <v>-2.9947695933228582E-9</v>
      </c>
      <c r="H303" s="1">
        <v>5.2493233168807218E-15</v>
      </c>
      <c r="I303" s="1">
        <f t="shared" si="17"/>
        <v>4.7079316884110627E-32</v>
      </c>
      <c r="J303" s="1">
        <f t="shared" si="18"/>
        <v>-2.994769593322866E-9</v>
      </c>
      <c r="AV303" s="59"/>
      <c r="AW303" s="59"/>
      <c r="AX303" s="59"/>
      <c r="AY303" s="59"/>
      <c r="AZ303" s="59"/>
      <c r="BA303" s="59"/>
      <c r="BB303" s="59"/>
      <c r="BC303" s="72"/>
      <c r="BD303" s="59"/>
      <c r="BE303" s="59"/>
      <c r="BF303" s="59"/>
      <c r="BG303" s="59">
        <f t="shared" si="19"/>
        <v>1</v>
      </c>
      <c r="BH303" s="59">
        <f t="shared" si="20"/>
        <v>8.9686449170911578E-18</v>
      </c>
      <c r="BI303" s="59" t="e">
        <f t="shared" si="21"/>
        <v>#N/A</v>
      </c>
      <c r="BJ303" s="59"/>
      <c r="BK303" s="59"/>
      <c r="BL303" s="59"/>
      <c r="BM303" s="59"/>
      <c r="BN303" s="59"/>
      <c r="BO303" s="59"/>
      <c r="BP303" s="59"/>
      <c r="BQ303" s="59"/>
      <c r="BR303" s="59"/>
      <c r="BS303" s="59"/>
      <c r="BT303" s="59"/>
      <c r="BU303" s="59"/>
      <c r="BV303" s="59"/>
      <c r="BW303" s="59"/>
      <c r="BX303" s="59"/>
      <c r="BY303" s="59"/>
      <c r="BZ303" s="59"/>
      <c r="CA303" s="59"/>
      <c r="CB303" s="59"/>
      <c r="CC303" s="59"/>
      <c r="CD303" s="59"/>
      <c r="CE303" s="59"/>
      <c r="CF303" s="59"/>
      <c r="CG303" s="59"/>
      <c r="CH303" s="59"/>
      <c r="CI303" s="59"/>
      <c r="CJ303" s="59"/>
      <c r="CK303" s="59"/>
      <c r="CL303" s="59"/>
      <c r="CM303" s="59"/>
      <c r="CN303" s="59"/>
      <c r="CO303" s="59"/>
      <c r="CP303" s="59"/>
      <c r="CQ303" s="59"/>
      <c r="CR303" s="59"/>
      <c r="CS303" s="59"/>
      <c r="CT303" s="59"/>
      <c r="CU303" s="59"/>
      <c r="CV303" s="59"/>
      <c r="CW303" s="59"/>
      <c r="CX303" s="59"/>
      <c r="CY303" s="59"/>
      <c r="CZ303" s="59"/>
      <c r="DA303" s="59"/>
      <c r="DB303" s="59"/>
      <c r="DC303" s="59"/>
      <c r="DD303" s="59"/>
      <c r="DE303" s="59"/>
      <c r="DF303" s="59"/>
      <c r="DG303" s="59"/>
      <c r="DH303" s="59"/>
      <c r="DI303" s="59"/>
      <c r="DJ303" s="59"/>
      <c r="DK303" s="59"/>
      <c r="DL303" s="59"/>
      <c r="DM303" s="59"/>
      <c r="DN303" s="59"/>
      <c r="DO303" s="59"/>
      <c r="DP303" s="59"/>
      <c r="DQ303" s="59"/>
      <c r="DR303" s="59"/>
      <c r="DS303" s="59"/>
      <c r="DT303" s="59"/>
      <c r="DU303" s="59"/>
      <c r="DV303" s="59"/>
      <c r="DW303" s="59"/>
      <c r="DX303" s="59"/>
      <c r="DY303" s="59"/>
      <c r="DZ303" s="59"/>
      <c r="EA303" s="59"/>
      <c r="EB303" s="59"/>
      <c r="EC303" s="59"/>
      <c r="ED303" s="59"/>
      <c r="EE303" s="59"/>
      <c r="EF303" s="59"/>
      <c r="EG303" s="59"/>
      <c r="EH303" s="59"/>
      <c r="EI303" s="59"/>
      <c r="EJ303" s="59"/>
      <c r="EK303" s="59"/>
      <c r="EL303" s="59"/>
      <c r="EM303" s="59"/>
      <c r="EN303" s="59"/>
      <c r="EO303" s="59"/>
      <c r="EP303" s="59"/>
      <c r="EQ303" s="59"/>
      <c r="ER303" s="59"/>
      <c r="ES303" s="59"/>
    </row>
    <row r="304" spans="1:149" outlineLevel="1" x14ac:dyDescent="0.2">
      <c r="A304" s="17">
        <v>103</v>
      </c>
      <c r="B304" s="17">
        <v>0</v>
      </c>
      <c r="C304" s="1">
        <v>1.8695575469420686E-16</v>
      </c>
      <c r="D304" s="1">
        <f t="shared" si="13"/>
        <v>-1.8695575469420686E-16</v>
      </c>
      <c r="E304" s="1">
        <f t="shared" si="14"/>
        <v>4.4408920985006257E-16</v>
      </c>
      <c r="F304" s="1">
        <f t="shared" si="15"/>
        <v>-2.1073424255447014E-8</v>
      </c>
      <c r="G304" s="1">
        <f t="shared" si="16"/>
        <v>-1.3673176466871439E-8</v>
      </c>
      <c r="H304" s="1">
        <v>8.8546093668800468E-14</v>
      </c>
      <c r="I304" s="1">
        <f t="shared" si="17"/>
        <v>1.6554201767075997E-29</v>
      </c>
      <c r="J304" s="1">
        <f t="shared" si="18"/>
        <v>-1.3673176466872045E-8</v>
      </c>
      <c r="AV304" s="59"/>
      <c r="AW304" s="59"/>
      <c r="AX304" s="59"/>
      <c r="AY304" s="59"/>
      <c r="AZ304" s="59"/>
      <c r="BA304" s="59"/>
      <c r="BB304" s="59"/>
      <c r="BC304" s="72"/>
      <c r="BD304" s="59"/>
      <c r="BE304" s="59"/>
      <c r="BF304" s="59"/>
      <c r="BG304" s="59">
        <f t="shared" si="19"/>
        <v>1</v>
      </c>
      <c r="BH304" s="59">
        <f t="shared" si="20"/>
        <v>1.8695575469420686E-16</v>
      </c>
      <c r="BI304" s="59" t="e">
        <f t="shared" si="21"/>
        <v>#N/A</v>
      </c>
      <c r="BJ304" s="59"/>
      <c r="BK304" s="59"/>
      <c r="BL304" s="59"/>
      <c r="BM304" s="59"/>
      <c r="BN304" s="59"/>
      <c r="BO304" s="59"/>
      <c r="BP304" s="59"/>
      <c r="BQ304" s="59"/>
      <c r="BR304" s="59"/>
      <c r="BS304" s="59"/>
      <c r="BT304" s="59"/>
      <c r="BU304" s="59"/>
      <c r="BV304" s="59"/>
      <c r="BW304" s="59"/>
      <c r="BX304" s="59"/>
      <c r="BY304" s="59"/>
      <c r="BZ304" s="59"/>
      <c r="CA304" s="59"/>
      <c r="CB304" s="59"/>
      <c r="CC304" s="59"/>
      <c r="CD304" s="59"/>
      <c r="CE304" s="59"/>
      <c r="CF304" s="59"/>
      <c r="CG304" s="59"/>
      <c r="CH304" s="59"/>
      <c r="CI304" s="59"/>
      <c r="CJ304" s="59"/>
      <c r="CK304" s="59"/>
      <c r="CL304" s="59"/>
      <c r="CM304" s="59"/>
      <c r="CN304" s="59"/>
      <c r="CO304" s="59"/>
      <c r="CP304" s="59"/>
      <c r="CQ304" s="59"/>
      <c r="CR304" s="59"/>
      <c r="CS304" s="59"/>
      <c r="CT304" s="59"/>
      <c r="CU304" s="59"/>
      <c r="CV304" s="59"/>
      <c r="CW304" s="59"/>
      <c r="CX304" s="59"/>
      <c r="CY304" s="59"/>
      <c r="CZ304" s="59"/>
      <c r="DA304" s="59"/>
      <c r="DB304" s="59"/>
      <c r="DC304" s="59"/>
      <c r="DD304" s="59"/>
      <c r="DE304" s="59"/>
      <c r="DF304" s="59"/>
      <c r="DG304" s="59"/>
      <c r="DH304" s="59"/>
      <c r="DI304" s="59"/>
      <c r="DJ304" s="59"/>
      <c r="DK304" s="59"/>
      <c r="DL304" s="59"/>
      <c r="DM304" s="59"/>
      <c r="DN304" s="59"/>
      <c r="DO304" s="59"/>
      <c r="DP304" s="59"/>
      <c r="DQ304" s="59"/>
      <c r="DR304" s="59"/>
      <c r="DS304" s="59"/>
      <c r="DT304" s="59"/>
      <c r="DU304" s="59"/>
      <c r="DV304" s="59"/>
      <c r="DW304" s="59"/>
      <c r="DX304" s="59"/>
      <c r="DY304" s="59"/>
      <c r="DZ304" s="59"/>
      <c r="EA304" s="59"/>
      <c r="EB304" s="59"/>
      <c r="EC304" s="59"/>
      <c r="ED304" s="59"/>
      <c r="EE304" s="59"/>
      <c r="EF304" s="59"/>
      <c r="EG304" s="59"/>
      <c r="EH304" s="59"/>
      <c r="EI304" s="59"/>
      <c r="EJ304" s="59"/>
      <c r="EK304" s="59"/>
      <c r="EL304" s="59"/>
      <c r="EM304" s="59"/>
      <c r="EN304" s="59"/>
      <c r="EO304" s="59"/>
      <c r="EP304" s="59"/>
      <c r="EQ304" s="59"/>
      <c r="ER304" s="59"/>
      <c r="ES304" s="59"/>
    </row>
    <row r="305" spans="1:149" outlineLevel="1" x14ac:dyDescent="0.2">
      <c r="A305" s="17">
        <v>104</v>
      </c>
      <c r="B305" s="17">
        <v>0</v>
      </c>
      <c r="C305" s="1">
        <v>4.3220003686216341E-13</v>
      </c>
      <c r="D305" s="1">
        <f t="shared" si="13"/>
        <v>-4.3220003686216341E-13</v>
      </c>
      <c r="E305" s="1">
        <f t="shared" si="14"/>
        <v>8.6419760236803515E-13</v>
      </c>
      <c r="F305" s="1">
        <f t="shared" si="15"/>
        <v>-9.2962229016307219E-7</v>
      </c>
      <c r="G305" s="1">
        <f t="shared" si="16"/>
        <v>-6.5741922459139439E-7</v>
      </c>
      <c r="H305" s="1">
        <v>1.5846022497814634E-10</v>
      </c>
      <c r="I305" s="1">
        <f t="shared" si="17"/>
        <v>6.8486515087623547E-23</v>
      </c>
      <c r="J305" s="1">
        <f t="shared" si="18"/>
        <v>-6.5741922464348184E-7</v>
      </c>
      <c r="AV305" s="59"/>
      <c r="AW305" s="59"/>
      <c r="AX305" s="59"/>
      <c r="AY305" s="59"/>
      <c r="AZ305" s="59"/>
      <c r="BA305" s="59"/>
      <c r="BB305" s="59"/>
      <c r="BC305" s="72"/>
      <c r="BD305" s="59"/>
      <c r="BE305" s="59"/>
      <c r="BF305" s="59"/>
      <c r="BG305" s="59">
        <f t="shared" si="19"/>
        <v>1</v>
      </c>
      <c r="BH305" s="59">
        <f t="shared" si="20"/>
        <v>4.3220003686216341E-13</v>
      </c>
      <c r="BI305" s="59" t="e">
        <f t="shared" si="21"/>
        <v>#N/A</v>
      </c>
      <c r="BJ305" s="59"/>
      <c r="BK305" s="59"/>
      <c r="BL305" s="59"/>
      <c r="BM305" s="59"/>
      <c r="BN305" s="59"/>
      <c r="BO305" s="59"/>
      <c r="BP305" s="59"/>
      <c r="BQ305" s="59"/>
      <c r="BR305" s="59"/>
      <c r="BS305" s="59"/>
      <c r="BT305" s="59"/>
      <c r="BU305" s="59"/>
      <c r="BV305" s="59"/>
      <c r="BW305" s="59"/>
      <c r="BX305" s="59"/>
      <c r="BY305" s="59"/>
      <c r="BZ305" s="59"/>
      <c r="CA305" s="59"/>
      <c r="CB305" s="59"/>
      <c r="CC305" s="59"/>
      <c r="CD305" s="59"/>
      <c r="CE305" s="59"/>
      <c r="CF305" s="59"/>
      <c r="CG305" s="59"/>
      <c r="CH305" s="59"/>
      <c r="CI305" s="59"/>
      <c r="CJ305" s="59"/>
      <c r="CK305" s="59"/>
      <c r="CL305" s="59"/>
      <c r="CM305" s="59"/>
      <c r="CN305" s="59"/>
      <c r="CO305" s="59"/>
      <c r="CP305" s="59"/>
      <c r="CQ305" s="59"/>
      <c r="CR305" s="59"/>
      <c r="CS305" s="59"/>
      <c r="CT305" s="59"/>
      <c r="CU305" s="59"/>
      <c r="CV305" s="59"/>
      <c r="CW305" s="59"/>
      <c r="CX305" s="59"/>
      <c r="CY305" s="59"/>
      <c r="CZ305" s="59"/>
      <c r="DA305" s="59"/>
      <c r="DB305" s="59"/>
      <c r="DC305" s="59"/>
      <c r="DD305" s="59"/>
      <c r="DE305" s="59"/>
      <c r="DF305" s="59"/>
      <c r="DG305" s="59"/>
      <c r="DH305" s="59"/>
      <c r="DI305" s="59"/>
      <c r="DJ305" s="59"/>
      <c r="DK305" s="59"/>
      <c r="DL305" s="59"/>
      <c r="DM305" s="59"/>
      <c r="DN305" s="59"/>
      <c r="DO305" s="59"/>
      <c r="DP305" s="59"/>
      <c r="DQ305" s="59"/>
      <c r="DR305" s="59"/>
      <c r="DS305" s="59"/>
      <c r="DT305" s="59"/>
      <c r="DU305" s="59"/>
      <c r="DV305" s="59"/>
      <c r="DW305" s="59"/>
      <c r="DX305" s="59"/>
      <c r="DY305" s="59"/>
      <c r="DZ305" s="59"/>
      <c r="EA305" s="59"/>
      <c r="EB305" s="59"/>
      <c r="EC305" s="59"/>
      <c r="ED305" s="59"/>
      <c r="EE305" s="59"/>
      <c r="EF305" s="59"/>
      <c r="EG305" s="59"/>
      <c r="EH305" s="59"/>
      <c r="EI305" s="59"/>
      <c r="EJ305" s="59"/>
      <c r="EK305" s="59"/>
      <c r="EL305" s="59"/>
      <c r="EM305" s="59"/>
      <c r="EN305" s="59"/>
      <c r="EO305" s="59"/>
      <c r="EP305" s="59"/>
      <c r="EQ305" s="59"/>
      <c r="ER305" s="59"/>
      <c r="ES305" s="59"/>
    </row>
    <row r="306" spans="1:149" outlineLevel="1" x14ac:dyDescent="0.2">
      <c r="A306" s="17">
        <v>105</v>
      </c>
      <c r="B306" s="17">
        <v>0</v>
      </c>
      <c r="C306" s="1">
        <v>3.6746361874039602E-6</v>
      </c>
      <c r="D306" s="1">
        <f t="shared" si="13"/>
        <v>-3.6746361874039602E-6</v>
      </c>
      <c r="E306" s="1">
        <f t="shared" si="14"/>
        <v>7.3492858780480529E-6</v>
      </c>
      <c r="F306" s="1">
        <f t="shared" si="15"/>
        <v>-2.7109566352208686E-3</v>
      </c>
      <c r="G306" s="1">
        <f t="shared" si="16"/>
        <v>-1.9169375812489798E-3</v>
      </c>
      <c r="H306" s="1">
        <v>2.5442438607721122E-4</v>
      </c>
      <c r="I306" s="1">
        <f t="shared" si="17"/>
        <v>9.3515841863657381E-10</v>
      </c>
      <c r="J306" s="1">
        <f t="shared" si="18"/>
        <v>-1.9171814856250113E-3</v>
      </c>
      <c r="AV306" s="59"/>
      <c r="AW306" s="59"/>
      <c r="AX306" s="59"/>
      <c r="AY306" s="59"/>
      <c r="AZ306" s="59"/>
      <c r="BA306" s="59"/>
      <c r="BB306" s="59"/>
      <c r="BC306" s="72"/>
      <c r="BD306" s="59"/>
      <c r="BE306" s="59"/>
      <c r="BF306" s="59"/>
      <c r="BG306" s="59">
        <f t="shared" si="19"/>
        <v>1</v>
      </c>
      <c r="BH306" s="59">
        <f t="shared" si="20"/>
        <v>3.6746361874039602E-6</v>
      </c>
      <c r="BI306" s="59" t="e">
        <f t="shared" si="21"/>
        <v>#N/A</v>
      </c>
      <c r="BJ306" s="59"/>
      <c r="BK306" s="59"/>
      <c r="BL306" s="59"/>
      <c r="BM306" s="59"/>
      <c r="BN306" s="59"/>
      <c r="BO306" s="59"/>
      <c r="BP306" s="59"/>
      <c r="BQ306" s="59"/>
      <c r="BR306" s="59"/>
      <c r="BS306" s="59"/>
      <c r="BT306" s="59"/>
      <c r="BU306" s="59"/>
      <c r="BV306" s="59"/>
      <c r="BW306" s="59"/>
      <c r="BX306" s="59"/>
      <c r="BY306" s="59"/>
      <c r="BZ306" s="59"/>
      <c r="CA306" s="59"/>
      <c r="CB306" s="59"/>
      <c r="CC306" s="59"/>
      <c r="CD306" s="59"/>
      <c r="CE306" s="59"/>
      <c r="CF306" s="59"/>
      <c r="CG306" s="59"/>
      <c r="CH306" s="59"/>
      <c r="CI306" s="59"/>
      <c r="CJ306" s="59"/>
      <c r="CK306" s="59"/>
      <c r="CL306" s="59"/>
      <c r="CM306" s="59"/>
      <c r="CN306" s="59"/>
      <c r="CO306" s="59"/>
      <c r="CP306" s="59"/>
      <c r="CQ306" s="59"/>
      <c r="CR306" s="59"/>
      <c r="CS306" s="59"/>
      <c r="CT306" s="59"/>
      <c r="CU306" s="59"/>
      <c r="CV306" s="59"/>
      <c r="CW306" s="59"/>
      <c r="CX306" s="59"/>
      <c r="CY306" s="59"/>
      <c r="CZ306" s="59"/>
      <c r="DA306" s="59"/>
      <c r="DB306" s="59"/>
      <c r="DC306" s="59"/>
      <c r="DD306" s="59"/>
      <c r="DE306" s="59"/>
      <c r="DF306" s="59"/>
      <c r="DG306" s="59"/>
      <c r="DH306" s="59"/>
      <c r="DI306" s="59"/>
      <c r="DJ306" s="59"/>
      <c r="DK306" s="59"/>
      <c r="DL306" s="59"/>
      <c r="DM306" s="59"/>
      <c r="DN306" s="59"/>
      <c r="DO306" s="59"/>
      <c r="DP306" s="59"/>
      <c r="DQ306" s="59"/>
      <c r="DR306" s="59"/>
      <c r="DS306" s="59"/>
      <c r="DT306" s="59"/>
      <c r="DU306" s="59"/>
      <c r="DV306" s="59"/>
      <c r="DW306" s="59"/>
      <c r="DX306" s="59"/>
      <c r="DY306" s="59"/>
      <c r="DZ306" s="59"/>
      <c r="EA306" s="59"/>
      <c r="EB306" s="59"/>
      <c r="EC306" s="59"/>
      <c r="ED306" s="59"/>
      <c r="EE306" s="59"/>
      <c r="EF306" s="59"/>
      <c r="EG306" s="59"/>
      <c r="EH306" s="59"/>
      <c r="EI306" s="59"/>
      <c r="EJ306" s="59"/>
      <c r="EK306" s="59"/>
      <c r="EL306" s="59"/>
      <c r="EM306" s="59"/>
      <c r="EN306" s="59"/>
      <c r="EO306" s="59"/>
      <c r="EP306" s="59"/>
      <c r="EQ306" s="59"/>
      <c r="ER306" s="59"/>
      <c r="ES306" s="59"/>
    </row>
    <row r="307" spans="1:149" outlineLevel="1" x14ac:dyDescent="0.2">
      <c r="A307" s="17">
        <v>106</v>
      </c>
      <c r="B307" s="17">
        <v>0</v>
      </c>
      <c r="C307" s="1">
        <v>7.5239336033334073E-8</v>
      </c>
      <c r="D307" s="1">
        <f t="shared" si="13"/>
        <v>-7.5239336033334073E-8</v>
      </c>
      <c r="E307" s="1">
        <f t="shared" si="14"/>
        <v>1.504786776308077E-7</v>
      </c>
      <c r="F307" s="1">
        <f t="shared" si="15"/>
        <v>-3.8791581255577566E-4</v>
      </c>
      <c r="G307" s="1">
        <f t="shared" si="16"/>
        <v>-2.7429790683541894E-4</v>
      </c>
      <c r="H307" s="1">
        <v>6.4879024457972313E-6</v>
      </c>
      <c r="I307" s="1">
        <f t="shared" si="17"/>
        <v>4.8814867605956115E-13</v>
      </c>
      <c r="J307" s="1">
        <f t="shared" si="18"/>
        <v>-2.7429879664877903E-4</v>
      </c>
      <c r="AV307" s="59"/>
      <c r="AW307" s="59"/>
      <c r="AX307" s="59"/>
      <c r="AY307" s="59"/>
      <c r="AZ307" s="59"/>
      <c r="BA307" s="59"/>
      <c r="BB307" s="59"/>
      <c r="BC307" s="72"/>
      <c r="BD307" s="59"/>
      <c r="BE307" s="59"/>
      <c r="BF307" s="59"/>
      <c r="BG307" s="59">
        <f t="shared" si="19"/>
        <v>1</v>
      </c>
      <c r="BH307" s="59">
        <f t="shared" si="20"/>
        <v>7.5239336033334073E-8</v>
      </c>
      <c r="BI307" s="59" t="e">
        <f t="shared" si="21"/>
        <v>#N/A</v>
      </c>
      <c r="BJ307" s="59"/>
      <c r="BK307" s="59"/>
      <c r="BL307" s="59"/>
      <c r="BM307" s="59"/>
      <c r="BN307" s="59"/>
      <c r="BO307" s="59"/>
      <c r="BP307" s="59"/>
      <c r="BQ307" s="59"/>
      <c r="BR307" s="59"/>
      <c r="BS307" s="59"/>
      <c r="BT307" s="59"/>
      <c r="BU307" s="59"/>
      <c r="BV307" s="59"/>
      <c r="BW307" s="59"/>
      <c r="BX307" s="59"/>
      <c r="BY307" s="59"/>
      <c r="BZ307" s="59"/>
      <c r="CA307" s="59"/>
      <c r="CB307" s="59"/>
      <c r="CC307" s="59"/>
      <c r="CD307" s="59"/>
      <c r="CE307" s="59"/>
      <c r="CF307" s="59"/>
      <c r="CG307" s="59"/>
      <c r="CH307" s="59"/>
      <c r="CI307" s="59"/>
      <c r="CJ307" s="59"/>
      <c r="CK307" s="59"/>
      <c r="CL307" s="59"/>
      <c r="CM307" s="59"/>
      <c r="CN307" s="59"/>
      <c r="CO307" s="59"/>
      <c r="CP307" s="59"/>
      <c r="CQ307" s="59"/>
      <c r="CR307" s="59"/>
      <c r="CS307" s="59"/>
      <c r="CT307" s="59"/>
      <c r="CU307" s="59"/>
      <c r="CV307" s="59"/>
      <c r="CW307" s="59"/>
      <c r="CX307" s="59"/>
      <c r="CY307" s="59"/>
      <c r="CZ307" s="59"/>
      <c r="DA307" s="59"/>
      <c r="DB307" s="59"/>
      <c r="DC307" s="59"/>
      <c r="DD307" s="59"/>
      <c r="DE307" s="59"/>
      <c r="DF307" s="59"/>
      <c r="DG307" s="59"/>
      <c r="DH307" s="59"/>
      <c r="DI307" s="59"/>
      <c r="DJ307" s="59"/>
      <c r="DK307" s="59"/>
      <c r="DL307" s="59"/>
      <c r="DM307" s="59"/>
      <c r="DN307" s="59"/>
      <c r="DO307" s="59"/>
      <c r="DP307" s="59"/>
      <c r="DQ307" s="59"/>
      <c r="DR307" s="59"/>
      <c r="DS307" s="59"/>
      <c r="DT307" s="59"/>
      <c r="DU307" s="59"/>
      <c r="DV307" s="59"/>
      <c r="DW307" s="59"/>
      <c r="DX307" s="59"/>
      <c r="DY307" s="59"/>
      <c r="DZ307" s="59"/>
      <c r="EA307" s="59"/>
      <c r="EB307" s="59"/>
      <c r="EC307" s="59"/>
      <c r="ED307" s="59"/>
      <c r="EE307" s="59"/>
      <c r="EF307" s="59"/>
      <c r="EG307" s="59"/>
      <c r="EH307" s="59"/>
      <c r="EI307" s="59"/>
      <c r="EJ307" s="59"/>
      <c r="EK307" s="59"/>
      <c r="EL307" s="59"/>
      <c r="EM307" s="59"/>
      <c r="EN307" s="59"/>
      <c r="EO307" s="59"/>
      <c r="EP307" s="59"/>
      <c r="EQ307" s="59"/>
      <c r="ER307" s="59"/>
      <c r="ES307" s="59"/>
    </row>
    <row r="308" spans="1:149" outlineLevel="1" x14ac:dyDescent="0.2">
      <c r="A308" s="17">
        <v>107</v>
      </c>
      <c r="B308" s="17">
        <v>0</v>
      </c>
      <c r="C308" s="1">
        <v>7.0494942234731117E-4</v>
      </c>
      <c r="D308" s="1">
        <f t="shared" si="13"/>
        <v>-7.0494942234731117E-4</v>
      </c>
      <c r="E308" s="1">
        <f t="shared" si="14"/>
        <v>1.4103960320575749E-3</v>
      </c>
      <c r="F308" s="1">
        <f t="shared" si="15"/>
        <v>-3.7555239741713473E-2</v>
      </c>
      <c r="G308" s="1">
        <f t="shared" si="16"/>
        <v>-2.6560247111232445E-2</v>
      </c>
      <c r="H308" s="1">
        <v>1.6602293762797302E-2</v>
      </c>
      <c r="I308" s="1">
        <f t="shared" si="17"/>
        <v>1.1909763176073028E-5</v>
      </c>
      <c r="J308" s="1">
        <f t="shared" si="18"/>
        <v>-2.678351152828554E-2</v>
      </c>
      <c r="AV308" s="59"/>
      <c r="AW308" s="59"/>
      <c r="AX308" s="59"/>
      <c r="AY308" s="59"/>
      <c r="AZ308" s="59"/>
      <c r="BA308" s="59"/>
      <c r="BB308" s="59"/>
      <c r="BC308" s="72"/>
      <c r="BD308" s="59"/>
      <c r="BE308" s="59"/>
      <c r="BF308" s="59"/>
      <c r="BG308" s="59">
        <f t="shared" si="19"/>
        <v>1</v>
      </c>
      <c r="BH308" s="59">
        <f t="shared" si="20"/>
        <v>7.0494942234731117E-4</v>
      </c>
      <c r="BI308" s="59" t="e">
        <f t="shared" si="21"/>
        <v>#N/A</v>
      </c>
      <c r="BJ308" s="59"/>
      <c r="BK308" s="59"/>
      <c r="BL308" s="59"/>
      <c r="BM308" s="59"/>
      <c r="BN308" s="59"/>
      <c r="BO308" s="59"/>
      <c r="BP308" s="59"/>
      <c r="BQ308" s="59"/>
      <c r="BR308" s="59"/>
      <c r="BS308" s="59"/>
      <c r="BT308" s="59"/>
      <c r="BU308" s="59"/>
      <c r="BV308" s="59"/>
      <c r="BW308" s="59"/>
      <c r="BX308" s="59"/>
      <c r="BY308" s="59"/>
      <c r="BZ308" s="59"/>
      <c r="CA308" s="59"/>
      <c r="CB308" s="59"/>
      <c r="CC308" s="59"/>
      <c r="CD308" s="59"/>
      <c r="CE308" s="59"/>
      <c r="CF308" s="59"/>
      <c r="CG308" s="59"/>
      <c r="CH308" s="59"/>
      <c r="CI308" s="59"/>
      <c r="CJ308" s="59"/>
      <c r="CK308" s="59"/>
      <c r="CL308" s="59"/>
      <c r="CM308" s="59"/>
      <c r="CN308" s="59"/>
      <c r="CO308" s="59"/>
      <c r="CP308" s="59"/>
      <c r="CQ308" s="59"/>
      <c r="CR308" s="59"/>
      <c r="CS308" s="59"/>
      <c r="CT308" s="59"/>
      <c r="CU308" s="59"/>
      <c r="CV308" s="59"/>
      <c r="CW308" s="59"/>
      <c r="CX308" s="59"/>
      <c r="CY308" s="59"/>
      <c r="CZ308" s="59"/>
      <c r="DA308" s="59"/>
      <c r="DB308" s="59"/>
      <c r="DC308" s="59"/>
      <c r="DD308" s="59"/>
      <c r="DE308" s="59"/>
      <c r="DF308" s="59"/>
      <c r="DG308" s="59"/>
      <c r="DH308" s="59"/>
      <c r="DI308" s="59"/>
      <c r="DJ308" s="59"/>
      <c r="DK308" s="59"/>
      <c r="DL308" s="59"/>
      <c r="DM308" s="59"/>
      <c r="DN308" s="59"/>
      <c r="DO308" s="59"/>
      <c r="DP308" s="59"/>
      <c r="DQ308" s="59"/>
      <c r="DR308" s="59"/>
      <c r="DS308" s="59"/>
      <c r="DT308" s="59"/>
      <c r="DU308" s="59"/>
      <c r="DV308" s="59"/>
      <c r="DW308" s="59"/>
      <c r="DX308" s="59"/>
      <c r="DY308" s="59"/>
      <c r="DZ308" s="59"/>
      <c r="EA308" s="59"/>
      <c r="EB308" s="59"/>
      <c r="EC308" s="59"/>
      <c r="ED308" s="59"/>
      <c r="EE308" s="59"/>
      <c r="EF308" s="59"/>
      <c r="EG308" s="59"/>
      <c r="EH308" s="59"/>
      <c r="EI308" s="59"/>
      <c r="EJ308" s="59"/>
      <c r="EK308" s="59"/>
      <c r="EL308" s="59"/>
      <c r="EM308" s="59"/>
      <c r="EN308" s="59"/>
      <c r="EO308" s="59"/>
      <c r="EP308" s="59"/>
      <c r="EQ308" s="59"/>
      <c r="ER308" s="59"/>
      <c r="ES308" s="59"/>
    </row>
    <row r="309" spans="1:149" outlineLevel="1" x14ac:dyDescent="0.2">
      <c r="A309" s="17">
        <v>108</v>
      </c>
      <c r="B309" s="17">
        <v>0</v>
      </c>
      <c r="C309" s="1">
        <v>1.2296714057023624E-17</v>
      </c>
      <c r="D309" s="1">
        <f t="shared" si="13"/>
        <v>-1.2296714057023624E-17</v>
      </c>
      <c r="E309" s="1">
        <f t="shared" si="14"/>
        <v>0</v>
      </c>
      <c r="F309" s="1">
        <f t="shared" si="15"/>
        <v>0</v>
      </c>
      <c r="G309" s="1">
        <f t="shared" si="16"/>
        <v>-3.5066670867112013E-9</v>
      </c>
      <c r="H309" s="1">
        <v>6.3878432052751037E-15</v>
      </c>
      <c r="I309" s="1">
        <f t="shared" si="17"/>
        <v>7.8549481336369713E-32</v>
      </c>
      <c r="J309" s="1">
        <f t="shared" si="18"/>
        <v>-3.5066670867112125E-9</v>
      </c>
      <c r="AV309" s="59"/>
      <c r="AW309" s="59"/>
      <c r="AX309" s="59"/>
      <c r="AY309" s="59"/>
      <c r="AZ309" s="59"/>
      <c r="BA309" s="59"/>
      <c r="BB309" s="59"/>
      <c r="BC309" s="72"/>
      <c r="BD309" s="59"/>
      <c r="BE309" s="59"/>
      <c r="BF309" s="59"/>
      <c r="BG309" s="59">
        <f t="shared" si="19"/>
        <v>1</v>
      </c>
      <c r="BH309" s="59">
        <f t="shared" si="20"/>
        <v>1.2296714057023624E-17</v>
      </c>
      <c r="BI309" s="59" t="e">
        <f t="shared" si="21"/>
        <v>#N/A</v>
      </c>
      <c r="BJ309" s="59"/>
      <c r="BK309" s="59"/>
      <c r="BL309" s="59"/>
      <c r="BM309" s="59"/>
      <c r="BN309" s="59"/>
      <c r="BO309" s="59"/>
      <c r="BP309" s="59"/>
      <c r="BQ309" s="59"/>
      <c r="BR309" s="59"/>
      <c r="BS309" s="59"/>
      <c r="BT309" s="59"/>
      <c r="BU309" s="59"/>
      <c r="BV309" s="59"/>
      <c r="BW309" s="59"/>
      <c r="BX309" s="59"/>
      <c r="BY309" s="59"/>
      <c r="BZ309" s="59"/>
      <c r="CA309" s="59"/>
      <c r="CB309" s="59"/>
      <c r="CC309" s="59"/>
      <c r="CD309" s="59"/>
      <c r="CE309" s="59"/>
      <c r="CF309" s="59"/>
      <c r="CG309" s="59"/>
      <c r="CH309" s="59"/>
      <c r="CI309" s="59"/>
      <c r="CJ309" s="59"/>
      <c r="CK309" s="59"/>
      <c r="CL309" s="59"/>
      <c r="CM309" s="59"/>
      <c r="CN309" s="59"/>
      <c r="CO309" s="59"/>
      <c r="CP309" s="59"/>
      <c r="CQ309" s="59"/>
      <c r="CR309" s="59"/>
      <c r="CS309" s="59"/>
      <c r="CT309" s="59"/>
      <c r="CU309" s="59"/>
      <c r="CV309" s="59"/>
      <c r="CW309" s="59"/>
      <c r="CX309" s="59"/>
      <c r="CY309" s="59"/>
      <c r="CZ309" s="59"/>
      <c r="DA309" s="59"/>
      <c r="DB309" s="59"/>
      <c r="DC309" s="59"/>
      <c r="DD309" s="59"/>
      <c r="DE309" s="59"/>
      <c r="DF309" s="59"/>
      <c r="DG309" s="59"/>
      <c r="DH309" s="59"/>
      <c r="DI309" s="59"/>
      <c r="DJ309" s="59"/>
      <c r="DK309" s="59"/>
      <c r="DL309" s="59"/>
      <c r="DM309" s="59"/>
      <c r="DN309" s="59"/>
      <c r="DO309" s="59"/>
      <c r="DP309" s="59"/>
      <c r="DQ309" s="59"/>
      <c r="DR309" s="59"/>
      <c r="DS309" s="59"/>
      <c r="DT309" s="59"/>
      <c r="DU309" s="59"/>
      <c r="DV309" s="59"/>
      <c r="DW309" s="59"/>
      <c r="DX309" s="59"/>
      <c r="DY309" s="59"/>
      <c r="DZ309" s="59"/>
      <c r="EA309" s="59"/>
      <c r="EB309" s="59"/>
      <c r="EC309" s="59"/>
      <c r="ED309" s="59"/>
      <c r="EE309" s="59"/>
      <c r="EF309" s="59"/>
      <c r="EG309" s="59"/>
      <c r="EH309" s="59"/>
      <c r="EI309" s="59"/>
      <c r="EJ309" s="59"/>
      <c r="EK309" s="59"/>
      <c r="EL309" s="59"/>
      <c r="EM309" s="59"/>
      <c r="EN309" s="59"/>
      <c r="EO309" s="59"/>
      <c r="EP309" s="59"/>
      <c r="EQ309" s="59"/>
      <c r="ER309" s="59"/>
      <c r="ES309" s="59"/>
    </row>
    <row r="310" spans="1:149" outlineLevel="1" x14ac:dyDescent="0.2">
      <c r="A310" s="17">
        <v>109</v>
      </c>
      <c r="B310" s="17">
        <v>0</v>
      </c>
      <c r="C310" s="1">
        <v>1.167828018907269E-17</v>
      </c>
      <c r="D310" s="1">
        <f t="shared" si="13"/>
        <v>-1.167828018907269E-17</v>
      </c>
      <c r="E310" s="1">
        <f t="shared" si="14"/>
        <v>0</v>
      </c>
      <c r="F310" s="1">
        <f t="shared" si="15"/>
        <v>0</v>
      </c>
      <c r="G310" s="1">
        <f t="shared" si="16"/>
        <v>-3.4173498780594135E-9</v>
      </c>
      <c r="H310" s="1">
        <v>6.4559248795775533E-15</v>
      </c>
      <c r="I310" s="1">
        <f t="shared" si="17"/>
        <v>7.5394099623312502E-32</v>
      </c>
      <c r="J310" s="1">
        <f t="shared" si="18"/>
        <v>-3.4173498780594246E-9</v>
      </c>
      <c r="AV310" s="59"/>
      <c r="AW310" s="59"/>
      <c r="AX310" s="59"/>
      <c r="AY310" s="59"/>
      <c r="AZ310" s="59"/>
      <c r="BA310" s="59"/>
      <c r="BB310" s="59"/>
      <c r="BC310" s="72"/>
      <c r="BD310" s="59"/>
      <c r="BE310" s="59"/>
      <c r="BF310" s="59"/>
      <c r="BG310" s="59">
        <f t="shared" si="19"/>
        <v>1</v>
      </c>
      <c r="BH310" s="59">
        <f t="shared" si="20"/>
        <v>1.167828018907269E-17</v>
      </c>
      <c r="BI310" s="59" t="e">
        <f t="shared" si="21"/>
        <v>#N/A</v>
      </c>
      <c r="BJ310" s="59"/>
      <c r="BK310" s="59"/>
      <c r="BL310" s="59"/>
      <c r="BM310" s="59"/>
      <c r="BN310" s="59"/>
      <c r="BO310" s="59"/>
      <c r="BP310" s="59"/>
      <c r="BQ310" s="59"/>
      <c r="BR310" s="59"/>
      <c r="BS310" s="59"/>
      <c r="BT310" s="59"/>
      <c r="BU310" s="59"/>
      <c r="BV310" s="59"/>
      <c r="BW310" s="59"/>
      <c r="BX310" s="59"/>
      <c r="BY310" s="59"/>
      <c r="BZ310" s="59"/>
      <c r="CA310" s="59"/>
      <c r="CB310" s="59"/>
      <c r="CC310" s="59"/>
      <c r="CD310" s="59"/>
      <c r="CE310" s="59"/>
      <c r="CF310" s="59"/>
      <c r="CG310" s="59"/>
      <c r="CH310" s="59"/>
      <c r="CI310" s="59"/>
      <c r="CJ310" s="59"/>
      <c r="CK310" s="59"/>
      <c r="CL310" s="59"/>
      <c r="CM310" s="59"/>
      <c r="CN310" s="59"/>
      <c r="CO310" s="59"/>
      <c r="CP310" s="59"/>
      <c r="CQ310" s="59"/>
      <c r="CR310" s="59"/>
      <c r="CS310" s="59"/>
      <c r="CT310" s="59"/>
      <c r="CU310" s="59"/>
      <c r="CV310" s="59"/>
      <c r="CW310" s="59"/>
      <c r="CX310" s="59"/>
      <c r="CY310" s="59"/>
      <c r="CZ310" s="59"/>
      <c r="DA310" s="59"/>
      <c r="DB310" s="59"/>
      <c r="DC310" s="59"/>
      <c r="DD310" s="59"/>
      <c r="DE310" s="59"/>
      <c r="DF310" s="59"/>
      <c r="DG310" s="59"/>
      <c r="DH310" s="59"/>
      <c r="DI310" s="59"/>
      <c r="DJ310" s="59"/>
      <c r="DK310" s="59"/>
      <c r="DL310" s="59"/>
      <c r="DM310" s="59"/>
      <c r="DN310" s="59"/>
      <c r="DO310" s="59"/>
      <c r="DP310" s="59"/>
      <c r="DQ310" s="59"/>
      <c r="DR310" s="59"/>
      <c r="DS310" s="59"/>
      <c r="DT310" s="59"/>
      <c r="DU310" s="59"/>
      <c r="DV310" s="59"/>
      <c r="DW310" s="59"/>
      <c r="DX310" s="59"/>
      <c r="DY310" s="59"/>
      <c r="DZ310" s="59"/>
      <c r="EA310" s="59"/>
      <c r="EB310" s="59"/>
      <c r="EC310" s="59"/>
      <c r="ED310" s="59"/>
      <c r="EE310" s="59"/>
      <c r="EF310" s="59"/>
      <c r="EG310" s="59"/>
      <c r="EH310" s="59"/>
      <c r="EI310" s="59"/>
      <c r="EJ310" s="59"/>
      <c r="EK310" s="59"/>
      <c r="EL310" s="59"/>
      <c r="EM310" s="59"/>
      <c r="EN310" s="59"/>
      <c r="EO310" s="59"/>
      <c r="EP310" s="59"/>
      <c r="EQ310" s="59"/>
      <c r="ER310" s="59"/>
      <c r="ES310" s="59"/>
    </row>
    <row r="311" spans="1:149" outlineLevel="1" x14ac:dyDescent="0.2">
      <c r="A311" s="17">
        <v>110</v>
      </c>
      <c r="B311" s="17">
        <v>0</v>
      </c>
      <c r="C311" s="1">
        <v>6.4485151210422145E-24</v>
      </c>
      <c r="D311" s="1">
        <f t="shared" si="13"/>
        <v>-6.4485151210422145E-24</v>
      </c>
      <c r="E311" s="1">
        <f t="shared" si="14"/>
        <v>0</v>
      </c>
      <c r="F311" s="1">
        <f t="shared" si="15"/>
        <v>0</v>
      </c>
      <c r="G311" s="1">
        <f t="shared" si="16"/>
        <v>-2.539392667753889E-12</v>
      </c>
      <c r="H311" s="1">
        <v>6.7446577843330106E-21</v>
      </c>
      <c r="I311" s="1">
        <f t="shared" si="17"/>
        <v>4.3493027708526491E-44</v>
      </c>
      <c r="J311" s="1">
        <f t="shared" si="18"/>
        <v>-2.539392667753889E-12</v>
      </c>
      <c r="AV311" s="59"/>
      <c r="AW311" s="59"/>
      <c r="AX311" s="59"/>
      <c r="AY311" s="59"/>
      <c r="AZ311" s="59"/>
      <c r="BA311" s="59"/>
      <c r="BB311" s="59"/>
      <c r="BC311" s="72"/>
      <c r="BD311" s="59"/>
      <c r="BE311" s="59"/>
      <c r="BF311" s="59"/>
      <c r="BG311" s="59">
        <f t="shared" si="19"/>
        <v>1</v>
      </c>
      <c r="BH311" s="59">
        <f t="shared" si="20"/>
        <v>6.4485151210422145E-24</v>
      </c>
      <c r="BI311" s="59" t="e">
        <f t="shared" si="21"/>
        <v>#N/A</v>
      </c>
      <c r="BJ311" s="59"/>
      <c r="BK311" s="59"/>
      <c r="BL311" s="59"/>
      <c r="BM311" s="59"/>
      <c r="BN311" s="59"/>
      <c r="BO311" s="59"/>
      <c r="BP311" s="59"/>
      <c r="BQ311" s="59"/>
      <c r="BR311" s="59"/>
      <c r="BS311" s="59"/>
      <c r="BT311" s="59"/>
      <c r="BU311" s="59"/>
      <c r="BV311" s="59"/>
      <c r="BW311" s="59"/>
      <c r="BX311" s="59"/>
      <c r="BY311" s="59"/>
      <c r="BZ311" s="59"/>
      <c r="CA311" s="59"/>
      <c r="CB311" s="59"/>
      <c r="CC311" s="59"/>
      <c r="CD311" s="59"/>
      <c r="CE311" s="59"/>
      <c r="CF311" s="59"/>
      <c r="CG311" s="59"/>
      <c r="CH311" s="59"/>
      <c r="CI311" s="59"/>
      <c r="CJ311" s="59"/>
      <c r="CK311" s="59"/>
      <c r="CL311" s="59"/>
      <c r="CM311" s="59"/>
      <c r="CN311" s="59"/>
      <c r="CO311" s="59"/>
      <c r="CP311" s="59"/>
      <c r="CQ311" s="59"/>
      <c r="CR311" s="59"/>
      <c r="CS311" s="59"/>
      <c r="CT311" s="59"/>
      <c r="CU311" s="59"/>
      <c r="CV311" s="59"/>
      <c r="CW311" s="59"/>
      <c r="CX311" s="59"/>
      <c r="CY311" s="59"/>
      <c r="CZ311" s="59"/>
      <c r="DA311" s="59"/>
      <c r="DB311" s="59"/>
      <c r="DC311" s="59"/>
      <c r="DD311" s="59"/>
      <c r="DE311" s="59"/>
      <c r="DF311" s="59"/>
      <c r="DG311" s="59"/>
      <c r="DH311" s="59"/>
      <c r="DI311" s="59"/>
      <c r="DJ311" s="59"/>
      <c r="DK311" s="59"/>
      <c r="DL311" s="59"/>
      <c r="DM311" s="59"/>
      <c r="DN311" s="59"/>
      <c r="DO311" s="59"/>
      <c r="DP311" s="59"/>
      <c r="DQ311" s="59"/>
      <c r="DR311" s="59"/>
      <c r="DS311" s="59"/>
      <c r="DT311" s="59"/>
      <c r="DU311" s="59"/>
      <c r="DV311" s="59"/>
      <c r="DW311" s="59"/>
      <c r="DX311" s="59"/>
      <c r="DY311" s="59"/>
      <c r="DZ311" s="59"/>
      <c r="EA311" s="59"/>
      <c r="EB311" s="59"/>
      <c r="EC311" s="59"/>
      <c r="ED311" s="59"/>
      <c r="EE311" s="59"/>
      <c r="EF311" s="59"/>
      <c r="EG311" s="59"/>
      <c r="EH311" s="59"/>
      <c r="EI311" s="59"/>
      <c r="EJ311" s="59"/>
      <c r="EK311" s="59"/>
      <c r="EL311" s="59"/>
      <c r="EM311" s="59"/>
      <c r="EN311" s="59"/>
      <c r="EO311" s="59"/>
      <c r="EP311" s="59"/>
      <c r="EQ311" s="59"/>
      <c r="ER311" s="59"/>
      <c r="ES311" s="59"/>
    </row>
    <row r="312" spans="1:149" outlineLevel="1" x14ac:dyDescent="0.2">
      <c r="A312" s="17">
        <v>111</v>
      </c>
      <c r="B312" s="17">
        <v>0</v>
      </c>
      <c r="C312" s="1">
        <v>2.032719685874714E-23</v>
      </c>
      <c r="D312" s="1">
        <f t="shared" si="13"/>
        <v>-2.032719685874714E-23</v>
      </c>
      <c r="E312" s="1">
        <f t="shared" si="14"/>
        <v>0</v>
      </c>
      <c r="F312" s="1">
        <f t="shared" si="15"/>
        <v>0</v>
      </c>
      <c r="G312" s="1">
        <f t="shared" si="16"/>
        <v>-4.5085692695961919E-12</v>
      </c>
      <c r="H312" s="1">
        <v>2.0603713644718882E-20</v>
      </c>
      <c r="I312" s="1">
        <f t="shared" si="17"/>
        <v>4.1881574327745526E-43</v>
      </c>
      <c r="J312" s="1">
        <f t="shared" si="18"/>
        <v>-4.5085692695961919E-12</v>
      </c>
      <c r="AV312" s="59"/>
      <c r="AW312" s="59"/>
      <c r="AX312" s="59"/>
      <c r="AY312" s="59"/>
      <c r="AZ312" s="59"/>
      <c r="BA312" s="59"/>
      <c r="BB312" s="59"/>
      <c r="BC312" s="72"/>
      <c r="BD312" s="59"/>
      <c r="BE312" s="59"/>
      <c r="BF312" s="59"/>
      <c r="BG312" s="59">
        <f t="shared" si="19"/>
        <v>1</v>
      </c>
      <c r="BH312" s="59">
        <f t="shared" si="20"/>
        <v>2.032719685874714E-23</v>
      </c>
      <c r="BI312" s="59" t="e">
        <f t="shared" si="21"/>
        <v>#N/A</v>
      </c>
      <c r="BJ312" s="59"/>
      <c r="BK312" s="59"/>
      <c r="BL312" s="59"/>
      <c r="BM312" s="59"/>
      <c r="BN312" s="59"/>
      <c r="BO312" s="59"/>
      <c r="BP312" s="59"/>
      <c r="BQ312" s="59"/>
      <c r="BR312" s="59"/>
      <c r="BS312" s="59"/>
      <c r="BT312" s="59"/>
      <c r="BU312" s="59"/>
      <c r="BV312" s="59"/>
      <c r="BW312" s="59"/>
      <c r="BX312" s="59"/>
      <c r="BY312" s="59"/>
      <c r="BZ312" s="59"/>
      <c r="CA312" s="59"/>
      <c r="CB312" s="59"/>
      <c r="CC312" s="59"/>
      <c r="CD312" s="59"/>
      <c r="CE312" s="59"/>
      <c r="CF312" s="59"/>
      <c r="CG312" s="59"/>
      <c r="CH312" s="59"/>
      <c r="CI312" s="59"/>
      <c r="CJ312" s="59"/>
      <c r="CK312" s="59"/>
      <c r="CL312" s="59"/>
      <c r="CM312" s="59"/>
      <c r="CN312" s="59"/>
      <c r="CO312" s="59"/>
      <c r="CP312" s="59"/>
      <c r="CQ312" s="59"/>
      <c r="CR312" s="59"/>
      <c r="CS312" s="59"/>
      <c r="CT312" s="59"/>
      <c r="CU312" s="59"/>
      <c r="CV312" s="59"/>
      <c r="CW312" s="59"/>
      <c r="CX312" s="59"/>
      <c r="CY312" s="59"/>
      <c r="CZ312" s="59"/>
      <c r="DA312" s="59"/>
      <c r="DB312" s="59"/>
      <c r="DC312" s="59"/>
      <c r="DD312" s="59"/>
      <c r="DE312" s="59"/>
      <c r="DF312" s="59"/>
      <c r="DG312" s="59"/>
      <c r="DH312" s="59"/>
      <c r="DI312" s="59"/>
      <c r="DJ312" s="59"/>
      <c r="DK312" s="59"/>
      <c r="DL312" s="59"/>
      <c r="DM312" s="59"/>
      <c r="DN312" s="59"/>
      <c r="DO312" s="59"/>
      <c r="DP312" s="59"/>
      <c r="DQ312" s="59"/>
      <c r="DR312" s="59"/>
      <c r="DS312" s="59"/>
      <c r="DT312" s="59"/>
      <c r="DU312" s="59"/>
      <c r="DV312" s="59"/>
      <c r="DW312" s="59"/>
      <c r="DX312" s="59"/>
      <c r="DY312" s="59"/>
      <c r="DZ312" s="59"/>
      <c r="EA312" s="59"/>
      <c r="EB312" s="59"/>
      <c r="EC312" s="59"/>
      <c r="ED312" s="59"/>
      <c r="EE312" s="59"/>
      <c r="EF312" s="59"/>
      <c r="EG312" s="59"/>
      <c r="EH312" s="59"/>
      <c r="EI312" s="59"/>
      <c r="EJ312" s="59"/>
      <c r="EK312" s="59"/>
      <c r="EL312" s="59"/>
      <c r="EM312" s="59"/>
      <c r="EN312" s="59"/>
      <c r="EO312" s="59"/>
      <c r="EP312" s="59"/>
      <c r="EQ312" s="59"/>
      <c r="ER312" s="59"/>
      <c r="ES312" s="59"/>
    </row>
    <row r="313" spans="1:149" outlineLevel="1" x14ac:dyDescent="0.2">
      <c r="A313" s="17">
        <v>112</v>
      </c>
      <c r="B313" s="17">
        <v>0</v>
      </c>
      <c r="C313" s="1">
        <v>2.7940149134039023E-4</v>
      </c>
      <c r="D313" s="1">
        <f t="shared" si="13"/>
        <v>-2.7940149134039023E-4</v>
      </c>
      <c r="E313" s="1">
        <f t="shared" si="14"/>
        <v>5.5888106241823823E-4</v>
      </c>
      <c r="F313" s="1">
        <f t="shared" si="15"/>
        <v>-2.3640665439412619E-2</v>
      </c>
      <c r="G313" s="1">
        <f t="shared" si="16"/>
        <v>-1.6717642727112601E-2</v>
      </c>
      <c r="H313" s="1">
        <v>7.941766215118929E-3</v>
      </c>
      <c r="I313" s="1">
        <f t="shared" si="17"/>
        <v>2.237329823571599E-6</v>
      </c>
      <c r="J313" s="1">
        <f t="shared" si="18"/>
        <v>-1.6784424570861892E-2</v>
      </c>
      <c r="AV313" s="59"/>
      <c r="AW313" s="59"/>
      <c r="AX313" s="59"/>
      <c r="AY313" s="59"/>
      <c r="AZ313" s="59"/>
      <c r="BA313" s="59"/>
      <c r="BB313" s="59"/>
      <c r="BC313" s="72"/>
      <c r="BD313" s="59"/>
      <c r="BE313" s="59"/>
      <c r="BF313" s="59"/>
      <c r="BG313" s="59">
        <f t="shared" si="19"/>
        <v>1</v>
      </c>
      <c r="BH313" s="59">
        <f t="shared" si="20"/>
        <v>2.7940149134039023E-4</v>
      </c>
      <c r="BI313" s="59" t="e">
        <f t="shared" si="21"/>
        <v>#N/A</v>
      </c>
      <c r="BJ313" s="59"/>
      <c r="BK313" s="59"/>
      <c r="BL313" s="59"/>
      <c r="BM313" s="59"/>
      <c r="BN313" s="59"/>
      <c r="BO313" s="59"/>
      <c r="BP313" s="59"/>
      <c r="BQ313" s="59"/>
      <c r="BR313" s="59"/>
      <c r="BS313" s="59"/>
      <c r="BT313" s="59"/>
      <c r="BU313" s="59"/>
      <c r="BV313" s="59"/>
      <c r="BW313" s="59"/>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59"/>
      <c r="DI313" s="59"/>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row>
    <row r="314" spans="1:149" outlineLevel="1" x14ac:dyDescent="0.2">
      <c r="A314" s="17">
        <v>113</v>
      </c>
      <c r="B314" s="17">
        <v>0</v>
      </c>
      <c r="C314" s="1">
        <v>5.6311073452946028E-12</v>
      </c>
      <c r="D314" s="1">
        <f t="shared" si="13"/>
        <v>-5.6311073452946028E-12</v>
      </c>
      <c r="E314" s="1">
        <f t="shared" si="14"/>
        <v>1.1262102361765879E-11</v>
      </c>
      <c r="F314" s="1">
        <f t="shared" si="15"/>
        <v>-3.3559055948828295E-6</v>
      </c>
      <c r="G314" s="1">
        <f t="shared" si="16"/>
        <v>-2.3729954372746511E-6</v>
      </c>
      <c r="H314" s="1">
        <v>1.2838963902887966E-9</v>
      </c>
      <c r="I314" s="1">
        <f t="shared" si="17"/>
        <v>7.2297584032754425E-21</v>
      </c>
      <c r="J314" s="1">
        <f t="shared" si="18"/>
        <v>-2.3729954387979916E-6</v>
      </c>
      <c r="AV314" s="59"/>
      <c r="AW314" s="59"/>
      <c r="AX314" s="59"/>
      <c r="AY314" s="59"/>
      <c r="AZ314" s="59"/>
      <c r="BA314" s="59"/>
      <c r="BB314" s="59"/>
      <c r="BC314" s="72"/>
      <c r="BD314" s="59"/>
      <c r="BE314" s="59"/>
      <c r="BF314" s="59"/>
      <c r="BG314" s="59">
        <f t="shared" si="19"/>
        <v>1</v>
      </c>
      <c r="BH314" s="59">
        <f t="shared" si="20"/>
        <v>5.6311073452946028E-12</v>
      </c>
      <c r="BI314" s="59" t="e">
        <f t="shared" si="21"/>
        <v>#N/A</v>
      </c>
      <c r="BJ314" s="59"/>
      <c r="BK314" s="59"/>
      <c r="BL314" s="59"/>
      <c r="BM314" s="59"/>
      <c r="BN314" s="59"/>
      <c r="BO314" s="59"/>
      <c r="BP314" s="59"/>
      <c r="BQ314" s="59"/>
      <c r="BR314" s="59"/>
      <c r="BS314" s="59"/>
      <c r="BT314" s="59"/>
      <c r="BU314" s="59"/>
      <c r="BV314" s="59"/>
      <c r="BW314" s="59"/>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59"/>
      <c r="DI314" s="59"/>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row>
    <row r="315" spans="1:149" outlineLevel="1" x14ac:dyDescent="0.2">
      <c r="A315" s="17">
        <v>114</v>
      </c>
      <c r="B315" s="17">
        <v>1</v>
      </c>
      <c r="C315" s="1">
        <v>0.9999999999510607</v>
      </c>
      <c r="D315" s="1">
        <f t="shared" si="13"/>
        <v>4.8939297059291675E-11</v>
      </c>
      <c r="E315" s="1">
        <f t="shared" si="14"/>
        <v>9.7878594116188301E-11</v>
      </c>
      <c r="F315" s="1">
        <f t="shared" si="15"/>
        <v>9.8933611132005231E-6</v>
      </c>
      <c r="G315" s="1">
        <f t="shared" si="16"/>
        <v>6.9956627321281524E-6</v>
      </c>
      <c r="H315" s="1">
        <v>1.4214082295248182E-8</v>
      </c>
      <c r="I315" s="1">
        <f t="shared" si="17"/>
        <v>6.9562720579411493E-19</v>
      </c>
      <c r="J315" s="1">
        <f t="shared" si="18"/>
        <v>6.9956627818466156E-6</v>
      </c>
      <c r="AV315" s="59"/>
      <c r="AW315" s="59"/>
      <c r="AX315" s="59"/>
      <c r="AY315" s="59"/>
      <c r="AZ315" s="59"/>
      <c r="BA315" s="59"/>
      <c r="BB315" s="59"/>
      <c r="BC315" s="72"/>
      <c r="BD315" s="59"/>
      <c r="BE315" s="59"/>
      <c r="BF315" s="59"/>
      <c r="BG315" s="59">
        <f t="shared" si="19"/>
        <v>0</v>
      </c>
      <c r="BH315" s="59" t="e">
        <f t="shared" si="20"/>
        <v>#N/A</v>
      </c>
      <c r="BI315" s="59">
        <f t="shared" si="21"/>
        <v>0.9999999999510607</v>
      </c>
      <c r="BJ315" s="59"/>
      <c r="BK315" s="59"/>
      <c r="BL315" s="59"/>
      <c r="BM315" s="59"/>
      <c r="BN315" s="59"/>
      <c r="BO315" s="59"/>
      <c r="BP315" s="59"/>
      <c r="BQ315" s="59"/>
      <c r="BR315" s="59"/>
      <c r="BS315" s="59"/>
      <c r="BT315" s="59"/>
      <c r="BU315" s="59"/>
      <c r="BV315" s="59"/>
      <c r="BW315" s="59"/>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59"/>
      <c r="DI315" s="59"/>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row>
    <row r="316" spans="1:149" outlineLevel="1" x14ac:dyDescent="0.2">
      <c r="A316" s="17">
        <v>115</v>
      </c>
      <c r="B316" s="17">
        <v>0</v>
      </c>
      <c r="C316" s="1">
        <v>1.5949333229023337E-18</v>
      </c>
      <c r="D316" s="1">
        <f t="shared" si="13"/>
        <v>-1.5949333229023337E-18</v>
      </c>
      <c r="E316" s="1">
        <f t="shared" si="14"/>
        <v>0</v>
      </c>
      <c r="F316" s="1">
        <f t="shared" si="15"/>
        <v>0</v>
      </c>
      <c r="G316" s="1">
        <f t="shared" si="16"/>
        <v>-1.2629066960398671E-9</v>
      </c>
      <c r="H316" s="1">
        <v>1.0019097480878459E-15</v>
      </c>
      <c r="I316" s="1">
        <f t="shared" si="17"/>
        <v>1.5979792437659897E-33</v>
      </c>
      <c r="J316" s="1">
        <f t="shared" si="18"/>
        <v>-1.2629066960398678E-9</v>
      </c>
      <c r="AV316" s="59"/>
      <c r="AW316" s="59"/>
      <c r="AX316" s="59"/>
      <c r="AY316" s="59"/>
      <c r="AZ316" s="59"/>
      <c r="BA316" s="59"/>
      <c r="BB316" s="59"/>
      <c r="BC316" s="72"/>
      <c r="BD316" s="59"/>
      <c r="BE316" s="59"/>
      <c r="BF316" s="59"/>
      <c r="BG316" s="59">
        <f t="shared" si="19"/>
        <v>1</v>
      </c>
      <c r="BH316" s="59">
        <f t="shared" si="20"/>
        <v>1.5949333229023337E-18</v>
      </c>
      <c r="BI316" s="59" t="e">
        <f t="shared" si="21"/>
        <v>#N/A</v>
      </c>
      <c r="BJ316" s="59"/>
      <c r="BK316" s="59"/>
      <c r="BL316" s="59"/>
      <c r="BM316" s="59"/>
      <c r="BN316" s="59"/>
      <c r="BO316" s="59"/>
      <c r="BP316" s="59"/>
      <c r="BQ316" s="59"/>
      <c r="BR316" s="59"/>
      <c r="BS316" s="59"/>
      <c r="BT316" s="59"/>
      <c r="BU316" s="59"/>
      <c r="BV316" s="59"/>
      <c r="BW316" s="59"/>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59"/>
      <c r="DI316" s="59"/>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row>
    <row r="317" spans="1:149" outlineLevel="1" x14ac:dyDescent="0.2">
      <c r="A317" s="17">
        <v>116</v>
      </c>
      <c r="B317" s="17">
        <v>0</v>
      </c>
      <c r="C317" s="1">
        <v>1.8233430755359053E-27</v>
      </c>
      <c r="D317" s="1">
        <f t="shared" si="13"/>
        <v>-1.8233430755359053E-27</v>
      </c>
      <c r="E317" s="1">
        <f t="shared" si="14"/>
        <v>0</v>
      </c>
      <c r="F317" s="1">
        <f t="shared" si="15"/>
        <v>0</v>
      </c>
      <c r="G317" s="1">
        <f t="shared" si="16"/>
        <v>-4.2700621488871857E-14</v>
      </c>
      <c r="H317" s="1">
        <v>2.6271472190798787E-24</v>
      </c>
      <c r="I317" s="1">
        <f t="shared" si="17"/>
        <v>4.7901906903227061E-51</v>
      </c>
      <c r="J317" s="1">
        <f t="shared" si="18"/>
        <v>-4.2700621488871857E-14</v>
      </c>
      <c r="AV317" s="59"/>
      <c r="AW317" s="59"/>
      <c r="AX317" s="59"/>
      <c r="AY317" s="59"/>
      <c r="AZ317" s="59"/>
      <c r="BA317" s="59"/>
      <c r="BB317" s="59"/>
      <c r="BC317" s="72"/>
      <c r="BD317" s="59"/>
      <c r="BE317" s="59"/>
      <c r="BF317" s="59"/>
      <c r="BG317" s="59">
        <f t="shared" si="19"/>
        <v>1</v>
      </c>
      <c r="BH317" s="59">
        <f t="shared" si="20"/>
        <v>1.8233430755359053E-27</v>
      </c>
      <c r="BI317" s="59" t="e">
        <f t="shared" si="21"/>
        <v>#N/A</v>
      </c>
      <c r="BJ317" s="59"/>
      <c r="BK317" s="59"/>
      <c r="BL317" s="59"/>
      <c r="BM317" s="59"/>
      <c r="BN317" s="59"/>
      <c r="BO317" s="59"/>
      <c r="BP317" s="59"/>
      <c r="BQ317" s="59"/>
      <c r="BR317" s="59"/>
      <c r="BS317" s="59"/>
      <c r="BT317" s="59"/>
      <c r="BU317" s="59"/>
      <c r="BV317" s="59"/>
      <c r="BW317" s="59"/>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59"/>
      <c r="DI317" s="59"/>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row>
    <row r="318" spans="1:149" outlineLevel="1" x14ac:dyDescent="0.2">
      <c r="A318" s="17">
        <v>117</v>
      </c>
      <c r="B318" s="17">
        <v>0</v>
      </c>
      <c r="C318" s="1">
        <v>3.3533152233328395E-16</v>
      </c>
      <c r="D318" s="1">
        <f t="shared" si="13"/>
        <v>-3.3533152233328395E-16</v>
      </c>
      <c r="E318" s="1">
        <f t="shared" si="14"/>
        <v>8.8817841970012504E-16</v>
      </c>
      <c r="F318" s="1">
        <f t="shared" si="15"/>
        <v>-2.9802322387695309E-8</v>
      </c>
      <c r="G318" s="1">
        <f t="shared" si="16"/>
        <v>-1.8312059478204085E-8</v>
      </c>
      <c r="H318" s="1">
        <v>1.5955471515542458E-13</v>
      </c>
      <c r="I318" s="1">
        <f t="shared" si="17"/>
        <v>5.3503725528530562E-29</v>
      </c>
      <c r="J318" s="1">
        <f t="shared" si="18"/>
        <v>-1.8312059478205544E-8</v>
      </c>
      <c r="AV318" s="59"/>
      <c r="AW318" s="59"/>
      <c r="AX318" s="59"/>
      <c r="AY318" s="59"/>
      <c r="AZ318" s="59"/>
      <c r="BA318" s="59"/>
      <c r="BB318" s="59"/>
      <c r="BC318" s="72"/>
      <c r="BD318" s="59"/>
      <c r="BE318" s="59"/>
      <c r="BF318" s="59"/>
      <c r="BG318" s="59">
        <f t="shared" si="19"/>
        <v>1</v>
      </c>
      <c r="BH318" s="59">
        <f t="shared" si="20"/>
        <v>3.3533152233328395E-16</v>
      </c>
      <c r="BI318" s="59" t="e">
        <f t="shared" si="21"/>
        <v>#N/A</v>
      </c>
      <c r="BJ318" s="59"/>
      <c r="BK318" s="59"/>
      <c r="BL318" s="59"/>
      <c r="BM318" s="59"/>
      <c r="BN318" s="59"/>
      <c r="BO318" s="59"/>
      <c r="BP318" s="59"/>
      <c r="BQ318" s="59"/>
      <c r="BR318" s="59"/>
      <c r="BS318" s="59"/>
      <c r="BT318" s="59"/>
      <c r="BU318" s="59"/>
      <c r="BV318" s="59"/>
      <c r="BW318" s="59"/>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59"/>
      <c r="DI318" s="59"/>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row>
    <row r="319" spans="1:149" outlineLevel="1" x14ac:dyDescent="0.2">
      <c r="A319" s="17">
        <v>118</v>
      </c>
      <c r="B319" s="17">
        <v>0</v>
      </c>
      <c r="C319" s="1">
        <v>3.0965929332480307E-20</v>
      </c>
      <c r="D319" s="1">
        <f t="shared" si="13"/>
        <v>-3.0965929332480307E-20</v>
      </c>
      <c r="E319" s="1">
        <f t="shared" si="14"/>
        <v>0</v>
      </c>
      <c r="F319" s="1">
        <f t="shared" si="15"/>
        <v>0</v>
      </c>
      <c r="G319" s="1">
        <f t="shared" si="16"/>
        <v>-1.7597138782336265E-10</v>
      </c>
      <c r="H319" s="1">
        <v>2.4581875091970472E-17</v>
      </c>
      <c r="I319" s="1">
        <f t="shared" si="17"/>
        <v>7.6120060695781555E-37</v>
      </c>
      <c r="J319" s="1">
        <f t="shared" si="18"/>
        <v>-1.7597138782336265E-10</v>
      </c>
      <c r="AV319" s="59"/>
      <c r="AW319" s="59"/>
      <c r="AX319" s="59"/>
      <c r="AY319" s="59"/>
      <c r="AZ319" s="59"/>
      <c r="BA319" s="59"/>
      <c r="BB319" s="59"/>
      <c r="BC319" s="72"/>
      <c r="BD319" s="59"/>
      <c r="BE319" s="59"/>
      <c r="BF319" s="59"/>
      <c r="BG319" s="59">
        <f t="shared" si="19"/>
        <v>1</v>
      </c>
      <c r="BH319" s="59">
        <f t="shared" si="20"/>
        <v>3.0965929332480307E-20</v>
      </c>
      <c r="BI319" s="59" t="e">
        <f t="shared" si="21"/>
        <v>#N/A</v>
      </c>
      <c r="BJ319" s="59"/>
      <c r="BK319" s="59"/>
      <c r="BL319" s="59"/>
      <c r="BM319" s="59"/>
      <c r="BN319" s="59"/>
      <c r="BO319" s="59"/>
      <c r="BP319" s="59"/>
      <c r="BQ319" s="59"/>
      <c r="BR319" s="59"/>
      <c r="BS319" s="59"/>
      <c r="BT319" s="59"/>
      <c r="BU319" s="59"/>
      <c r="BV319" s="59"/>
      <c r="BW319" s="59"/>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59"/>
      <c r="DI319" s="59"/>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row>
    <row r="320" spans="1:149" outlineLevel="1" x14ac:dyDescent="0.2">
      <c r="A320" s="17">
        <v>119</v>
      </c>
      <c r="B320" s="17">
        <v>1</v>
      </c>
      <c r="C320" s="1">
        <v>4.6910855671788335E-2</v>
      </c>
      <c r="D320" s="1">
        <f t="shared" si="13"/>
        <v>0.95308914432821168</v>
      </c>
      <c r="E320" s="1">
        <f t="shared" si="14"/>
        <v>6.1190123321927539</v>
      </c>
      <c r="F320" s="1">
        <f t="shared" si="15"/>
        <v>2.4736637467919431</v>
      </c>
      <c r="G320" s="1">
        <f t="shared" si="16"/>
        <v>4.5074413464167238</v>
      </c>
      <c r="H320" s="1">
        <v>0.19485258260258348</v>
      </c>
      <c r="I320" s="1">
        <f t="shared" si="17"/>
        <v>4.9168949585668127</v>
      </c>
      <c r="J320" s="1">
        <f t="shared" si="18"/>
        <v>5.0233377797987879</v>
      </c>
      <c r="AV320" s="59"/>
      <c r="AW320" s="59"/>
      <c r="AX320" s="59"/>
      <c r="AY320" s="59"/>
      <c r="AZ320" s="59"/>
      <c r="BA320" s="59"/>
      <c r="BB320" s="59"/>
      <c r="BC320" s="72"/>
      <c r="BD320" s="59"/>
      <c r="BE320" s="59"/>
      <c r="BF320" s="59"/>
      <c r="BG320" s="59">
        <f t="shared" si="19"/>
        <v>0</v>
      </c>
      <c r="BH320" s="59" t="e">
        <f t="shared" si="20"/>
        <v>#N/A</v>
      </c>
      <c r="BI320" s="59">
        <f t="shared" si="21"/>
        <v>4.6910855671788335E-2</v>
      </c>
      <c r="BJ320" s="59"/>
      <c r="BK320" s="59"/>
      <c r="BL320" s="59"/>
      <c r="BM320" s="59"/>
      <c r="BN320" s="59"/>
      <c r="BO320" s="59"/>
      <c r="BP320" s="59"/>
      <c r="BQ320" s="59"/>
      <c r="BR320" s="59"/>
      <c r="BS320" s="59"/>
      <c r="BT320" s="59"/>
      <c r="BU320" s="59"/>
      <c r="BV320" s="59"/>
      <c r="BW320" s="59"/>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59"/>
      <c r="DI320" s="59"/>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row>
    <row r="321" spans="1:149" outlineLevel="1" x14ac:dyDescent="0.2">
      <c r="A321" s="17">
        <v>120</v>
      </c>
      <c r="B321" s="17">
        <v>0</v>
      </c>
      <c r="C321" s="1">
        <v>3.1532695568553525E-13</v>
      </c>
      <c r="D321" s="1">
        <f t="shared" si="13"/>
        <v>-3.1532695568553525E-13</v>
      </c>
      <c r="E321" s="1">
        <f t="shared" si="14"/>
        <v>6.3060667798698946E-13</v>
      </c>
      <c r="F321" s="1">
        <f t="shared" si="15"/>
        <v>-7.9410747256715161E-7</v>
      </c>
      <c r="G321" s="1">
        <f t="shared" si="16"/>
        <v>-5.615398077479767E-7</v>
      </c>
      <c r="H321" s="1">
        <v>1.0313051282903246E-10</v>
      </c>
      <c r="I321" s="1">
        <f t="shared" si="17"/>
        <v>3.2519830652030882E-23</v>
      </c>
      <c r="J321" s="1">
        <f t="shared" si="18"/>
        <v>-5.6153980777693263E-7</v>
      </c>
      <c r="AV321" s="59"/>
      <c r="AW321" s="59"/>
      <c r="AX321" s="59"/>
      <c r="AY321" s="59"/>
      <c r="AZ321" s="59"/>
      <c r="BA321" s="59"/>
      <c r="BB321" s="59"/>
      <c r="BC321" s="72"/>
      <c r="BD321" s="59"/>
      <c r="BE321" s="59"/>
      <c r="BF321" s="59"/>
      <c r="BG321" s="59">
        <f t="shared" si="19"/>
        <v>1</v>
      </c>
      <c r="BH321" s="59">
        <f t="shared" si="20"/>
        <v>3.1532695568553525E-13</v>
      </c>
      <c r="BI321" s="59" t="e">
        <f t="shared" si="21"/>
        <v>#N/A</v>
      </c>
      <c r="BJ321" s="59"/>
      <c r="BK321" s="59"/>
      <c r="BL321" s="59"/>
      <c r="BM321" s="59"/>
      <c r="BN321" s="59"/>
      <c r="BO321" s="59"/>
      <c r="BP321" s="59"/>
      <c r="BQ321" s="59"/>
      <c r="BR321" s="59"/>
      <c r="BS321" s="59"/>
      <c r="BT321" s="59"/>
      <c r="BU321" s="59"/>
      <c r="BV321" s="59"/>
      <c r="BW321" s="59"/>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59"/>
      <c r="DI321" s="59"/>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row>
    <row r="322" spans="1:149" outlineLevel="1" x14ac:dyDescent="0.2">
      <c r="A322" s="17">
        <v>121</v>
      </c>
      <c r="B322" s="17">
        <v>0</v>
      </c>
      <c r="C322" s="1">
        <v>4.8689613043161604E-23</v>
      </c>
      <c r="D322" s="1">
        <f t="shared" si="13"/>
        <v>-4.8689613043161604E-23</v>
      </c>
      <c r="E322" s="1">
        <f t="shared" si="14"/>
        <v>0</v>
      </c>
      <c r="F322" s="1">
        <f t="shared" si="15"/>
        <v>0</v>
      </c>
      <c r="G322" s="1">
        <f t="shared" si="16"/>
        <v>-6.9777942820895489E-12</v>
      </c>
      <c r="H322" s="1">
        <v>4.6222024494515645E-20</v>
      </c>
      <c r="I322" s="1">
        <f t="shared" si="17"/>
        <v>2.2505324867095041E-42</v>
      </c>
      <c r="J322" s="1">
        <f t="shared" si="18"/>
        <v>-6.9777942820895489E-12</v>
      </c>
      <c r="AV322" s="59"/>
      <c r="AW322" s="59"/>
      <c r="AX322" s="59"/>
      <c r="AY322" s="59"/>
      <c r="AZ322" s="59"/>
      <c r="BA322" s="59"/>
      <c r="BB322" s="59"/>
      <c r="BC322" s="72"/>
      <c r="BD322" s="59"/>
      <c r="BE322" s="59"/>
      <c r="BF322" s="59"/>
      <c r="BG322" s="59">
        <f t="shared" si="19"/>
        <v>1</v>
      </c>
      <c r="BH322" s="59">
        <f t="shared" si="20"/>
        <v>4.8689613043161604E-23</v>
      </c>
      <c r="BI322" s="59" t="e">
        <f t="shared" si="21"/>
        <v>#N/A</v>
      </c>
      <c r="BJ322" s="59"/>
      <c r="BK322" s="59"/>
      <c r="BL322" s="59"/>
      <c r="BM322" s="59"/>
      <c r="BN322" s="59"/>
      <c r="BO322" s="59"/>
      <c r="BP322" s="59"/>
      <c r="BQ322" s="59"/>
      <c r="BR322" s="59"/>
      <c r="BS322" s="59"/>
      <c r="BT322" s="59"/>
      <c r="BU322" s="59"/>
      <c r="BV322" s="59"/>
      <c r="BW322" s="59"/>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59"/>
      <c r="DI322" s="59"/>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row>
    <row r="323" spans="1:149" outlineLevel="1" x14ac:dyDescent="0.2">
      <c r="A323" s="17">
        <v>122</v>
      </c>
      <c r="B323" s="17">
        <v>0</v>
      </c>
      <c r="C323" s="1">
        <v>1.8499524664288495E-28</v>
      </c>
      <c r="D323" s="1">
        <f t="shared" si="13"/>
        <v>-1.8499524664288495E-28</v>
      </c>
      <c r="E323" s="1">
        <f t="shared" si="14"/>
        <v>0</v>
      </c>
      <c r="F323" s="1">
        <f t="shared" si="15"/>
        <v>0</v>
      </c>
      <c r="G323" s="1">
        <f t="shared" si="16"/>
        <v>-1.3601295770730265E-14</v>
      </c>
      <c r="H323" s="1">
        <v>3.0640266552937075E-25</v>
      </c>
      <c r="I323" s="1">
        <f t="shared" si="17"/>
        <v>5.6683036681643337E-53</v>
      </c>
      <c r="J323" s="1">
        <f t="shared" si="18"/>
        <v>-1.3601295770730265E-14</v>
      </c>
      <c r="AV323" s="59"/>
      <c r="AW323" s="59"/>
      <c r="AX323" s="59"/>
      <c r="AY323" s="59"/>
      <c r="AZ323" s="59"/>
      <c r="BA323" s="59"/>
      <c r="BB323" s="59"/>
      <c r="BC323" s="72"/>
      <c r="BD323" s="59"/>
      <c r="BE323" s="59"/>
      <c r="BF323" s="59"/>
      <c r="BG323" s="59">
        <f t="shared" si="19"/>
        <v>1</v>
      </c>
      <c r="BH323" s="59">
        <f t="shared" si="20"/>
        <v>1.8499524664288495E-28</v>
      </c>
      <c r="BI323" s="59" t="e">
        <f t="shared" si="21"/>
        <v>#N/A</v>
      </c>
      <c r="BJ323" s="59"/>
      <c r="BK323" s="59"/>
      <c r="BL323" s="59"/>
      <c r="BM323" s="59"/>
      <c r="BN323" s="59"/>
      <c r="BO323" s="59"/>
      <c r="BP323" s="59"/>
      <c r="BQ323" s="59"/>
      <c r="BR323" s="59"/>
      <c r="BS323" s="59"/>
      <c r="BT323" s="59"/>
      <c r="BU323" s="59"/>
      <c r="BV323" s="59"/>
      <c r="BW323" s="59"/>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59"/>
      <c r="DI323" s="59"/>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row>
    <row r="324" spans="1:149" outlineLevel="1" x14ac:dyDescent="0.2">
      <c r="A324" s="17">
        <v>123</v>
      </c>
      <c r="B324" s="17">
        <v>0</v>
      </c>
      <c r="C324" s="1">
        <v>2.7654900342703613E-13</v>
      </c>
      <c r="D324" s="1">
        <f t="shared" si="13"/>
        <v>-2.7654900342703613E-13</v>
      </c>
      <c r="E324" s="1">
        <f t="shared" si="14"/>
        <v>5.5333515547310148E-13</v>
      </c>
      <c r="F324" s="1">
        <f t="shared" si="15"/>
        <v>-7.4386501159356968E-7</v>
      </c>
      <c r="G324" s="1">
        <f t="shared" si="16"/>
        <v>-5.2587926696829628E-7</v>
      </c>
      <c r="H324" s="1">
        <v>9.4675100545780739E-11</v>
      </c>
      <c r="I324" s="1">
        <f t="shared" si="17"/>
        <v>2.6182304707776161E-23</v>
      </c>
      <c r="J324" s="1">
        <f t="shared" si="18"/>
        <v>-5.2587926699319005E-7</v>
      </c>
      <c r="AV324" s="59"/>
      <c r="AW324" s="59"/>
      <c r="AX324" s="59"/>
      <c r="AY324" s="59"/>
      <c r="AZ324" s="59"/>
      <c r="BA324" s="59"/>
      <c r="BB324" s="59"/>
      <c r="BC324" s="72"/>
      <c r="BD324" s="59"/>
      <c r="BE324" s="59"/>
      <c r="BF324" s="59"/>
      <c r="BG324" s="59">
        <f t="shared" si="19"/>
        <v>1</v>
      </c>
      <c r="BH324" s="59">
        <f t="shared" si="20"/>
        <v>2.7654900342703613E-13</v>
      </c>
      <c r="BI324" s="59" t="e">
        <f t="shared" si="21"/>
        <v>#N/A</v>
      </c>
      <c r="BJ324" s="59"/>
      <c r="BK324" s="59"/>
      <c r="BL324" s="59"/>
      <c r="BM324" s="59"/>
      <c r="BN324" s="59"/>
      <c r="BO324" s="59"/>
      <c r="BP324" s="59"/>
      <c r="BQ324" s="59"/>
      <c r="BR324" s="59"/>
      <c r="BS324" s="59"/>
      <c r="BT324" s="59"/>
      <c r="BU324" s="59"/>
      <c r="BV324" s="59"/>
      <c r="BW324" s="59"/>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59"/>
      <c r="DI324" s="59"/>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row>
    <row r="325" spans="1:149" outlineLevel="1" x14ac:dyDescent="0.2">
      <c r="A325" s="17">
        <v>124</v>
      </c>
      <c r="B325" s="17">
        <v>1</v>
      </c>
      <c r="C325" s="1">
        <v>0.99998261752009576</v>
      </c>
      <c r="D325" s="1">
        <f t="shared" si="13"/>
        <v>1.7382479904237691E-5</v>
      </c>
      <c r="E325" s="1">
        <f t="shared" si="14"/>
        <v>3.4765261962798611E-5</v>
      </c>
      <c r="F325" s="1">
        <f t="shared" si="15"/>
        <v>5.8962074219619017E-3</v>
      </c>
      <c r="G325" s="1">
        <f t="shared" si="16"/>
        <v>4.1692663695304388E-3</v>
      </c>
      <c r="H325" s="1">
        <v>9.1077964953179436E-4</v>
      </c>
      <c r="I325" s="1">
        <f t="shared" si="17"/>
        <v>1.5846316655312883E-8</v>
      </c>
      <c r="J325" s="1">
        <f t="shared" si="18"/>
        <v>4.171166308930014E-3</v>
      </c>
      <c r="AV325" s="59"/>
      <c r="AW325" s="59"/>
      <c r="AX325" s="59"/>
      <c r="AY325" s="59"/>
      <c r="AZ325" s="59"/>
      <c r="BA325" s="59"/>
      <c r="BB325" s="59"/>
      <c r="BC325" s="72"/>
      <c r="BD325" s="59"/>
      <c r="BE325" s="59"/>
      <c r="BF325" s="59"/>
      <c r="BG325" s="59">
        <f t="shared" si="19"/>
        <v>0</v>
      </c>
      <c r="BH325" s="59" t="e">
        <f t="shared" si="20"/>
        <v>#N/A</v>
      </c>
      <c r="BI325" s="59">
        <f t="shared" si="21"/>
        <v>0.99998261752009576</v>
      </c>
      <c r="BJ325" s="59"/>
      <c r="BK325" s="59"/>
      <c r="BL325" s="59"/>
      <c r="BM325" s="59"/>
      <c r="BN325" s="59"/>
      <c r="BO325" s="59"/>
      <c r="BP325" s="59"/>
      <c r="BQ325" s="59"/>
      <c r="BR325" s="59"/>
      <c r="BS325" s="59"/>
      <c r="BT325" s="59"/>
      <c r="BU325" s="59"/>
      <c r="BV325" s="59"/>
      <c r="BW325" s="59"/>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59"/>
      <c r="DI325" s="59"/>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row>
    <row r="326" spans="1:149" outlineLevel="1" x14ac:dyDescent="0.2">
      <c r="A326" s="17">
        <v>125</v>
      </c>
      <c r="B326" s="17">
        <v>0</v>
      </c>
      <c r="C326" s="1">
        <v>1.5608795325615207E-23</v>
      </c>
      <c r="D326" s="1">
        <f t="shared" si="13"/>
        <v>-1.5608795325615207E-23</v>
      </c>
      <c r="E326" s="1">
        <f t="shared" si="14"/>
        <v>0</v>
      </c>
      <c r="F326" s="1">
        <f t="shared" si="15"/>
        <v>0</v>
      </c>
      <c r="G326" s="1">
        <f t="shared" si="16"/>
        <v>-3.950796796295047E-12</v>
      </c>
      <c r="H326" s="1">
        <v>1.6205956812161925E-20</v>
      </c>
      <c r="I326" s="1">
        <f t="shared" si="17"/>
        <v>2.5295546293679498E-43</v>
      </c>
      <c r="J326" s="1">
        <f t="shared" si="18"/>
        <v>-3.950796796295047E-12</v>
      </c>
      <c r="AV326" s="59"/>
      <c r="AW326" s="59"/>
      <c r="AX326" s="59"/>
      <c r="AY326" s="59"/>
      <c r="AZ326" s="59"/>
      <c r="BA326" s="59"/>
      <c r="BB326" s="59"/>
      <c r="BC326" s="72"/>
      <c r="BD326" s="59"/>
      <c r="BE326" s="59"/>
      <c r="BF326" s="59"/>
      <c r="BG326" s="59">
        <f t="shared" si="19"/>
        <v>1</v>
      </c>
      <c r="BH326" s="59">
        <f t="shared" si="20"/>
        <v>1.5608795325615207E-23</v>
      </c>
      <c r="BI326" s="59" t="e">
        <f t="shared" si="21"/>
        <v>#N/A</v>
      </c>
      <c r="BJ326" s="59"/>
      <c r="BK326" s="59"/>
      <c r="BL326" s="59"/>
      <c r="BM326" s="59"/>
      <c r="BN326" s="59"/>
      <c r="BO326" s="59"/>
      <c r="BP326" s="59"/>
      <c r="BQ326" s="59"/>
      <c r="BR326" s="59"/>
      <c r="BS326" s="59"/>
      <c r="BT326" s="59"/>
      <c r="BU326" s="59"/>
      <c r="BV326" s="59"/>
      <c r="BW326" s="59"/>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59"/>
      <c r="DI326" s="59"/>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row>
    <row r="327" spans="1:149" outlineLevel="1" x14ac:dyDescent="0.2">
      <c r="A327" s="17">
        <v>126</v>
      </c>
      <c r="B327" s="17">
        <v>0</v>
      </c>
      <c r="C327" s="1">
        <v>1.3744124738688858E-29</v>
      </c>
      <c r="D327" s="1">
        <f t="shared" si="13"/>
        <v>-1.3744124738688858E-29</v>
      </c>
      <c r="E327" s="1">
        <f t="shared" si="14"/>
        <v>0</v>
      </c>
      <c r="F327" s="1">
        <f t="shared" si="15"/>
        <v>0</v>
      </c>
      <c r="G327" s="1">
        <f t="shared" si="16"/>
        <v>-3.707306938828893E-15</v>
      </c>
      <c r="H327" s="1">
        <v>2.2446607591717177E-26</v>
      </c>
      <c r="I327" s="1">
        <f t="shared" si="17"/>
        <v>3.0850897470096117E-55</v>
      </c>
      <c r="J327" s="1">
        <f t="shared" si="18"/>
        <v>-3.707306938828893E-15</v>
      </c>
      <c r="AV327" s="59"/>
      <c r="AW327" s="59"/>
      <c r="AX327" s="59"/>
      <c r="AY327" s="59"/>
      <c r="AZ327" s="59"/>
      <c r="BA327" s="59"/>
      <c r="BB327" s="59"/>
      <c r="BC327" s="72"/>
      <c r="BD327" s="59"/>
      <c r="BE327" s="59"/>
      <c r="BF327" s="59"/>
      <c r="BG327" s="59">
        <f t="shared" si="19"/>
        <v>1</v>
      </c>
      <c r="BH327" s="59">
        <f t="shared" si="20"/>
        <v>1.3744124738688858E-29</v>
      </c>
      <c r="BI327" s="59" t="e">
        <f t="shared" si="21"/>
        <v>#N/A</v>
      </c>
      <c r="BJ327" s="59"/>
      <c r="BK327" s="59"/>
      <c r="BL327" s="59"/>
      <c r="BM327" s="59"/>
      <c r="BN327" s="59"/>
      <c r="BO327" s="59"/>
      <c r="BP327" s="59"/>
      <c r="BQ327" s="59"/>
      <c r="BR327" s="59"/>
      <c r="BS327" s="59"/>
      <c r="BT327" s="59"/>
      <c r="BU327" s="59"/>
      <c r="BV327" s="59"/>
      <c r="BW327" s="59"/>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59"/>
      <c r="DI327" s="59"/>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row>
    <row r="328" spans="1:149" outlineLevel="1" x14ac:dyDescent="0.2">
      <c r="A328" s="17">
        <v>127</v>
      </c>
      <c r="B328" s="17">
        <v>0</v>
      </c>
      <c r="C328" s="1">
        <v>1.1866652578091804E-12</v>
      </c>
      <c r="D328" s="1">
        <f t="shared" si="13"/>
        <v>-1.1866652578091804E-12</v>
      </c>
      <c r="E328" s="1">
        <f t="shared" si="14"/>
        <v>2.3732127374373266E-12</v>
      </c>
      <c r="F328" s="1">
        <f t="shared" si="15"/>
        <v>-1.5405235270638767E-6</v>
      </c>
      <c r="G328" s="1">
        <f t="shared" si="16"/>
        <v>-1.089341662569916E-6</v>
      </c>
      <c r="H328" s="1">
        <v>3.3129359482048024E-10</v>
      </c>
      <c r="I328" s="1">
        <f t="shared" si="17"/>
        <v>3.9313459923888483E-22</v>
      </c>
      <c r="J328" s="1">
        <f t="shared" si="18"/>
        <v>-1.089341662750362E-6</v>
      </c>
      <c r="AV328" s="59"/>
      <c r="AW328" s="59"/>
      <c r="AX328" s="59"/>
      <c r="AY328" s="59"/>
      <c r="AZ328" s="59"/>
      <c r="BA328" s="59"/>
      <c r="BB328" s="59"/>
      <c r="BC328" s="72"/>
      <c r="BD328" s="59"/>
      <c r="BE328" s="59"/>
      <c r="BF328" s="59"/>
      <c r="BG328" s="59">
        <f t="shared" si="19"/>
        <v>1</v>
      </c>
      <c r="BH328" s="59">
        <f t="shared" si="20"/>
        <v>1.1866652578091804E-12</v>
      </c>
      <c r="BI328" s="59" t="e">
        <f t="shared" si="21"/>
        <v>#N/A</v>
      </c>
      <c r="BJ328" s="59"/>
      <c r="BK328" s="59"/>
      <c r="BL328" s="59"/>
      <c r="BM328" s="59"/>
      <c r="BN328" s="59"/>
      <c r="BO328" s="59"/>
      <c r="BP328" s="59"/>
      <c r="BQ328" s="59"/>
      <c r="BR328" s="59"/>
      <c r="BS328" s="59"/>
      <c r="BT328" s="59"/>
      <c r="BU328" s="59"/>
      <c r="BV328" s="59"/>
      <c r="BW328" s="59"/>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59"/>
      <c r="DI328" s="59"/>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row>
    <row r="329" spans="1:149" outlineLevel="1" x14ac:dyDescent="0.2">
      <c r="A329" s="17">
        <v>128</v>
      </c>
      <c r="B329" s="17">
        <v>0</v>
      </c>
      <c r="C329" s="1">
        <v>3.1971006535215318E-18</v>
      </c>
      <c r="D329" s="1">
        <f t="shared" si="13"/>
        <v>-3.1971006535215318E-18</v>
      </c>
      <c r="E329" s="1">
        <f t="shared" si="14"/>
        <v>0</v>
      </c>
      <c r="F329" s="1">
        <f t="shared" si="15"/>
        <v>0</v>
      </c>
      <c r="G329" s="1">
        <f t="shared" si="16"/>
        <v>-1.7880438063765473E-9</v>
      </c>
      <c r="H329" s="1">
        <v>1.8665507035625166E-15</v>
      </c>
      <c r="I329" s="1">
        <f t="shared" si="17"/>
        <v>5.9675504741908073E-33</v>
      </c>
      <c r="J329" s="1">
        <f t="shared" si="18"/>
        <v>-1.7880438063765489E-9</v>
      </c>
      <c r="AV329" s="59"/>
      <c r="AW329" s="59"/>
      <c r="AX329" s="59"/>
      <c r="AY329" s="59"/>
      <c r="AZ329" s="59"/>
      <c r="BA329" s="59"/>
      <c r="BB329" s="59"/>
      <c r="BC329" s="72"/>
      <c r="BD329" s="59"/>
      <c r="BE329" s="59"/>
      <c r="BF329" s="59"/>
      <c r="BG329" s="59">
        <f t="shared" si="19"/>
        <v>1</v>
      </c>
      <c r="BH329" s="59">
        <f t="shared" si="20"/>
        <v>3.1971006535215318E-18</v>
      </c>
      <c r="BI329" s="59" t="e">
        <f t="shared" si="21"/>
        <v>#N/A</v>
      </c>
      <c r="BJ329" s="59"/>
      <c r="BK329" s="59"/>
      <c r="BL329" s="59"/>
      <c r="BM329" s="59"/>
      <c r="BN329" s="59"/>
      <c r="BO329" s="59"/>
      <c r="BP329" s="59"/>
      <c r="BQ329" s="59"/>
      <c r="BR329" s="59"/>
      <c r="BS329" s="59"/>
      <c r="BT329" s="59"/>
      <c r="BU329" s="59"/>
      <c r="BV329" s="59"/>
      <c r="BW329" s="59"/>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59"/>
      <c r="DI329" s="59"/>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row>
    <row r="330" spans="1:149" outlineLevel="1" x14ac:dyDescent="0.2">
      <c r="A330" s="17">
        <v>129</v>
      </c>
      <c r="B330" s="17">
        <v>0</v>
      </c>
      <c r="C330" s="1">
        <v>1.3243877343470448E-5</v>
      </c>
      <c r="D330" s="1">
        <f t="shared" si="13"/>
        <v>-1.3243877343470448E-5</v>
      </c>
      <c r="E330" s="1">
        <f t="shared" si="14"/>
        <v>2.6487930088721788E-5</v>
      </c>
      <c r="F330" s="1">
        <f t="shared" si="15"/>
        <v>-5.1466426035544563E-3</v>
      </c>
      <c r="G330" s="1">
        <f t="shared" si="16"/>
        <v>-3.6392379347990628E-3</v>
      </c>
      <c r="H330" s="1">
        <v>5.5155121767295524E-4</v>
      </c>
      <c r="I330" s="1">
        <f t="shared" si="17"/>
        <v>7.3088045991019408E-9</v>
      </c>
      <c r="J330" s="1">
        <f t="shared" si="18"/>
        <v>-3.6402419632051452E-3</v>
      </c>
      <c r="AV330" s="59"/>
      <c r="AW330" s="59"/>
      <c r="AX330" s="59"/>
      <c r="AY330" s="59"/>
      <c r="AZ330" s="59"/>
      <c r="BA330" s="59"/>
      <c r="BB330" s="59"/>
      <c r="BC330" s="72"/>
      <c r="BD330" s="59"/>
      <c r="BE330" s="59"/>
      <c r="BF330" s="59"/>
      <c r="BG330" s="59">
        <f t="shared" si="19"/>
        <v>1</v>
      </c>
      <c r="BH330" s="59">
        <f t="shared" si="20"/>
        <v>1.3243877343470448E-5</v>
      </c>
      <c r="BI330" s="59" t="e">
        <f t="shared" si="21"/>
        <v>#N/A</v>
      </c>
      <c r="BJ330" s="59"/>
      <c r="BK330" s="59"/>
      <c r="BL330" s="59"/>
      <c r="BM330" s="59"/>
      <c r="BN330" s="59"/>
      <c r="BO330" s="59"/>
      <c r="BP330" s="59"/>
      <c r="BQ330" s="59"/>
      <c r="BR330" s="59"/>
      <c r="BS330" s="59"/>
      <c r="BT330" s="59"/>
      <c r="BU330" s="59"/>
      <c r="BV330" s="59"/>
      <c r="BW330" s="59"/>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59"/>
      <c r="DI330" s="59"/>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row>
    <row r="331" spans="1:149" outlineLevel="1" x14ac:dyDescent="0.2">
      <c r="A331" s="17">
        <v>130</v>
      </c>
      <c r="B331" s="17">
        <v>1</v>
      </c>
      <c r="C331" s="1">
        <v>0.99999995461715052</v>
      </c>
      <c r="D331" s="1">
        <f t="shared" ref="D331:D394" si="22">B331 - C331</f>
        <v>4.5382849478414755E-8</v>
      </c>
      <c r="E331" s="1">
        <f t="shared" ref="E331:E394" si="23">2*IF(B331=1,LN(1/C331),LN(1/(1-C331)))</f>
        <v>9.0765700894029251E-8</v>
      </c>
      <c r="F331" s="1">
        <f t="shared" ref="F331:F394" si="24">SQRT(E331)*SIGN(D331)</f>
        <v>3.0127346530026377E-4</v>
      </c>
      <c r="G331" s="1">
        <f t="shared" ref="G331:G394" si="25">D331/(SQRT(C331*(1-C331)))</f>
        <v>2.130325128660362E-4</v>
      </c>
      <c r="H331" s="1">
        <v>4.6548308893589476E-6</v>
      </c>
      <c r="I331" s="1">
        <f t="shared" ref="I331:I394" si="26">G331^2*H331/(1-H331)</f>
        <v>2.1125048252162829E-13</v>
      </c>
      <c r="J331" s="1">
        <f t="shared" ref="J331:J394" si="27">G331/SQRT(1-H331)</f>
        <v>2.1303300868292781E-4</v>
      </c>
      <c r="AV331" s="59"/>
      <c r="AW331" s="59"/>
      <c r="AX331" s="59"/>
      <c r="AY331" s="59"/>
      <c r="AZ331" s="59"/>
      <c r="BA331" s="59"/>
      <c r="BB331" s="59"/>
      <c r="BC331" s="72"/>
      <c r="BD331" s="59"/>
      <c r="BE331" s="59"/>
      <c r="BF331" s="59"/>
      <c r="BG331" s="59">
        <f t="shared" ref="BG331:BG394" si="28">1-B331</f>
        <v>0</v>
      </c>
      <c r="BH331" s="59" t="e">
        <f t="shared" ref="BH331:BH394" si="29">IF(B331=0,C331,NA())</f>
        <v>#N/A</v>
      </c>
      <c r="BI331" s="59">
        <f t="shared" ref="BI331:BI394" si="30">IF(B331=1,C331,NA())</f>
        <v>0.99999995461715052</v>
      </c>
      <c r="BJ331" s="59"/>
      <c r="BK331" s="59"/>
      <c r="BL331" s="59"/>
      <c r="BM331" s="59"/>
      <c r="BN331" s="59"/>
      <c r="BO331" s="59"/>
      <c r="BP331" s="59"/>
      <c r="BQ331" s="59"/>
      <c r="BR331" s="59"/>
      <c r="BS331" s="59"/>
      <c r="BT331" s="59"/>
      <c r="BU331" s="59"/>
      <c r="BV331" s="59"/>
      <c r="BW331" s="59"/>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c r="DE331" s="59"/>
      <c r="DF331" s="59"/>
      <c r="DG331" s="59"/>
      <c r="DH331" s="59"/>
      <c r="DI331" s="59"/>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row>
    <row r="332" spans="1:149" outlineLevel="1" x14ac:dyDescent="0.2">
      <c r="A332" s="17">
        <v>131</v>
      </c>
      <c r="B332" s="17">
        <v>0</v>
      </c>
      <c r="C332" s="1">
        <v>2.6388511036805561E-16</v>
      </c>
      <c r="D332" s="1">
        <f t="shared" si="22"/>
        <v>-2.6388511036805561E-16</v>
      </c>
      <c r="E332" s="1">
        <f t="shared" si="23"/>
        <v>4.4408920985006257E-16</v>
      </c>
      <c r="F332" s="1">
        <f t="shared" si="24"/>
        <v>-2.1073424255447014E-8</v>
      </c>
      <c r="G332" s="1">
        <f t="shared" si="25"/>
        <v>-1.6244540940514623E-8</v>
      </c>
      <c r="H332" s="1">
        <v>1.3113839841582805E-13</v>
      </c>
      <c r="I332" s="1">
        <f t="shared" si="26"/>
        <v>3.4605470739455384E-29</v>
      </c>
      <c r="J332" s="1">
        <f t="shared" si="27"/>
        <v>-1.6244540940515689E-8</v>
      </c>
      <c r="AV332" s="59"/>
      <c r="AW332" s="59"/>
      <c r="AX332" s="59"/>
      <c r="AY332" s="59"/>
      <c r="AZ332" s="59"/>
      <c r="BA332" s="59"/>
      <c r="BB332" s="59"/>
      <c r="BC332" s="72"/>
      <c r="BD332" s="59"/>
      <c r="BE332" s="59"/>
      <c r="BF332" s="59"/>
      <c r="BG332" s="59">
        <f t="shared" si="28"/>
        <v>1</v>
      </c>
      <c r="BH332" s="59">
        <f t="shared" si="29"/>
        <v>2.6388511036805561E-16</v>
      </c>
      <c r="BI332" s="59" t="e">
        <f t="shared" si="30"/>
        <v>#N/A</v>
      </c>
      <c r="BJ332" s="59"/>
      <c r="BK332" s="59"/>
      <c r="BL332" s="59"/>
      <c r="BM332" s="59"/>
      <c r="BN332" s="59"/>
      <c r="BO332" s="59"/>
      <c r="BP332" s="59"/>
      <c r="BQ332" s="59"/>
      <c r="BR332" s="59"/>
      <c r="BS332" s="59"/>
      <c r="BT332" s="59"/>
      <c r="BU332" s="59"/>
      <c r="BV332" s="59"/>
      <c r="BW332" s="59"/>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59"/>
      <c r="DI332" s="59"/>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row>
    <row r="333" spans="1:149" outlineLevel="1" x14ac:dyDescent="0.2">
      <c r="A333" s="17">
        <v>132</v>
      </c>
      <c r="B333" s="17">
        <v>0</v>
      </c>
      <c r="C333" s="1">
        <v>2.3398711684482585E-23</v>
      </c>
      <c r="D333" s="1">
        <f t="shared" si="22"/>
        <v>-2.3398711684482585E-23</v>
      </c>
      <c r="E333" s="1">
        <f t="shared" si="23"/>
        <v>0</v>
      </c>
      <c r="F333" s="1">
        <f t="shared" si="24"/>
        <v>0</v>
      </c>
      <c r="G333" s="1">
        <f t="shared" si="25"/>
        <v>-4.8372214839184884E-12</v>
      </c>
      <c r="H333" s="1">
        <v>2.2999557583774144E-20</v>
      </c>
      <c r="I333" s="1">
        <f t="shared" si="26"/>
        <v>5.3816001677338608E-43</v>
      </c>
      <c r="J333" s="1">
        <f t="shared" si="27"/>
        <v>-4.8372214839184884E-12</v>
      </c>
      <c r="AV333" s="59"/>
      <c r="AW333" s="59"/>
      <c r="AX333" s="59"/>
      <c r="AY333" s="59"/>
      <c r="AZ333" s="59"/>
      <c r="BA333" s="59"/>
      <c r="BB333" s="59"/>
      <c r="BC333" s="72"/>
      <c r="BD333" s="59"/>
      <c r="BE333" s="59"/>
      <c r="BF333" s="59"/>
      <c r="BG333" s="59">
        <f t="shared" si="28"/>
        <v>1</v>
      </c>
      <c r="BH333" s="59">
        <f t="shared" si="29"/>
        <v>2.3398711684482585E-23</v>
      </c>
      <c r="BI333" s="59" t="e">
        <f t="shared" si="30"/>
        <v>#N/A</v>
      </c>
      <c r="BJ333" s="59"/>
      <c r="BK333" s="59"/>
      <c r="BL333" s="59"/>
      <c r="BM333" s="59"/>
      <c r="BN333" s="59"/>
      <c r="BO333" s="59"/>
      <c r="BP333" s="59"/>
      <c r="BQ333" s="59"/>
      <c r="BR333" s="59"/>
      <c r="BS333" s="59"/>
      <c r="BT333" s="59"/>
      <c r="BU333" s="59"/>
      <c r="BV333" s="59"/>
      <c r="BW333" s="59"/>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59"/>
      <c r="DI333" s="59"/>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row>
    <row r="334" spans="1:149" outlineLevel="1" x14ac:dyDescent="0.2">
      <c r="A334" s="17">
        <v>133</v>
      </c>
      <c r="B334" s="17">
        <v>0</v>
      </c>
      <c r="C334" s="1">
        <v>1.812860671869166E-26</v>
      </c>
      <c r="D334" s="1">
        <f t="shared" si="22"/>
        <v>-1.812860671869166E-26</v>
      </c>
      <c r="E334" s="1">
        <f t="shared" si="23"/>
        <v>0</v>
      </c>
      <c r="F334" s="1">
        <f t="shared" si="24"/>
        <v>0</v>
      </c>
      <c r="G334" s="1">
        <f t="shared" si="25"/>
        <v>-1.3464251452899882E-13</v>
      </c>
      <c r="H334" s="1">
        <v>2.3713112730988101E-23</v>
      </c>
      <c r="I334" s="1">
        <f t="shared" si="26"/>
        <v>4.2988569477608358E-49</v>
      </c>
      <c r="J334" s="1">
        <f t="shared" si="27"/>
        <v>-1.3464251452899882E-13</v>
      </c>
      <c r="AV334" s="59"/>
      <c r="AW334" s="59"/>
      <c r="AX334" s="59"/>
      <c r="AY334" s="59"/>
      <c r="AZ334" s="59"/>
      <c r="BA334" s="59"/>
      <c r="BB334" s="59"/>
      <c r="BC334" s="72"/>
      <c r="BD334" s="59"/>
      <c r="BE334" s="59"/>
      <c r="BF334" s="59"/>
      <c r="BG334" s="59">
        <f t="shared" si="28"/>
        <v>1</v>
      </c>
      <c r="BH334" s="59">
        <f t="shared" si="29"/>
        <v>1.812860671869166E-26</v>
      </c>
      <c r="BI334" s="59" t="e">
        <f t="shared" si="30"/>
        <v>#N/A</v>
      </c>
      <c r="BJ334" s="59"/>
      <c r="BK334" s="59"/>
      <c r="BL334" s="59"/>
      <c r="BM334" s="59"/>
      <c r="BN334" s="59"/>
      <c r="BO334" s="59"/>
      <c r="BP334" s="59"/>
      <c r="BQ334" s="59"/>
      <c r="BR334" s="59"/>
      <c r="BS334" s="59"/>
      <c r="BT334" s="59"/>
      <c r="BU334" s="59"/>
      <c r="BV334" s="59"/>
      <c r="BW334" s="59"/>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59"/>
      <c r="DI334" s="59"/>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row>
    <row r="335" spans="1:149" outlineLevel="1" x14ac:dyDescent="0.2">
      <c r="A335" s="17">
        <v>134</v>
      </c>
      <c r="B335" s="17">
        <v>0</v>
      </c>
      <c r="C335" s="1">
        <v>4.4850505590735023E-25</v>
      </c>
      <c r="D335" s="1">
        <f t="shared" si="22"/>
        <v>-4.4850505590735023E-25</v>
      </c>
      <c r="E335" s="1">
        <f t="shared" si="23"/>
        <v>0</v>
      </c>
      <c r="F335" s="1">
        <f t="shared" si="24"/>
        <v>0</v>
      </c>
      <c r="G335" s="1">
        <f t="shared" si="25"/>
        <v>-6.6970520074682872E-13</v>
      </c>
      <c r="H335" s="1">
        <v>5.4349448842573038E-22</v>
      </c>
      <c r="I335" s="1">
        <f t="shared" si="26"/>
        <v>2.4376002591671887E-46</v>
      </c>
      <c r="J335" s="1">
        <f t="shared" si="27"/>
        <v>-6.6970520074682872E-13</v>
      </c>
      <c r="AV335" s="59"/>
      <c r="AW335" s="59"/>
      <c r="AX335" s="59"/>
      <c r="AY335" s="59"/>
      <c r="AZ335" s="59"/>
      <c r="BA335" s="59"/>
      <c r="BB335" s="59"/>
      <c r="BC335" s="72"/>
      <c r="BD335" s="59"/>
      <c r="BE335" s="59"/>
      <c r="BF335" s="59"/>
      <c r="BG335" s="59">
        <f t="shared" si="28"/>
        <v>1</v>
      </c>
      <c r="BH335" s="59">
        <f t="shared" si="29"/>
        <v>4.4850505590735023E-25</v>
      </c>
      <c r="BI335" s="59" t="e">
        <f t="shared" si="30"/>
        <v>#N/A</v>
      </c>
      <c r="BJ335" s="59"/>
      <c r="BK335" s="59"/>
      <c r="BL335" s="59"/>
      <c r="BM335" s="59"/>
      <c r="BN335" s="59"/>
      <c r="BO335" s="59"/>
      <c r="BP335" s="59"/>
      <c r="BQ335" s="59"/>
      <c r="BR335" s="59"/>
      <c r="BS335" s="59"/>
      <c r="BT335" s="59"/>
      <c r="BU335" s="59"/>
      <c r="BV335" s="59"/>
      <c r="BW335" s="59"/>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59"/>
      <c r="DI335" s="59"/>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row>
    <row r="336" spans="1:149" outlineLevel="1" x14ac:dyDescent="0.2">
      <c r="A336" s="17">
        <v>135</v>
      </c>
      <c r="B336" s="17">
        <v>0</v>
      </c>
      <c r="C336" s="1">
        <v>4.5674272799345641E-19</v>
      </c>
      <c r="D336" s="1">
        <f t="shared" si="22"/>
        <v>-4.5674272799345641E-19</v>
      </c>
      <c r="E336" s="1">
        <f t="shared" si="23"/>
        <v>0</v>
      </c>
      <c r="F336" s="1">
        <f t="shared" si="24"/>
        <v>0</v>
      </c>
      <c r="G336" s="1">
        <f t="shared" si="25"/>
        <v>-6.7582743950912228E-10</v>
      </c>
      <c r="H336" s="1">
        <v>3.0783330096931265E-16</v>
      </c>
      <c r="I336" s="1">
        <f t="shared" si="26"/>
        <v>1.4060062165195459E-34</v>
      </c>
      <c r="J336" s="1">
        <f t="shared" si="27"/>
        <v>-6.7582743950912239E-10</v>
      </c>
      <c r="AV336" s="59"/>
      <c r="AW336" s="59"/>
      <c r="AX336" s="59"/>
      <c r="AY336" s="59"/>
      <c r="AZ336" s="59"/>
      <c r="BA336" s="59"/>
      <c r="BB336" s="59"/>
      <c r="BC336" s="72"/>
      <c r="BD336" s="59"/>
      <c r="BE336" s="59"/>
      <c r="BF336" s="59"/>
      <c r="BG336" s="59">
        <f t="shared" si="28"/>
        <v>1</v>
      </c>
      <c r="BH336" s="59">
        <f t="shared" si="29"/>
        <v>4.5674272799345641E-19</v>
      </c>
      <c r="BI336" s="59" t="e">
        <f t="shared" si="30"/>
        <v>#N/A</v>
      </c>
      <c r="BJ336" s="59"/>
      <c r="BK336" s="59"/>
      <c r="BL336" s="59"/>
      <c r="BM336" s="59"/>
      <c r="BN336" s="59"/>
      <c r="BO336" s="59"/>
      <c r="BP336" s="59"/>
      <c r="BQ336" s="59"/>
      <c r="BR336" s="59"/>
      <c r="BS336" s="59"/>
      <c r="BT336" s="59"/>
      <c r="BU336" s="59"/>
      <c r="BV336" s="59"/>
      <c r="BW336" s="59"/>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59"/>
      <c r="DI336" s="59"/>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row>
    <row r="337" spans="1:149" outlineLevel="1" x14ac:dyDescent="0.2">
      <c r="A337" s="17">
        <v>136</v>
      </c>
      <c r="B337" s="17">
        <v>0</v>
      </c>
      <c r="C337" s="1">
        <v>2.555822682436207E-21</v>
      </c>
      <c r="D337" s="1">
        <f t="shared" si="22"/>
        <v>-2.555822682436207E-21</v>
      </c>
      <c r="E337" s="1">
        <f t="shared" si="23"/>
        <v>0</v>
      </c>
      <c r="F337" s="1">
        <f t="shared" si="24"/>
        <v>0</v>
      </c>
      <c r="G337" s="1">
        <f t="shared" si="25"/>
        <v>-5.0555144965039974E-11</v>
      </c>
      <c r="H337" s="1">
        <v>2.1739012084933584E-18</v>
      </c>
      <c r="I337" s="1">
        <f t="shared" si="26"/>
        <v>5.5561060180428066E-39</v>
      </c>
      <c r="J337" s="1">
        <f t="shared" si="27"/>
        <v>-5.0555144965039974E-11</v>
      </c>
      <c r="AV337" s="59"/>
      <c r="AW337" s="59"/>
      <c r="AX337" s="59"/>
      <c r="AY337" s="59"/>
      <c r="AZ337" s="59"/>
      <c r="BA337" s="59"/>
      <c r="BB337" s="59"/>
      <c r="BC337" s="72"/>
      <c r="BD337" s="59"/>
      <c r="BE337" s="59"/>
      <c r="BF337" s="59"/>
      <c r="BG337" s="59">
        <f t="shared" si="28"/>
        <v>1</v>
      </c>
      <c r="BH337" s="59">
        <f t="shared" si="29"/>
        <v>2.555822682436207E-21</v>
      </c>
      <c r="BI337" s="59" t="e">
        <f t="shared" si="30"/>
        <v>#N/A</v>
      </c>
      <c r="BJ337" s="59"/>
      <c r="BK337" s="59"/>
      <c r="BL337" s="59"/>
      <c r="BM337" s="59"/>
      <c r="BN337" s="59"/>
      <c r="BO337" s="59"/>
      <c r="BP337" s="59"/>
      <c r="BQ337" s="59"/>
      <c r="BR337" s="59"/>
      <c r="BS337" s="59"/>
      <c r="BT337" s="59"/>
      <c r="BU337" s="59"/>
      <c r="BV337" s="59"/>
      <c r="BW337" s="59"/>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59"/>
      <c r="DI337" s="59"/>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row>
    <row r="338" spans="1:149" outlineLevel="1" x14ac:dyDescent="0.2">
      <c r="A338" s="17">
        <v>137</v>
      </c>
      <c r="B338" s="17">
        <v>0</v>
      </c>
      <c r="C338" s="1">
        <v>3.965772150326073E-14</v>
      </c>
      <c r="D338" s="1">
        <f t="shared" si="22"/>
        <v>-3.965772150326073E-14</v>
      </c>
      <c r="E338" s="1">
        <f t="shared" si="23"/>
        <v>7.9047879353309581E-14</v>
      </c>
      <c r="F338" s="1">
        <f t="shared" si="24"/>
        <v>-2.8115454709698292E-7</v>
      </c>
      <c r="G338" s="1">
        <f t="shared" si="25"/>
        <v>-1.9914246534393989E-7</v>
      </c>
      <c r="H338" s="1">
        <v>1.4915719236685602E-11</v>
      </c>
      <c r="I338" s="1">
        <f t="shared" si="26"/>
        <v>5.9152343951815272E-25</v>
      </c>
      <c r="J338" s="1">
        <f t="shared" si="27"/>
        <v>-1.9914246534542506E-7</v>
      </c>
      <c r="AV338" s="59"/>
      <c r="AW338" s="59"/>
      <c r="AX338" s="59"/>
      <c r="AY338" s="59"/>
      <c r="AZ338" s="59"/>
      <c r="BA338" s="59"/>
      <c r="BB338" s="59"/>
      <c r="BC338" s="72"/>
      <c r="BD338" s="59"/>
      <c r="BE338" s="59"/>
      <c r="BF338" s="59"/>
      <c r="BG338" s="59">
        <f t="shared" si="28"/>
        <v>1</v>
      </c>
      <c r="BH338" s="59">
        <f t="shared" si="29"/>
        <v>3.965772150326073E-14</v>
      </c>
      <c r="BI338" s="59" t="e">
        <f t="shared" si="30"/>
        <v>#N/A</v>
      </c>
      <c r="BJ338" s="59"/>
      <c r="BK338" s="59"/>
      <c r="BL338" s="59"/>
      <c r="BM338" s="59"/>
      <c r="BN338" s="59"/>
      <c r="BO338" s="59"/>
      <c r="BP338" s="59"/>
      <c r="BQ338" s="59"/>
      <c r="BR338" s="59"/>
      <c r="BS338" s="59"/>
      <c r="BT338" s="59"/>
      <c r="BU338" s="59"/>
      <c r="BV338" s="59"/>
      <c r="BW338" s="59"/>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59"/>
      <c r="DI338" s="59"/>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row>
    <row r="339" spans="1:149" outlineLevel="1" x14ac:dyDescent="0.2">
      <c r="A339" s="17">
        <v>138</v>
      </c>
      <c r="B339" s="17">
        <v>0</v>
      </c>
      <c r="C339" s="1">
        <v>9.2745015319126587E-23</v>
      </c>
      <c r="D339" s="1">
        <f t="shared" si="22"/>
        <v>-9.2745015319126587E-23</v>
      </c>
      <c r="E339" s="1">
        <f t="shared" si="23"/>
        <v>0</v>
      </c>
      <c r="F339" s="1">
        <f t="shared" si="24"/>
        <v>0</v>
      </c>
      <c r="G339" s="1">
        <f t="shared" si="25"/>
        <v>-9.6304213469155429E-12</v>
      </c>
      <c r="H339" s="1">
        <v>9.4174812286011132E-20</v>
      </c>
      <c r="I339" s="1">
        <f t="shared" si="26"/>
        <v>8.7342444081419719E-42</v>
      </c>
      <c r="J339" s="1">
        <f t="shared" si="27"/>
        <v>-9.6304213469155429E-12</v>
      </c>
      <c r="AV339" s="59"/>
      <c r="AW339" s="59"/>
      <c r="AX339" s="59"/>
      <c r="AY339" s="59"/>
      <c r="AZ339" s="59"/>
      <c r="BA339" s="59"/>
      <c r="BB339" s="59"/>
      <c r="BC339" s="72"/>
      <c r="BD339" s="59"/>
      <c r="BE339" s="59"/>
      <c r="BF339" s="59"/>
      <c r="BG339" s="59">
        <f t="shared" si="28"/>
        <v>1</v>
      </c>
      <c r="BH339" s="59">
        <f t="shared" si="29"/>
        <v>9.2745015319126587E-23</v>
      </c>
      <c r="BI339" s="59" t="e">
        <f t="shared" si="30"/>
        <v>#N/A</v>
      </c>
      <c r="BJ339" s="59"/>
      <c r="BK339" s="59"/>
      <c r="BL339" s="59"/>
      <c r="BM339" s="59"/>
      <c r="BN339" s="59"/>
      <c r="BO339" s="59"/>
      <c r="BP339" s="59"/>
      <c r="BQ339" s="59"/>
      <c r="BR339" s="59"/>
      <c r="BS339" s="59"/>
      <c r="BT339" s="59"/>
      <c r="BU339" s="59"/>
      <c r="BV339" s="59"/>
      <c r="BW339" s="59"/>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59"/>
      <c r="DI339" s="59"/>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row>
    <row r="340" spans="1:149" outlineLevel="1" x14ac:dyDescent="0.2">
      <c r="A340" s="17">
        <v>139</v>
      </c>
      <c r="B340" s="17">
        <v>0</v>
      </c>
      <c r="C340" s="1">
        <v>3.824939850141053E-7</v>
      </c>
      <c r="D340" s="1">
        <f t="shared" si="22"/>
        <v>-3.824939850141053E-7</v>
      </c>
      <c r="E340" s="1">
        <f t="shared" si="23"/>
        <v>7.6498811621208738E-7</v>
      </c>
      <c r="F340" s="1">
        <f t="shared" si="24"/>
        <v>-8.7463599069103454E-4</v>
      </c>
      <c r="G340" s="1">
        <f t="shared" si="25"/>
        <v>-6.184610992744894E-4</v>
      </c>
      <c r="H340" s="1">
        <v>2.8846485458559434E-5</v>
      </c>
      <c r="I340" s="1">
        <f t="shared" si="26"/>
        <v>1.1033929687078099E-11</v>
      </c>
      <c r="J340" s="1">
        <f t="shared" si="27"/>
        <v>-6.1847001968203506E-4</v>
      </c>
      <c r="AV340" s="59"/>
      <c r="AW340" s="59"/>
      <c r="AX340" s="59"/>
      <c r="AY340" s="59"/>
      <c r="AZ340" s="59"/>
      <c r="BA340" s="59"/>
      <c r="BB340" s="59"/>
      <c r="BC340" s="72"/>
      <c r="BD340" s="59"/>
      <c r="BE340" s="59"/>
      <c r="BF340" s="59"/>
      <c r="BG340" s="59">
        <f t="shared" si="28"/>
        <v>1</v>
      </c>
      <c r="BH340" s="59">
        <f t="shared" si="29"/>
        <v>3.824939850141053E-7</v>
      </c>
      <c r="BI340" s="59" t="e">
        <f t="shared" si="30"/>
        <v>#N/A</v>
      </c>
      <c r="BJ340" s="59"/>
      <c r="BK340" s="59"/>
      <c r="BL340" s="59"/>
      <c r="BM340" s="59"/>
      <c r="BN340" s="59"/>
      <c r="BO340" s="59"/>
      <c r="BP340" s="59"/>
      <c r="BQ340" s="59"/>
      <c r="BR340" s="59"/>
      <c r="BS340" s="59"/>
      <c r="BT340" s="59"/>
      <c r="BU340" s="59"/>
      <c r="BV340" s="59"/>
      <c r="BW340" s="59"/>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59"/>
      <c r="DI340" s="59"/>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row>
    <row r="341" spans="1:149" outlineLevel="1" x14ac:dyDescent="0.2">
      <c r="A341" s="17">
        <v>140</v>
      </c>
      <c r="B341" s="17">
        <v>0</v>
      </c>
      <c r="C341" s="1">
        <v>4.7829090803940165E-16</v>
      </c>
      <c r="D341" s="1">
        <f t="shared" si="22"/>
        <v>-4.7829090803940165E-16</v>
      </c>
      <c r="E341" s="1">
        <f t="shared" si="23"/>
        <v>8.8817841970012504E-16</v>
      </c>
      <c r="F341" s="1">
        <f t="shared" si="24"/>
        <v>-2.9802322387695309E-8</v>
      </c>
      <c r="G341" s="1">
        <f t="shared" si="25"/>
        <v>-2.1869863009159476E-8</v>
      </c>
      <c r="H341" s="1">
        <v>2.2278961223030076E-13</v>
      </c>
      <c r="I341" s="1">
        <f t="shared" si="26"/>
        <v>1.0655824593540055E-28</v>
      </c>
      <c r="J341" s="1">
        <f t="shared" si="27"/>
        <v>-2.1869863009161915E-8</v>
      </c>
      <c r="AV341" s="59"/>
      <c r="AW341" s="59"/>
      <c r="AX341" s="59"/>
      <c r="AY341" s="59"/>
      <c r="AZ341" s="59"/>
      <c r="BA341" s="59"/>
      <c r="BB341" s="59"/>
      <c r="BC341" s="72"/>
      <c r="BD341" s="59"/>
      <c r="BE341" s="59"/>
      <c r="BF341" s="59"/>
      <c r="BG341" s="59">
        <f t="shared" si="28"/>
        <v>1</v>
      </c>
      <c r="BH341" s="59">
        <f t="shared" si="29"/>
        <v>4.7829090803940165E-16</v>
      </c>
      <c r="BI341" s="59" t="e">
        <f t="shared" si="30"/>
        <v>#N/A</v>
      </c>
      <c r="BJ341" s="59"/>
      <c r="BK341" s="59"/>
      <c r="BL341" s="59"/>
      <c r="BM341" s="59"/>
      <c r="BN341" s="59"/>
      <c r="BO341" s="59"/>
      <c r="BP341" s="59"/>
      <c r="BQ341" s="59"/>
      <c r="BR341" s="59"/>
      <c r="BS341" s="59"/>
      <c r="BT341" s="59"/>
      <c r="BU341" s="59"/>
      <c r="BV341" s="59"/>
      <c r="BW341" s="59"/>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59"/>
      <c r="DI341" s="59"/>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row>
    <row r="342" spans="1:149" outlineLevel="1" x14ac:dyDescent="0.2">
      <c r="A342" s="17">
        <v>141</v>
      </c>
      <c r="B342" s="17">
        <v>0</v>
      </c>
      <c r="C342" s="1">
        <v>6.5414770864931291E-6</v>
      </c>
      <c r="D342" s="1">
        <f t="shared" si="22"/>
        <v>-6.5414770864931291E-6</v>
      </c>
      <c r="E342" s="1">
        <f t="shared" si="23"/>
        <v>1.3082996963817239E-5</v>
      </c>
      <c r="F342" s="1">
        <f t="shared" si="24"/>
        <v>-3.617042571468746E-3</v>
      </c>
      <c r="G342" s="1">
        <f t="shared" si="25"/>
        <v>-2.5576395128507692E-3</v>
      </c>
      <c r="H342" s="1">
        <v>4.386528651590916E-4</v>
      </c>
      <c r="I342" s="1">
        <f t="shared" si="26"/>
        <v>2.8707156845063563E-9</v>
      </c>
      <c r="J342" s="1">
        <f t="shared" si="27"/>
        <v>-2.5582006554177934E-3</v>
      </c>
      <c r="AV342" s="59"/>
      <c r="AW342" s="59"/>
      <c r="AX342" s="59"/>
      <c r="AY342" s="59"/>
      <c r="AZ342" s="59"/>
      <c r="BA342" s="59"/>
      <c r="BB342" s="59"/>
      <c r="BC342" s="72"/>
      <c r="BD342" s="59"/>
      <c r="BE342" s="59"/>
      <c r="BF342" s="59"/>
      <c r="BG342" s="59">
        <f t="shared" si="28"/>
        <v>1</v>
      </c>
      <c r="BH342" s="59">
        <f t="shared" si="29"/>
        <v>6.5414770864931291E-6</v>
      </c>
      <c r="BI342" s="59" t="e">
        <f t="shared" si="30"/>
        <v>#N/A</v>
      </c>
      <c r="BJ342" s="59"/>
      <c r="BK342" s="59"/>
      <c r="BL342" s="59"/>
      <c r="BM342" s="59"/>
      <c r="BN342" s="59"/>
      <c r="BO342" s="59"/>
      <c r="BP342" s="59"/>
      <c r="BQ342" s="59"/>
      <c r="BR342" s="59"/>
      <c r="BS342" s="59"/>
      <c r="BT342" s="59"/>
      <c r="BU342" s="59"/>
      <c r="BV342" s="59"/>
      <c r="BW342" s="59"/>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59"/>
      <c r="DI342" s="59"/>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row>
    <row r="343" spans="1:149" outlineLevel="1" x14ac:dyDescent="0.2">
      <c r="A343" s="17">
        <v>142</v>
      </c>
      <c r="B343" s="17">
        <v>0</v>
      </c>
      <c r="C343" s="1">
        <v>3.4636920744700826E-11</v>
      </c>
      <c r="D343" s="1">
        <f t="shared" si="22"/>
        <v>-3.4636920744700826E-11</v>
      </c>
      <c r="E343" s="1">
        <f t="shared" si="23"/>
        <v>6.9273919932521395E-11</v>
      </c>
      <c r="F343" s="1">
        <f t="shared" si="24"/>
        <v>-8.323095573914876E-6</v>
      </c>
      <c r="G343" s="1">
        <f t="shared" si="25"/>
        <v>-5.8853139887265609E-6</v>
      </c>
      <c r="H343" s="1">
        <v>7.9983839633152246E-9</v>
      </c>
      <c r="I343" s="1">
        <f t="shared" si="26"/>
        <v>2.7703939364849874E-19</v>
      </c>
      <c r="J343" s="1">
        <f t="shared" si="27"/>
        <v>-5.8853140122630611E-6</v>
      </c>
      <c r="AV343" s="59"/>
      <c r="AW343" s="59"/>
      <c r="AX343" s="59"/>
      <c r="AY343" s="59"/>
      <c r="AZ343" s="59"/>
      <c r="BA343" s="59"/>
      <c r="BB343" s="59"/>
      <c r="BC343" s="72"/>
      <c r="BD343" s="59"/>
      <c r="BE343" s="59"/>
      <c r="BF343" s="59"/>
      <c r="BG343" s="59">
        <f t="shared" si="28"/>
        <v>1</v>
      </c>
      <c r="BH343" s="59">
        <f t="shared" si="29"/>
        <v>3.4636920744700826E-11</v>
      </c>
      <c r="BI343" s="59" t="e">
        <f t="shared" si="30"/>
        <v>#N/A</v>
      </c>
      <c r="BJ343" s="59"/>
      <c r="BK343" s="59"/>
      <c r="BL343" s="59"/>
      <c r="BM343" s="59"/>
      <c r="BN343" s="59"/>
      <c r="BO343" s="59"/>
      <c r="BP343" s="59"/>
      <c r="BQ343" s="59"/>
      <c r="BR343" s="59"/>
      <c r="BS343" s="59"/>
      <c r="BT343" s="59"/>
      <c r="BU343" s="59"/>
      <c r="BV343" s="59"/>
      <c r="BW343" s="59"/>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59"/>
      <c r="DI343" s="59"/>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row>
    <row r="344" spans="1:149" outlineLevel="1" x14ac:dyDescent="0.2">
      <c r="A344" s="17">
        <v>143</v>
      </c>
      <c r="B344" s="17">
        <v>0</v>
      </c>
      <c r="C344" s="1">
        <v>3.6267632267942673E-8</v>
      </c>
      <c r="D344" s="1">
        <f t="shared" si="22"/>
        <v>-3.6267632267942673E-8</v>
      </c>
      <c r="E344" s="1">
        <f t="shared" si="23"/>
        <v>7.2535265810686991E-8</v>
      </c>
      <c r="F344" s="1">
        <f t="shared" si="24"/>
        <v>-2.6932371936145357E-4</v>
      </c>
      <c r="G344" s="1">
        <f t="shared" si="25"/>
        <v>-1.9044063007479228E-4</v>
      </c>
      <c r="H344" s="1">
        <v>4.6902473295057791E-6</v>
      </c>
      <c r="I344" s="1">
        <f t="shared" si="26"/>
        <v>1.7010496939586977E-13</v>
      </c>
      <c r="J344" s="1">
        <f t="shared" si="27"/>
        <v>-1.9044107668319163E-4</v>
      </c>
      <c r="AV344" s="59"/>
      <c r="AW344" s="59"/>
      <c r="AX344" s="59"/>
      <c r="AY344" s="59"/>
      <c r="AZ344" s="59"/>
      <c r="BA344" s="59"/>
      <c r="BB344" s="59"/>
      <c r="BC344" s="72"/>
      <c r="BD344" s="59"/>
      <c r="BE344" s="59"/>
      <c r="BF344" s="59"/>
      <c r="BG344" s="59">
        <f t="shared" si="28"/>
        <v>1</v>
      </c>
      <c r="BH344" s="59">
        <f t="shared" si="29"/>
        <v>3.6267632267942673E-8</v>
      </c>
      <c r="BI344" s="59" t="e">
        <f t="shared" si="30"/>
        <v>#N/A</v>
      </c>
      <c r="BJ344" s="59"/>
      <c r="BK344" s="59"/>
      <c r="BL344" s="59"/>
      <c r="BM344" s="59"/>
      <c r="BN344" s="59"/>
      <c r="BO344" s="59"/>
      <c r="BP344" s="59"/>
      <c r="BQ344" s="59"/>
      <c r="BR344" s="59"/>
      <c r="BS344" s="59"/>
      <c r="BT344" s="59"/>
      <c r="BU344" s="59"/>
      <c r="BV344" s="59"/>
      <c r="BW344" s="59"/>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59"/>
      <c r="DI344" s="59"/>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row>
    <row r="345" spans="1:149" outlineLevel="1" x14ac:dyDescent="0.2">
      <c r="A345" s="17">
        <v>144</v>
      </c>
      <c r="B345" s="17">
        <v>0</v>
      </c>
      <c r="C345" s="1">
        <v>2.7456936946196043E-9</v>
      </c>
      <c r="D345" s="1">
        <f t="shared" si="22"/>
        <v>-2.7456936946196043E-9</v>
      </c>
      <c r="E345" s="1">
        <f t="shared" si="23"/>
        <v>5.4913873373081646E-9</v>
      </c>
      <c r="F345" s="1">
        <f t="shared" si="24"/>
        <v>-7.4103895560949867E-5</v>
      </c>
      <c r="G345" s="1">
        <f t="shared" si="25"/>
        <v>-5.2399367383189257E-5</v>
      </c>
      <c r="H345" s="1">
        <v>3.9732666791870014E-7</v>
      </c>
      <c r="I345" s="1">
        <f t="shared" si="26"/>
        <v>1.0909377632626385E-15</v>
      </c>
      <c r="J345" s="1">
        <f t="shared" si="27"/>
        <v>-5.2399377793025377E-5</v>
      </c>
      <c r="AV345" s="59"/>
      <c r="AW345" s="59"/>
      <c r="AX345" s="59"/>
      <c r="AY345" s="59"/>
      <c r="AZ345" s="59"/>
      <c r="BA345" s="59"/>
      <c r="BB345" s="59"/>
      <c r="BC345" s="72"/>
      <c r="BD345" s="59"/>
      <c r="BE345" s="59"/>
      <c r="BF345" s="59"/>
      <c r="BG345" s="59">
        <f t="shared" si="28"/>
        <v>1</v>
      </c>
      <c r="BH345" s="59">
        <f t="shared" si="29"/>
        <v>2.7456936946196043E-9</v>
      </c>
      <c r="BI345" s="59" t="e">
        <f t="shared" si="30"/>
        <v>#N/A</v>
      </c>
      <c r="BJ345" s="59"/>
      <c r="BK345" s="59"/>
      <c r="BL345" s="59"/>
      <c r="BM345" s="59"/>
      <c r="BN345" s="59"/>
      <c r="BO345" s="59"/>
      <c r="BP345" s="59"/>
      <c r="BQ345" s="59"/>
      <c r="BR345" s="59"/>
      <c r="BS345" s="59"/>
      <c r="BT345" s="59"/>
      <c r="BU345" s="59"/>
      <c r="BV345" s="59"/>
      <c r="BW345" s="59"/>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59"/>
      <c r="DI345" s="59"/>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row>
    <row r="346" spans="1:149" outlineLevel="1" x14ac:dyDescent="0.2">
      <c r="A346" s="17">
        <v>145</v>
      </c>
      <c r="B346" s="17">
        <v>0</v>
      </c>
      <c r="C346" s="1">
        <v>1.8926491711611579E-17</v>
      </c>
      <c r="D346" s="1">
        <f t="shared" si="22"/>
        <v>-1.8926491711611579E-17</v>
      </c>
      <c r="E346" s="1">
        <f t="shared" si="23"/>
        <v>0</v>
      </c>
      <c r="F346" s="1">
        <f t="shared" si="24"/>
        <v>0</v>
      </c>
      <c r="G346" s="1">
        <f t="shared" si="25"/>
        <v>-4.350458793232224E-9</v>
      </c>
      <c r="H346" s="1">
        <v>9.6596336342030411E-15</v>
      </c>
      <c r="I346" s="1">
        <f t="shared" si="26"/>
        <v>1.8282297591495006E-31</v>
      </c>
      <c r="J346" s="1">
        <f t="shared" si="27"/>
        <v>-4.3504587932322455E-9</v>
      </c>
      <c r="AV346" s="59"/>
      <c r="AW346" s="59"/>
      <c r="AX346" s="59"/>
      <c r="AY346" s="59"/>
      <c r="AZ346" s="59"/>
      <c r="BA346" s="59"/>
      <c r="BB346" s="59"/>
      <c r="BC346" s="72"/>
      <c r="BD346" s="59"/>
      <c r="BE346" s="59"/>
      <c r="BF346" s="59"/>
      <c r="BG346" s="59">
        <f t="shared" si="28"/>
        <v>1</v>
      </c>
      <c r="BH346" s="59">
        <f t="shared" si="29"/>
        <v>1.8926491711611579E-17</v>
      </c>
      <c r="BI346" s="59" t="e">
        <f t="shared" si="30"/>
        <v>#N/A</v>
      </c>
      <c r="BJ346" s="59"/>
      <c r="BK346" s="59"/>
      <c r="BL346" s="59"/>
      <c r="BM346" s="59"/>
      <c r="BN346" s="59"/>
      <c r="BO346" s="59"/>
      <c r="BP346" s="59"/>
      <c r="BQ346" s="59"/>
      <c r="BR346" s="59"/>
      <c r="BS346" s="59"/>
      <c r="BT346" s="59"/>
      <c r="BU346" s="59"/>
      <c r="BV346" s="59"/>
      <c r="BW346" s="59"/>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59"/>
      <c r="DI346" s="59"/>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row>
    <row r="347" spans="1:149" outlineLevel="1" x14ac:dyDescent="0.2">
      <c r="A347" s="17">
        <v>146</v>
      </c>
      <c r="B347" s="17">
        <v>0</v>
      </c>
      <c r="C347" s="1">
        <v>1.8547847216755368E-14</v>
      </c>
      <c r="D347" s="1">
        <f t="shared" si="22"/>
        <v>-1.8547847216755368E-14</v>
      </c>
      <c r="E347" s="1">
        <f t="shared" si="23"/>
        <v>3.7303493627404913E-14</v>
      </c>
      <c r="F347" s="1">
        <f t="shared" si="24"/>
        <v>-1.9314112360500783E-7</v>
      </c>
      <c r="G347" s="1">
        <f t="shared" si="25"/>
        <v>-1.3619048137353695E-7</v>
      </c>
      <c r="H347" s="1">
        <v>8.1474029985573024E-12</v>
      </c>
      <c r="I347" s="1">
        <f t="shared" si="26"/>
        <v>1.5111678603180945E-25</v>
      </c>
      <c r="J347" s="1">
        <f t="shared" si="27"/>
        <v>-1.3619048137409173E-7</v>
      </c>
      <c r="AV347" s="59"/>
      <c r="AW347" s="59"/>
      <c r="AX347" s="59"/>
      <c r="AY347" s="59"/>
      <c r="AZ347" s="59"/>
      <c r="BA347" s="59"/>
      <c r="BB347" s="59"/>
      <c r="BC347" s="72"/>
      <c r="BD347" s="59"/>
      <c r="BE347" s="59"/>
      <c r="BF347" s="59"/>
      <c r="BG347" s="59">
        <f t="shared" si="28"/>
        <v>1</v>
      </c>
      <c r="BH347" s="59">
        <f t="shared" si="29"/>
        <v>1.8547847216755368E-14</v>
      </c>
      <c r="BI347" s="59" t="e">
        <f t="shared" si="30"/>
        <v>#N/A</v>
      </c>
      <c r="BJ347" s="59"/>
      <c r="BK347" s="59"/>
      <c r="BL347" s="59"/>
      <c r="BM347" s="59"/>
      <c r="BN347" s="59"/>
      <c r="BO347" s="59"/>
      <c r="BP347" s="59"/>
      <c r="BQ347" s="59"/>
      <c r="BR347" s="59"/>
      <c r="BS347" s="59"/>
      <c r="BT347" s="59"/>
      <c r="BU347" s="59"/>
      <c r="BV347" s="59"/>
      <c r="BW347" s="59"/>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59"/>
      <c r="DI347" s="59"/>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row>
    <row r="348" spans="1:149" outlineLevel="1" x14ac:dyDescent="0.2">
      <c r="A348" s="17">
        <v>147</v>
      </c>
      <c r="B348" s="17">
        <v>0</v>
      </c>
      <c r="C348" s="1">
        <v>1.0904568647936316E-17</v>
      </c>
      <c r="D348" s="1">
        <f t="shared" si="22"/>
        <v>-1.0904568647936316E-17</v>
      </c>
      <c r="E348" s="1">
        <f t="shared" si="23"/>
        <v>0</v>
      </c>
      <c r="F348" s="1">
        <f t="shared" si="24"/>
        <v>0</v>
      </c>
      <c r="G348" s="1">
        <f t="shared" si="25"/>
        <v>-3.3022066331373505E-9</v>
      </c>
      <c r="H348" s="1">
        <v>6.1867733452361853E-15</v>
      </c>
      <c r="I348" s="1">
        <f t="shared" si="26"/>
        <v>6.7464094652351001E-32</v>
      </c>
      <c r="J348" s="1">
        <f t="shared" si="27"/>
        <v>-3.3022066331373608E-9</v>
      </c>
      <c r="AV348" s="59"/>
      <c r="AW348" s="59"/>
      <c r="AX348" s="59"/>
      <c r="AY348" s="59"/>
      <c r="AZ348" s="59"/>
      <c r="BA348" s="59"/>
      <c r="BB348" s="59"/>
      <c r="BC348" s="72"/>
      <c r="BD348" s="59"/>
      <c r="BE348" s="59"/>
      <c r="BF348" s="59"/>
      <c r="BG348" s="59">
        <f t="shared" si="28"/>
        <v>1</v>
      </c>
      <c r="BH348" s="59">
        <f t="shared" si="29"/>
        <v>1.0904568647936316E-17</v>
      </c>
      <c r="BI348" s="59" t="e">
        <f t="shared" si="30"/>
        <v>#N/A</v>
      </c>
      <c r="BJ348" s="59"/>
      <c r="BK348" s="59"/>
      <c r="BL348" s="59"/>
      <c r="BM348" s="59"/>
      <c r="BN348" s="59"/>
      <c r="BO348" s="59"/>
      <c r="BP348" s="59"/>
      <c r="BQ348" s="59"/>
      <c r="BR348" s="59"/>
      <c r="BS348" s="59"/>
      <c r="BT348" s="59"/>
      <c r="BU348" s="59"/>
      <c r="BV348" s="59"/>
      <c r="BW348" s="59"/>
      <c r="BX348" s="59"/>
      <c r="BY348" s="59"/>
      <c r="BZ348" s="59"/>
      <c r="CA348" s="59"/>
      <c r="CB348" s="59"/>
      <c r="CC348" s="59"/>
      <c r="CD348" s="59"/>
      <c r="CE348" s="59"/>
      <c r="CF348" s="59"/>
      <c r="CG348" s="59"/>
      <c r="CH348" s="59"/>
      <c r="CI348" s="59"/>
      <c r="CJ348" s="59"/>
      <c r="CK348" s="59"/>
      <c r="CL348" s="59"/>
      <c r="CM348" s="59"/>
      <c r="CN348" s="59"/>
      <c r="CO348" s="59"/>
      <c r="CP348" s="59"/>
      <c r="CQ348" s="59"/>
      <c r="CR348" s="59"/>
      <c r="CS348" s="59"/>
      <c r="CT348" s="59"/>
      <c r="CU348" s="59"/>
      <c r="CV348" s="59"/>
      <c r="CW348" s="59"/>
      <c r="CX348" s="59"/>
      <c r="CY348" s="59"/>
      <c r="CZ348" s="59"/>
      <c r="DA348" s="59"/>
      <c r="DB348" s="59"/>
      <c r="DC348" s="59"/>
      <c r="DD348" s="59"/>
      <c r="DE348" s="59"/>
      <c r="DF348" s="59"/>
      <c r="DG348" s="59"/>
      <c r="DH348" s="59"/>
      <c r="DI348" s="59"/>
      <c r="DJ348" s="59"/>
      <c r="DK348" s="59"/>
      <c r="DL348" s="59"/>
      <c r="DM348" s="59"/>
      <c r="DN348" s="59"/>
      <c r="DO348" s="59"/>
      <c r="DP348" s="59"/>
      <c r="DQ348" s="59"/>
      <c r="DR348" s="59"/>
      <c r="DS348" s="59"/>
      <c r="DT348" s="59"/>
      <c r="DU348" s="59"/>
      <c r="DV348" s="59"/>
      <c r="DW348" s="59"/>
      <c r="DX348" s="59"/>
      <c r="DY348" s="59"/>
      <c r="DZ348" s="59"/>
      <c r="EA348" s="59"/>
      <c r="EB348" s="59"/>
      <c r="EC348" s="59"/>
      <c r="ED348" s="59"/>
      <c r="EE348" s="59"/>
      <c r="EF348" s="59"/>
      <c r="EG348" s="59"/>
      <c r="EH348" s="59"/>
      <c r="EI348" s="59"/>
      <c r="EJ348" s="59"/>
      <c r="EK348" s="59"/>
      <c r="EL348" s="59"/>
      <c r="EM348" s="59"/>
      <c r="EN348" s="59"/>
      <c r="EO348" s="59"/>
      <c r="EP348" s="59"/>
      <c r="EQ348" s="59"/>
      <c r="ER348" s="59"/>
      <c r="ES348" s="59"/>
    </row>
    <row r="349" spans="1:149" outlineLevel="1" x14ac:dyDescent="0.2">
      <c r="A349" s="17">
        <v>148</v>
      </c>
      <c r="B349" s="17">
        <v>0</v>
      </c>
      <c r="C349" s="1">
        <v>0.27014696376369279</v>
      </c>
      <c r="D349" s="1">
        <f t="shared" si="22"/>
        <v>-0.27014696376369279</v>
      </c>
      <c r="E349" s="1">
        <f t="shared" si="23"/>
        <v>0.62982417066314722</v>
      </c>
      <c r="F349" s="1">
        <f t="shared" si="24"/>
        <v>-0.79361462351896417</v>
      </c>
      <c r="G349" s="1">
        <f t="shared" si="25"/>
        <v>-0.60839037661621498</v>
      </c>
      <c r="H349" s="1">
        <v>0.65342776157323756</v>
      </c>
      <c r="I349" s="1">
        <f t="shared" si="26"/>
        <v>0.69786028321084403</v>
      </c>
      <c r="J349" s="1">
        <f t="shared" si="27"/>
        <v>-1.0334404354243472</v>
      </c>
      <c r="AV349" s="59"/>
      <c r="AW349" s="59"/>
      <c r="AX349" s="59"/>
      <c r="AY349" s="59"/>
      <c r="AZ349" s="59"/>
      <c r="BA349" s="59"/>
      <c r="BB349" s="59"/>
      <c r="BC349" s="72"/>
      <c r="BD349" s="59"/>
      <c r="BE349" s="59"/>
      <c r="BF349" s="59"/>
      <c r="BG349" s="59">
        <f t="shared" si="28"/>
        <v>1</v>
      </c>
      <c r="BH349" s="59">
        <f t="shared" si="29"/>
        <v>0.27014696376369279</v>
      </c>
      <c r="BI349" s="59" t="e">
        <f t="shared" si="30"/>
        <v>#N/A</v>
      </c>
      <c r="BJ349" s="59"/>
      <c r="BK349" s="59"/>
      <c r="BL349" s="59"/>
      <c r="BM349" s="59"/>
      <c r="BN349" s="59"/>
      <c r="BO349" s="59"/>
      <c r="BP349" s="59"/>
      <c r="BQ349" s="59"/>
      <c r="BR349" s="59"/>
      <c r="BS349" s="59"/>
      <c r="BT349" s="59"/>
      <c r="BU349" s="59"/>
      <c r="BV349" s="59"/>
      <c r="BW349" s="59"/>
      <c r="BX349" s="59"/>
      <c r="BY349" s="59"/>
      <c r="BZ349" s="59"/>
      <c r="CA349" s="59"/>
      <c r="CB349" s="59"/>
      <c r="CC349" s="59"/>
      <c r="CD349" s="59"/>
      <c r="CE349" s="59"/>
      <c r="CF349" s="59"/>
      <c r="CG349" s="59"/>
      <c r="CH349" s="59"/>
      <c r="CI349" s="59"/>
      <c r="CJ349" s="59"/>
      <c r="CK349" s="59"/>
      <c r="CL349" s="59"/>
      <c r="CM349" s="59"/>
      <c r="CN349" s="59"/>
      <c r="CO349" s="59"/>
      <c r="CP349" s="59"/>
      <c r="CQ349" s="59"/>
      <c r="CR349" s="59"/>
      <c r="CS349" s="59"/>
      <c r="CT349" s="59"/>
      <c r="CU349" s="59"/>
      <c r="CV349" s="59"/>
      <c r="CW349" s="59"/>
      <c r="CX349" s="59"/>
      <c r="CY349" s="59"/>
      <c r="CZ349" s="59"/>
      <c r="DA349" s="59"/>
      <c r="DB349" s="59"/>
      <c r="DC349" s="59"/>
      <c r="DD349" s="59"/>
      <c r="DE349" s="59"/>
      <c r="DF349" s="59"/>
      <c r="DG349" s="59"/>
      <c r="DH349" s="59"/>
      <c r="DI349" s="59"/>
      <c r="DJ349" s="59"/>
      <c r="DK349" s="59"/>
      <c r="DL349" s="59"/>
      <c r="DM349" s="59"/>
      <c r="DN349" s="59"/>
      <c r="DO349" s="59"/>
      <c r="DP349" s="59"/>
      <c r="DQ349" s="59"/>
      <c r="DR349" s="59"/>
      <c r="DS349" s="59"/>
      <c r="DT349" s="59"/>
      <c r="DU349" s="59"/>
      <c r="DV349" s="59"/>
      <c r="DW349" s="59"/>
      <c r="DX349" s="59"/>
      <c r="DY349" s="59"/>
      <c r="DZ349" s="59"/>
      <c r="EA349" s="59"/>
      <c r="EB349" s="59"/>
      <c r="EC349" s="59"/>
      <c r="ED349" s="59"/>
      <c r="EE349" s="59"/>
      <c r="EF349" s="59"/>
      <c r="EG349" s="59"/>
      <c r="EH349" s="59"/>
      <c r="EI349" s="59"/>
      <c r="EJ349" s="59"/>
      <c r="EK349" s="59"/>
      <c r="EL349" s="59"/>
      <c r="EM349" s="59"/>
      <c r="EN349" s="59"/>
      <c r="EO349" s="59"/>
      <c r="EP349" s="59"/>
      <c r="EQ349" s="59"/>
      <c r="ER349" s="59"/>
      <c r="ES349" s="59"/>
    </row>
    <row r="350" spans="1:149" outlineLevel="1" x14ac:dyDescent="0.2">
      <c r="A350" s="17">
        <v>149</v>
      </c>
      <c r="B350" s="17">
        <v>0</v>
      </c>
      <c r="C350" s="1">
        <v>2.6454135591640755E-23</v>
      </c>
      <c r="D350" s="1">
        <f t="shared" si="22"/>
        <v>-2.6454135591640755E-23</v>
      </c>
      <c r="E350" s="1">
        <f t="shared" si="23"/>
        <v>0</v>
      </c>
      <c r="F350" s="1">
        <f t="shared" si="24"/>
        <v>0</v>
      </c>
      <c r="G350" s="1">
        <f t="shared" si="25"/>
        <v>-5.1433583961883076E-12</v>
      </c>
      <c r="H350" s="1">
        <v>2.8693010034688035E-20</v>
      </c>
      <c r="I350" s="1">
        <f t="shared" si="26"/>
        <v>7.5904877798994625E-43</v>
      </c>
      <c r="J350" s="1">
        <f t="shared" si="27"/>
        <v>-5.1433583961883076E-12</v>
      </c>
      <c r="AV350" s="59"/>
      <c r="AW350" s="59"/>
      <c r="AX350" s="59"/>
      <c r="AY350" s="59"/>
      <c r="AZ350" s="59"/>
      <c r="BA350" s="59"/>
      <c r="BB350" s="59"/>
      <c r="BC350" s="72"/>
      <c r="BD350" s="59"/>
      <c r="BE350" s="59"/>
      <c r="BF350" s="59"/>
      <c r="BG350" s="59">
        <f t="shared" si="28"/>
        <v>1</v>
      </c>
      <c r="BH350" s="59">
        <f t="shared" si="29"/>
        <v>2.6454135591640755E-23</v>
      </c>
      <c r="BI350" s="59" t="e">
        <f t="shared" si="30"/>
        <v>#N/A</v>
      </c>
      <c r="BJ350" s="59"/>
      <c r="BK350" s="59"/>
      <c r="BL350" s="59"/>
      <c r="BM350" s="59"/>
      <c r="BN350" s="59"/>
      <c r="BO350" s="59"/>
      <c r="BP350" s="59"/>
      <c r="BQ350" s="59"/>
      <c r="BR350" s="59"/>
      <c r="BS350" s="59"/>
      <c r="BT350" s="59"/>
      <c r="BU350" s="59"/>
      <c r="BV350" s="59"/>
      <c r="BW350" s="59"/>
      <c r="BX350" s="59"/>
      <c r="BY350" s="59"/>
      <c r="BZ350" s="59"/>
      <c r="CA350" s="59"/>
      <c r="CB350" s="59"/>
      <c r="CC350" s="59"/>
      <c r="CD350" s="59"/>
      <c r="CE350" s="59"/>
      <c r="CF350" s="59"/>
      <c r="CG350" s="59"/>
      <c r="CH350" s="59"/>
      <c r="CI350" s="59"/>
      <c r="CJ350" s="59"/>
      <c r="CK350" s="59"/>
      <c r="CL350" s="59"/>
      <c r="CM350" s="59"/>
      <c r="CN350" s="59"/>
      <c r="CO350" s="59"/>
      <c r="CP350" s="59"/>
      <c r="CQ350" s="59"/>
      <c r="CR350" s="59"/>
      <c r="CS350" s="59"/>
      <c r="CT350" s="59"/>
      <c r="CU350" s="59"/>
      <c r="CV350" s="59"/>
      <c r="CW350" s="59"/>
      <c r="CX350" s="59"/>
      <c r="CY350" s="59"/>
      <c r="CZ350" s="59"/>
      <c r="DA350" s="59"/>
      <c r="DB350" s="59"/>
      <c r="DC350" s="59"/>
      <c r="DD350" s="59"/>
      <c r="DE350" s="59"/>
      <c r="DF350" s="59"/>
      <c r="DG350" s="59"/>
      <c r="DH350" s="59"/>
      <c r="DI350" s="59"/>
      <c r="DJ350" s="59"/>
      <c r="DK350" s="59"/>
      <c r="DL350" s="59"/>
      <c r="DM350" s="59"/>
      <c r="DN350" s="59"/>
      <c r="DO350" s="59"/>
      <c r="DP350" s="59"/>
      <c r="DQ350" s="59"/>
      <c r="DR350" s="59"/>
      <c r="DS350" s="59"/>
      <c r="DT350" s="59"/>
      <c r="DU350" s="59"/>
      <c r="DV350" s="59"/>
      <c r="DW350" s="59"/>
      <c r="DX350" s="59"/>
      <c r="DY350" s="59"/>
      <c r="DZ350" s="59"/>
      <c r="EA350" s="59"/>
      <c r="EB350" s="59"/>
      <c r="EC350" s="59"/>
      <c r="ED350" s="59"/>
      <c r="EE350" s="59"/>
      <c r="EF350" s="59"/>
      <c r="EG350" s="59"/>
      <c r="EH350" s="59"/>
      <c r="EI350" s="59"/>
      <c r="EJ350" s="59"/>
      <c r="EK350" s="59"/>
      <c r="EL350" s="59"/>
      <c r="EM350" s="59"/>
      <c r="EN350" s="59"/>
      <c r="EO350" s="59"/>
      <c r="EP350" s="59"/>
      <c r="EQ350" s="59"/>
      <c r="ER350" s="59"/>
      <c r="ES350" s="59"/>
    </row>
    <row r="351" spans="1:149" outlineLevel="1" x14ac:dyDescent="0.2">
      <c r="A351" s="17">
        <v>150</v>
      </c>
      <c r="B351" s="17">
        <v>0</v>
      </c>
      <c r="C351" s="1">
        <v>1.7133339658842835E-16</v>
      </c>
      <c r="D351" s="1">
        <f t="shared" si="22"/>
        <v>-1.7133339658842835E-16</v>
      </c>
      <c r="E351" s="1">
        <f t="shared" si="23"/>
        <v>4.4408920985006257E-16</v>
      </c>
      <c r="F351" s="1">
        <f t="shared" si="24"/>
        <v>-2.1073424255447014E-8</v>
      </c>
      <c r="G351" s="1">
        <f t="shared" si="25"/>
        <v>-1.3089438360312805E-8</v>
      </c>
      <c r="H351" s="1">
        <v>8.1793143641711885E-14</v>
      </c>
      <c r="I351" s="1">
        <f t="shared" si="26"/>
        <v>1.4013897117780856E-29</v>
      </c>
      <c r="J351" s="1">
        <f t="shared" si="27"/>
        <v>-1.308943836031334E-8</v>
      </c>
      <c r="AV351" s="59"/>
      <c r="AW351" s="59"/>
      <c r="AX351" s="59"/>
      <c r="AY351" s="59"/>
      <c r="AZ351" s="59"/>
      <c r="BA351" s="59"/>
      <c r="BB351" s="59"/>
      <c r="BC351" s="72"/>
      <c r="BD351" s="59"/>
      <c r="BE351" s="59"/>
      <c r="BF351" s="59"/>
      <c r="BG351" s="59">
        <f t="shared" si="28"/>
        <v>1</v>
      </c>
      <c r="BH351" s="59">
        <f t="shared" si="29"/>
        <v>1.7133339658842835E-16</v>
      </c>
      <c r="BI351" s="59" t="e">
        <f t="shared" si="30"/>
        <v>#N/A</v>
      </c>
      <c r="BJ351" s="59"/>
      <c r="BK351" s="59"/>
      <c r="BL351" s="59"/>
      <c r="BM351" s="59"/>
      <c r="BN351" s="59"/>
      <c r="BO351" s="59"/>
      <c r="BP351" s="59"/>
      <c r="BQ351" s="59"/>
      <c r="BR351" s="59"/>
      <c r="BS351" s="59"/>
      <c r="BT351" s="59"/>
      <c r="BU351" s="59"/>
      <c r="BV351" s="59"/>
      <c r="BW351" s="59"/>
      <c r="BX351" s="59"/>
      <c r="BY351" s="59"/>
      <c r="BZ351" s="59"/>
      <c r="CA351" s="59"/>
      <c r="CB351" s="59"/>
      <c r="CC351" s="59"/>
      <c r="CD351" s="59"/>
      <c r="CE351" s="59"/>
      <c r="CF351" s="59"/>
      <c r="CG351" s="59"/>
      <c r="CH351" s="59"/>
      <c r="CI351" s="59"/>
      <c r="CJ351" s="59"/>
      <c r="CK351" s="59"/>
      <c r="CL351" s="59"/>
      <c r="CM351" s="59"/>
      <c r="CN351" s="59"/>
      <c r="CO351" s="59"/>
      <c r="CP351" s="59"/>
      <c r="CQ351" s="59"/>
      <c r="CR351" s="59"/>
      <c r="CS351" s="59"/>
      <c r="CT351" s="59"/>
      <c r="CU351" s="59"/>
      <c r="CV351" s="59"/>
      <c r="CW351" s="59"/>
      <c r="CX351" s="59"/>
      <c r="CY351" s="59"/>
      <c r="CZ351" s="59"/>
      <c r="DA351" s="59"/>
      <c r="DB351" s="59"/>
      <c r="DC351" s="59"/>
      <c r="DD351" s="59"/>
      <c r="DE351" s="59"/>
      <c r="DF351" s="59"/>
      <c r="DG351" s="59"/>
      <c r="DH351" s="59"/>
      <c r="DI351" s="59"/>
      <c r="DJ351" s="59"/>
      <c r="DK351" s="59"/>
      <c r="DL351" s="59"/>
      <c r="DM351" s="59"/>
      <c r="DN351" s="59"/>
      <c r="DO351" s="59"/>
      <c r="DP351" s="59"/>
      <c r="DQ351" s="59"/>
      <c r="DR351" s="59"/>
      <c r="DS351" s="59"/>
      <c r="DT351" s="59"/>
      <c r="DU351" s="59"/>
      <c r="DV351" s="59"/>
      <c r="DW351" s="59"/>
      <c r="DX351" s="59"/>
      <c r="DY351" s="59"/>
      <c r="DZ351" s="59"/>
      <c r="EA351" s="59"/>
      <c r="EB351" s="59"/>
      <c r="EC351" s="59"/>
      <c r="ED351" s="59"/>
      <c r="EE351" s="59"/>
      <c r="EF351" s="59"/>
      <c r="EG351" s="59"/>
      <c r="EH351" s="59"/>
      <c r="EI351" s="59"/>
      <c r="EJ351" s="59"/>
      <c r="EK351" s="59"/>
      <c r="EL351" s="59"/>
      <c r="EM351" s="59"/>
      <c r="EN351" s="59"/>
      <c r="EO351" s="59"/>
      <c r="EP351" s="59"/>
      <c r="EQ351" s="59"/>
      <c r="ER351" s="59"/>
      <c r="ES351" s="59"/>
    </row>
    <row r="352" spans="1:149" outlineLevel="1" x14ac:dyDescent="0.2">
      <c r="A352" s="17">
        <v>151</v>
      </c>
      <c r="B352" s="17">
        <v>0</v>
      </c>
      <c r="C352" s="1">
        <v>4.7235649176520516E-30</v>
      </c>
      <c r="D352" s="1">
        <f t="shared" si="22"/>
        <v>-4.7235649176520516E-30</v>
      </c>
      <c r="E352" s="1">
        <f t="shared" si="23"/>
        <v>0</v>
      </c>
      <c r="F352" s="1">
        <f t="shared" si="24"/>
        <v>0</v>
      </c>
      <c r="G352" s="1">
        <f t="shared" si="25"/>
        <v>-2.1733763865589529E-15</v>
      </c>
      <c r="H352" s="1">
        <v>8.1688863211810233E-27</v>
      </c>
      <c r="I352" s="1">
        <f t="shared" si="26"/>
        <v>3.8586264843018404E-56</v>
      </c>
      <c r="J352" s="1">
        <f t="shared" si="27"/>
        <v>-2.1733763865589529E-15</v>
      </c>
      <c r="AV352" s="59"/>
      <c r="AW352" s="59"/>
      <c r="AX352" s="59"/>
      <c r="AY352" s="59"/>
      <c r="AZ352" s="59"/>
      <c r="BA352" s="59"/>
      <c r="BB352" s="59"/>
      <c r="BC352" s="72"/>
      <c r="BD352" s="59"/>
      <c r="BE352" s="59"/>
      <c r="BF352" s="59"/>
      <c r="BG352" s="59">
        <f t="shared" si="28"/>
        <v>1</v>
      </c>
      <c r="BH352" s="59">
        <f t="shared" si="29"/>
        <v>4.7235649176520516E-30</v>
      </c>
      <c r="BI352" s="59" t="e">
        <f t="shared" si="30"/>
        <v>#N/A</v>
      </c>
      <c r="BJ352" s="59"/>
      <c r="BK352" s="59"/>
      <c r="BL352" s="59"/>
      <c r="BM352" s="59"/>
      <c r="BN352" s="59"/>
      <c r="BO352" s="59"/>
      <c r="BP352" s="59"/>
      <c r="BQ352" s="59"/>
      <c r="BR352" s="59"/>
      <c r="BS352" s="59"/>
      <c r="BT352" s="59"/>
      <c r="BU352" s="59"/>
      <c r="BV352" s="59"/>
      <c r="BW352" s="59"/>
      <c r="BX352" s="59"/>
      <c r="BY352" s="59"/>
      <c r="BZ352" s="59"/>
      <c r="CA352" s="59"/>
      <c r="CB352" s="59"/>
      <c r="CC352" s="59"/>
      <c r="CD352" s="59"/>
      <c r="CE352" s="59"/>
      <c r="CF352" s="59"/>
      <c r="CG352" s="59"/>
      <c r="CH352" s="59"/>
      <c r="CI352" s="59"/>
      <c r="CJ352" s="59"/>
      <c r="CK352" s="59"/>
      <c r="CL352" s="59"/>
      <c r="CM352" s="59"/>
      <c r="CN352" s="59"/>
      <c r="CO352" s="59"/>
      <c r="CP352" s="59"/>
      <c r="CQ352" s="59"/>
      <c r="CR352" s="59"/>
      <c r="CS352" s="59"/>
      <c r="CT352" s="59"/>
      <c r="CU352" s="59"/>
      <c r="CV352" s="59"/>
      <c r="CW352" s="59"/>
      <c r="CX352" s="59"/>
      <c r="CY352" s="59"/>
      <c r="CZ352" s="59"/>
      <c r="DA352" s="59"/>
      <c r="DB352" s="59"/>
      <c r="DC352" s="59"/>
      <c r="DD352" s="59"/>
      <c r="DE352" s="59"/>
      <c r="DF352" s="59"/>
      <c r="DG352" s="59"/>
      <c r="DH352" s="59"/>
      <c r="DI352" s="59"/>
      <c r="DJ352" s="59"/>
      <c r="DK352" s="59"/>
      <c r="DL352" s="59"/>
      <c r="DM352" s="59"/>
      <c r="DN352" s="59"/>
      <c r="DO352" s="59"/>
      <c r="DP352" s="59"/>
      <c r="DQ352" s="59"/>
      <c r="DR352" s="59"/>
      <c r="DS352" s="59"/>
      <c r="DT352" s="59"/>
      <c r="DU352" s="59"/>
      <c r="DV352" s="59"/>
      <c r="DW352" s="59"/>
      <c r="DX352" s="59"/>
      <c r="DY352" s="59"/>
      <c r="DZ352" s="59"/>
      <c r="EA352" s="59"/>
      <c r="EB352" s="59"/>
      <c r="EC352" s="59"/>
      <c r="ED352" s="59"/>
      <c r="EE352" s="59"/>
      <c r="EF352" s="59"/>
      <c r="EG352" s="59"/>
      <c r="EH352" s="59"/>
      <c r="EI352" s="59"/>
      <c r="EJ352" s="59"/>
      <c r="EK352" s="59"/>
      <c r="EL352" s="59"/>
      <c r="EM352" s="59"/>
      <c r="EN352" s="59"/>
      <c r="EO352" s="59"/>
      <c r="EP352" s="59"/>
      <c r="EQ352" s="59"/>
      <c r="ER352" s="59"/>
      <c r="ES352" s="59"/>
    </row>
    <row r="353" spans="1:149" outlineLevel="1" x14ac:dyDescent="0.2">
      <c r="A353" s="17">
        <v>152</v>
      </c>
      <c r="B353" s="17">
        <v>0</v>
      </c>
      <c r="C353" s="1">
        <v>1.8914422602377491E-26</v>
      </c>
      <c r="D353" s="1">
        <f t="shared" si="22"/>
        <v>-1.8914422602377491E-26</v>
      </c>
      <c r="E353" s="1">
        <f t="shared" si="23"/>
        <v>0</v>
      </c>
      <c r="F353" s="1">
        <f t="shared" si="24"/>
        <v>0</v>
      </c>
      <c r="G353" s="1">
        <f t="shared" si="25"/>
        <v>-1.3752971534318497E-13</v>
      </c>
      <c r="H353" s="1">
        <v>2.5659611183808802E-23</v>
      </c>
      <c r="I353" s="1">
        <f t="shared" si="26"/>
        <v>4.8533672974325135E-49</v>
      </c>
      <c r="J353" s="1">
        <f t="shared" si="27"/>
        <v>-1.3752971534318497E-13</v>
      </c>
      <c r="AV353" s="59"/>
      <c r="AW353" s="59"/>
      <c r="AX353" s="59"/>
      <c r="AY353" s="59"/>
      <c r="AZ353" s="59"/>
      <c r="BA353" s="59"/>
      <c r="BB353" s="59"/>
      <c r="BC353" s="72"/>
      <c r="BD353" s="59"/>
      <c r="BE353" s="59"/>
      <c r="BF353" s="59"/>
      <c r="BG353" s="59">
        <f t="shared" si="28"/>
        <v>1</v>
      </c>
      <c r="BH353" s="59">
        <f t="shared" si="29"/>
        <v>1.8914422602377491E-26</v>
      </c>
      <c r="BI353" s="59" t="e">
        <f t="shared" si="30"/>
        <v>#N/A</v>
      </c>
      <c r="BJ353" s="59"/>
      <c r="BK353" s="59"/>
      <c r="BL353" s="59"/>
      <c r="BM353" s="59"/>
      <c r="BN353" s="59"/>
      <c r="BO353" s="59"/>
      <c r="BP353" s="59"/>
      <c r="BQ353" s="59"/>
      <c r="BR353" s="59"/>
      <c r="BS353" s="59"/>
      <c r="BT353" s="59"/>
      <c r="BU353" s="59"/>
      <c r="BV353" s="59"/>
      <c r="BW353" s="59"/>
      <c r="BX353" s="59"/>
      <c r="BY353" s="59"/>
      <c r="BZ353" s="59"/>
      <c r="CA353" s="59"/>
      <c r="CB353" s="59"/>
      <c r="CC353" s="59"/>
      <c r="CD353" s="59"/>
      <c r="CE353" s="59"/>
      <c r="CF353" s="59"/>
      <c r="CG353" s="59"/>
      <c r="CH353" s="59"/>
      <c r="CI353" s="59"/>
      <c r="CJ353" s="59"/>
      <c r="CK353" s="59"/>
      <c r="CL353" s="59"/>
      <c r="CM353" s="59"/>
      <c r="CN353" s="59"/>
      <c r="CO353" s="59"/>
      <c r="CP353" s="59"/>
      <c r="CQ353" s="59"/>
      <c r="CR353" s="59"/>
      <c r="CS353" s="59"/>
      <c r="CT353" s="59"/>
      <c r="CU353" s="59"/>
      <c r="CV353" s="59"/>
      <c r="CW353" s="59"/>
      <c r="CX353" s="59"/>
      <c r="CY353" s="59"/>
      <c r="CZ353" s="59"/>
      <c r="DA353" s="59"/>
      <c r="DB353" s="59"/>
      <c r="DC353" s="59"/>
      <c r="DD353" s="59"/>
      <c r="DE353" s="59"/>
      <c r="DF353" s="59"/>
      <c r="DG353" s="59"/>
      <c r="DH353" s="59"/>
      <c r="DI353" s="59"/>
      <c r="DJ353" s="59"/>
      <c r="DK353" s="59"/>
      <c r="DL353" s="59"/>
      <c r="DM353" s="59"/>
      <c r="DN353" s="59"/>
      <c r="DO353" s="59"/>
      <c r="DP353" s="59"/>
      <c r="DQ353" s="59"/>
      <c r="DR353" s="59"/>
      <c r="DS353" s="59"/>
      <c r="DT353" s="59"/>
      <c r="DU353" s="59"/>
      <c r="DV353" s="59"/>
      <c r="DW353" s="59"/>
      <c r="DX353" s="59"/>
      <c r="DY353" s="59"/>
      <c r="DZ353" s="59"/>
      <c r="EA353" s="59"/>
      <c r="EB353" s="59"/>
      <c r="EC353" s="59"/>
      <c r="ED353" s="59"/>
      <c r="EE353" s="59"/>
      <c r="EF353" s="59"/>
      <c r="EG353" s="59"/>
      <c r="EH353" s="59"/>
      <c r="EI353" s="59"/>
      <c r="EJ353" s="59"/>
      <c r="EK353" s="59"/>
      <c r="EL353" s="59"/>
      <c r="EM353" s="59"/>
      <c r="EN353" s="59"/>
      <c r="EO353" s="59"/>
      <c r="EP353" s="59"/>
      <c r="EQ353" s="59"/>
      <c r="ER353" s="59"/>
      <c r="ES353" s="59"/>
    </row>
    <row r="354" spans="1:149" outlineLevel="1" x14ac:dyDescent="0.2">
      <c r="A354" s="17">
        <v>153</v>
      </c>
      <c r="B354" s="17">
        <v>0</v>
      </c>
      <c r="C354" s="1">
        <v>1.1446081623483218E-4</v>
      </c>
      <c r="D354" s="1">
        <f t="shared" si="22"/>
        <v>-1.1446081623483218E-4</v>
      </c>
      <c r="E354" s="1">
        <f t="shared" si="23"/>
        <v>2.2893473474802867E-4</v>
      </c>
      <c r="F354" s="1">
        <f t="shared" si="24"/>
        <v>-1.5130589372130507E-2</v>
      </c>
      <c r="G354" s="1">
        <f t="shared" si="25"/>
        <v>-1.0699248525622722E-2</v>
      </c>
      <c r="H354" s="1">
        <v>3.317035545253011E-3</v>
      </c>
      <c r="I354" s="1">
        <f t="shared" si="26"/>
        <v>3.8097777519293451E-7</v>
      </c>
      <c r="J354" s="1">
        <f t="shared" si="27"/>
        <v>-1.0717037687170505E-2</v>
      </c>
      <c r="AV354" s="59"/>
      <c r="AW354" s="59"/>
      <c r="AX354" s="59"/>
      <c r="AY354" s="59"/>
      <c r="AZ354" s="59"/>
      <c r="BA354" s="59"/>
      <c r="BB354" s="59"/>
      <c r="BC354" s="72"/>
      <c r="BD354" s="59"/>
      <c r="BE354" s="59"/>
      <c r="BF354" s="59"/>
      <c r="BG354" s="59">
        <f t="shared" si="28"/>
        <v>1</v>
      </c>
      <c r="BH354" s="59">
        <f t="shared" si="29"/>
        <v>1.1446081623483218E-4</v>
      </c>
      <c r="BI354" s="59" t="e">
        <f t="shared" si="30"/>
        <v>#N/A</v>
      </c>
      <c r="BJ354" s="59"/>
      <c r="BK354" s="59"/>
      <c r="BL354" s="59"/>
      <c r="BM354" s="59"/>
      <c r="BN354" s="59"/>
      <c r="BO354" s="59"/>
      <c r="BP354" s="59"/>
      <c r="BQ354" s="59"/>
      <c r="BR354" s="59"/>
      <c r="BS354" s="59"/>
      <c r="BT354" s="59"/>
      <c r="BU354" s="59"/>
      <c r="BV354" s="59"/>
      <c r="BW354" s="59"/>
      <c r="BX354" s="59"/>
      <c r="BY354" s="59"/>
      <c r="BZ354" s="59"/>
      <c r="CA354" s="59"/>
      <c r="CB354" s="59"/>
      <c r="CC354" s="59"/>
      <c r="CD354" s="59"/>
      <c r="CE354" s="59"/>
      <c r="CF354" s="59"/>
      <c r="CG354" s="59"/>
      <c r="CH354" s="59"/>
      <c r="CI354" s="59"/>
      <c r="CJ354" s="59"/>
      <c r="CK354" s="59"/>
      <c r="CL354" s="59"/>
      <c r="CM354" s="59"/>
      <c r="CN354" s="59"/>
      <c r="CO354" s="59"/>
      <c r="CP354" s="59"/>
      <c r="CQ354" s="59"/>
      <c r="CR354" s="59"/>
      <c r="CS354" s="59"/>
      <c r="CT354" s="59"/>
      <c r="CU354" s="59"/>
      <c r="CV354" s="59"/>
      <c r="CW354" s="59"/>
      <c r="CX354" s="59"/>
      <c r="CY354" s="59"/>
      <c r="CZ354" s="59"/>
      <c r="DA354" s="59"/>
      <c r="DB354" s="59"/>
      <c r="DC354" s="59"/>
      <c r="DD354" s="59"/>
      <c r="DE354" s="59"/>
      <c r="DF354" s="59"/>
      <c r="DG354" s="59"/>
      <c r="DH354" s="59"/>
      <c r="DI354" s="59"/>
      <c r="DJ354" s="59"/>
      <c r="DK354" s="59"/>
      <c r="DL354" s="59"/>
      <c r="DM354" s="59"/>
      <c r="DN354" s="59"/>
      <c r="DO354" s="59"/>
      <c r="DP354" s="59"/>
      <c r="DQ354" s="59"/>
      <c r="DR354" s="59"/>
      <c r="DS354" s="59"/>
      <c r="DT354" s="59"/>
      <c r="DU354" s="59"/>
      <c r="DV354" s="59"/>
      <c r="DW354" s="59"/>
      <c r="DX354" s="59"/>
      <c r="DY354" s="59"/>
      <c r="DZ354" s="59"/>
      <c r="EA354" s="59"/>
      <c r="EB354" s="59"/>
      <c r="EC354" s="59"/>
      <c r="ED354" s="59"/>
      <c r="EE354" s="59"/>
      <c r="EF354" s="59"/>
      <c r="EG354" s="59"/>
      <c r="EH354" s="59"/>
      <c r="EI354" s="59"/>
      <c r="EJ354" s="59"/>
      <c r="EK354" s="59"/>
      <c r="EL354" s="59"/>
      <c r="EM354" s="59"/>
      <c r="EN354" s="59"/>
      <c r="EO354" s="59"/>
      <c r="EP354" s="59"/>
      <c r="EQ354" s="59"/>
      <c r="ER354" s="59"/>
      <c r="ES354" s="59"/>
    </row>
    <row r="355" spans="1:149" outlineLevel="1" x14ac:dyDescent="0.2">
      <c r="A355" s="17">
        <v>154</v>
      </c>
      <c r="B355" s="17">
        <v>0</v>
      </c>
      <c r="C355" s="1">
        <v>1.9645585706226622E-19</v>
      </c>
      <c r="D355" s="1">
        <f t="shared" si="22"/>
        <v>-1.9645585706226622E-19</v>
      </c>
      <c r="E355" s="1">
        <f t="shared" si="23"/>
        <v>0</v>
      </c>
      <c r="F355" s="1">
        <f t="shared" si="24"/>
        <v>0</v>
      </c>
      <c r="G355" s="1">
        <f t="shared" si="25"/>
        <v>-4.4323341149135657E-10</v>
      </c>
      <c r="H355" s="1">
        <v>1.4180847403529444E-16</v>
      </c>
      <c r="I355" s="1">
        <f t="shared" si="26"/>
        <v>2.7859105305295899E-35</v>
      </c>
      <c r="J355" s="1">
        <f t="shared" si="27"/>
        <v>-4.4323341149135657E-10</v>
      </c>
      <c r="AV355" s="59"/>
      <c r="AW355" s="59"/>
      <c r="AX355" s="59"/>
      <c r="AY355" s="59"/>
      <c r="AZ355" s="59"/>
      <c r="BA355" s="59"/>
      <c r="BB355" s="59"/>
      <c r="BC355" s="72"/>
      <c r="BD355" s="59"/>
      <c r="BE355" s="59"/>
      <c r="BF355" s="59"/>
      <c r="BG355" s="59">
        <f t="shared" si="28"/>
        <v>1</v>
      </c>
      <c r="BH355" s="59">
        <f t="shared" si="29"/>
        <v>1.9645585706226622E-19</v>
      </c>
      <c r="BI355" s="59" t="e">
        <f t="shared" si="30"/>
        <v>#N/A</v>
      </c>
      <c r="BJ355" s="59"/>
      <c r="BK355" s="59"/>
      <c r="BL355" s="59"/>
      <c r="BM355" s="59"/>
      <c r="BN355" s="59"/>
      <c r="BO355" s="59"/>
      <c r="BP355" s="59"/>
      <c r="BQ355" s="59"/>
      <c r="BR355" s="59"/>
      <c r="BS355" s="59"/>
      <c r="BT355" s="59"/>
      <c r="BU355" s="59"/>
      <c r="BV355" s="59"/>
      <c r="BW355" s="59"/>
      <c r="BX355" s="59"/>
      <c r="BY355" s="59"/>
      <c r="BZ355" s="59"/>
      <c r="CA355" s="59"/>
      <c r="CB355" s="59"/>
      <c r="CC355" s="59"/>
      <c r="CD355" s="59"/>
      <c r="CE355" s="59"/>
      <c r="CF355" s="59"/>
      <c r="CG355" s="59"/>
      <c r="CH355" s="59"/>
      <c r="CI355" s="59"/>
      <c r="CJ355" s="59"/>
      <c r="CK355" s="59"/>
      <c r="CL355" s="59"/>
      <c r="CM355" s="59"/>
      <c r="CN355" s="59"/>
      <c r="CO355" s="59"/>
      <c r="CP355" s="59"/>
      <c r="CQ355" s="59"/>
      <c r="CR355" s="59"/>
      <c r="CS355" s="59"/>
      <c r="CT355" s="59"/>
      <c r="CU355" s="59"/>
      <c r="CV355" s="59"/>
      <c r="CW355" s="59"/>
      <c r="CX355" s="59"/>
      <c r="CY355" s="59"/>
      <c r="CZ355" s="59"/>
      <c r="DA355" s="59"/>
      <c r="DB355" s="59"/>
      <c r="DC355" s="59"/>
      <c r="DD355" s="59"/>
      <c r="DE355" s="59"/>
      <c r="DF355" s="59"/>
      <c r="DG355" s="59"/>
      <c r="DH355" s="59"/>
      <c r="DI355" s="59"/>
      <c r="DJ355" s="59"/>
      <c r="DK355" s="59"/>
      <c r="DL355" s="59"/>
      <c r="DM355" s="59"/>
      <c r="DN355" s="59"/>
      <c r="DO355" s="59"/>
      <c r="DP355" s="59"/>
      <c r="DQ355" s="59"/>
      <c r="DR355" s="59"/>
      <c r="DS355" s="59"/>
      <c r="DT355" s="59"/>
      <c r="DU355" s="59"/>
      <c r="DV355" s="59"/>
      <c r="DW355" s="59"/>
      <c r="DX355" s="59"/>
      <c r="DY355" s="59"/>
      <c r="DZ355" s="59"/>
      <c r="EA355" s="59"/>
      <c r="EB355" s="59"/>
      <c r="EC355" s="59"/>
      <c r="ED355" s="59"/>
      <c r="EE355" s="59"/>
      <c r="EF355" s="59"/>
      <c r="EG355" s="59"/>
      <c r="EH355" s="59"/>
      <c r="EI355" s="59"/>
      <c r="EJ355" s="59"/>
      <c r="EK355" s="59"/>
      <c r="EL355" s="59"/>
      <c r="EM355" s="59"/>
      <c r="EN355" s="59"/>
      <c r="EO355" s="59"/>
      <c r="EP355" s="59"/>
      <c r="EQ355" s="59"/>
      <c r="ER355" s="59"/>
      <c r="ES355" s="59"/>
    </row>
    <row r="356" spans="1:149" outlineLevel="1" x14ac:dyDescent="0.2">
      <c r="A356" s="17">
        <v>155</v>
      </c>
      <c r="B356" s="17">
        <v>0</v>
      </c>
      <c r="C356" s="1">
        <v>1.2132182994993021E-5</v>
      </c>
      <c r="D356" s="1">
        <f t="shared" si="22"/>
        <v>-1.2132182994993021E-5</v>
      </c>
      <c r="E356" s="1">
        <f t="shared" si="23"/>
        <v>2.4264513181173442E-5</v>
      </c>
      <c r="F356" s="1">
        <f t="shared" si="24"/>
        <v>-4.9259022707696344E-3</v>
      </c>
      <c r="G356" s="1">
        <f t="shared" si="25"/>
        <v>-3.4831494637243177E-3</v>
      </c>
      <c r="H356" s="1">
        <v>5.1720744057114326E-4</v>
      </c>
      <c r="I356" s="1">
        <f t="shared" si="26"/>
        <v>6.2781785646645266E-9</v>
      </c>
      <c r="J356" s="1">
        <f t="shared" si="27"/>
        <v>-3.4840505686926627E-3</v>
      </c>
      <c r="AV356" s="59"/>
      <c r="AW356" s="59"/>
      <c r="AX356" s="59"/>
      <c r="AY356" s="59"/>
      <c r="AZ356" s="59"/>
      <c r="BA356" s="59"/>
      <c r="BB356" s="59"/>
      <c r="BC356" s="72"/>
      <c r="BD356" s="59"/>
      <c r="BE356" s="59"/>
      <c r="BF356" s="59"/>
      <c r="BG356" s="59">
        <f t="shared" si="28"/>
        <v>1</v>
      </c>
      <c r="BH356" s="59">
        <f t="shared" si="29"/>
        <v>1.2132182994993021E-5</v>
      </c>
      <c r="BI356" s="59" t="e">
        <f t="shared" si="30"/>
        <v>#N/A</v>
      </c>
      <c r="BJ356" s="59"/>
      <c r="BK356" s="59"/>
      <c r="BL356" s="59"/>
      <c r="BM356" s="59"/>
      <c r="BN356" s="59"/>
      <c r="BO356" s="59"/>
      <c r="BP356" s="59"/>
      <c r="BQ356" s="59"/>
      <c r="BR356" s="59"/>
      <c r="BS356" s="59"/>
      <c r="BT356" s="59"/>
      <c r="BU356" s="59"/>
      <c r="BV356" s="59"/>
      <c r="BW356" s="59"/>
      <c r="BX356" s="59"/>
      <c r="BY356" s="59"/>
      <c r="BZ356" s="59"/>
      <c r="CA356" s="59"/>
      <c r="CB356" s="59"/>
      <c r="CC356" s="59"/>
      <c r="CD356" s="59"/>
      <c r="CE356" s="59"/>
      <c r="CF356" s="59"/>
      <c r="CG356" s="59"/>
      <c r="CH356" s="59"/>
      <c r="CI356" s="59"/>
      <c r="CJ356" s="59"/>
      <c r="CK356" s="59"/>
      <c r="CL356" s="59"/>
      <c r="CM356" s="59"/>
      <c r="CN356" s="59"/>
      <c r="CO356" s="59"/>
      <c r="CP356" s="59"/>
      <c r="CQ356" s="59"/>
      <c r="CR356" s="59"/>
      <c r="CS356" s="59"/>
      <c r="CT356" s="59"/>
      <c r="CU356" s="59"/>
      <c r="CV356" s="59"/>
      <c r="CW356" s="59"/>
      <c r="CX356" s="59"/>
      <c r="CY356" s="59"/>
      <c r="CZ356" s="59"/>
      <c r="DA356" s="59"/>
      <c r="DB356" s="59"/>
      <c r="DC356" s="59"/>
      <c r="DD356" s="59"/>
      <c r="DE356" s="59"/>
      <c r="DF356" s="59"/>
      <c r="DG356" s="59"/>
      <c r="DH356" s="59"/>
      <c r="DI356" s="59"/>
      <c r="DJ356" s="59"/>
      <c r="DK356" s="59"/>
      <c r="DL356" s="59"/>
      <c r="DM356" s="59"/>
      <c r="DN356" s="59"/>
      <c r="DO356" s="59"/>
      <c r="DP356" s="59"/>
      <c r="DQ356" s="59"/>
      <c r="DR356" s="59"/>
      <c r="DS356" s="59"/>
      <c r="DT356" s="59"/>
      <c r="DU356" s="59"/>
      <c r="DV356" s="59"/>
      <c r="DW356" s="59"/>
      <c r="DX356" s="59"/>
      <c r="DY356" s="59"/>
      <c r="DZ356" s="59"/>
      <c r="EA356" s="59"/>
      <c r="EB356" s="59"/>
      <c r="EC356" s="59"/>
      <c r="ED356" s="59"/>
      <c r="EE356" s="59"/>
      <c r="EF356" s="59"/>
      <c r="EG356" s="59"/>
      <c r="EH356" s="59"/>
      <c r="EI356" s="59"/>
      <c r="EJ356" s="59"/>
      <c r="EK356" s="59"/>
      <c r="EL356" s="59"/>
      <c r="EM356" s="59"/>
      <c r="EN356" s="59"/>
      <c r="EO356" s="59"/>
      <c r="EP356" s="59"/>
      <c r="EQ356" s="59"/>
      <c r="ER356" s="59"/>
      <c r="ES356" s="59"/>
    </row>
    <row r="357" spans="1:149" outlineLevel="1" x14ac:dyDescent="0.2">
      <c r="A357" s="17">
        <v>156</v>
      </c>
      <c r="B357" s="17">
        <v>0</v>
      </c>
      <c r="C357" s="1">
        <v>0.66253051748513248</v>
      </c>
      <c r="D357" s="1">
        <f t="shared" si="22"/>
        <v>-0.66253051748513248</v>
      </c>
      <c r="E357" s="1">
        <f t="shared" si="23"/>
        <v>2.1725603898721086</v>
      </c>
      <c r="F357" s="1">
        <f t="shared" si="24"/>
        <v>-1.4739607830170072</v>
      </c>
      <c r="G357" s="1">
        <f t="shared" si="25"/>
        <v>-1.4011534194212254</v>
      </c>
      <c r="H357" s="1">
        <v>0.61610847107465327</v>
      </c>
      <c r="I357" s="1">
        <f t="shared" si="26"/>
        <v>3.1507941695968409</v>
      </c>
      <c r="J357" s="1">
        <f t="shared" si="27"/>
        <v>-2.261421029873171</v>
      </c>
      <c r="AV357" s="59"/>
      <c r="AW357" s="59"/>
      <c r="AX357" s="59"/>
      <c r="AY357" s="59"/>
      <c r="AZ357" s="59"/>
      <c r="BA357" s="59"/>
      <c r="BB357" s="59"/>
      <c r="BC357" s="72"/>
      <c r="BD357" s="59"/>
      <c r="BE357" s="59"/>
      <c r="BF357" s="59"/>
      <c r="BG357" s="59">
        <f t="shared" si="28"/>
        <v>1</v>
      </c>
      <c r="BH357" s="59">
        <f t="shared" si="29"/>
        <v>0.66253051748513248</v>
      </c>
      <c r="BI357" s="59" t="e">
        <f t="shared" si="30"/>
        <v>#N/A</v>
      </c>
      <c r="BJ357" s="59"/>
      <c r="BK357" s="59"/>
      <c r="BL357" s="59"/>
      <c r="BM357" s="59"/>
      <c r="BN357" s="59"/>
      <c r="BO357" s="59"/>
      <c r="BP357" s="59"/>
      <c r="BQ357" s="59"/>
      <c r="BR357" s="59"/>
      <c r="BS357" s="59"/>
      <c r="BT357" s="59"/>
      <c r="BU357" s="59"/>
      <c r="BV357" s="59"/>
      <c r="BW357" s="59"/>
      <c r="BX357" s="59"/>
      <c r="BY357" s="59"/>
      <c r="BZ357" s="59"/>
      <c r="CA357" s="59"/>
      <c r="CB357" s="59"/>
      <c r="CC357" s="59"/>
      <c r="CD357" s="59"/>
      <c r="CE357" s="59"/>
      <c r="CF357" s="59"/>
      <c r="CG357" s="59"/>
      <c r="CH357" s="59"/>
      <c r="CI357" s="59"/>
      <c r="CJ357" s="59"/>
      <c r="CK357" s="59"/>
      <c r="CL357" s="59"/>
      <c r="CM357" s="59"/>
      <c r="CN357" s="59"/>
      <c r="CO357" s="59"/>
      <c r="CP357" s="59"/>
      <c r="CQ357" s="59"/>
      <c r="CR357" s="59"/>
      <c r="CS357" s="59"/>
      <c r="CT357" s="59"/>
      <c r="CU357" s="59"/>
      <c r="CV357" s="59"/>
      <c r="CW357" s="59"/>
      <c r="CX357" s="59"/>
      <c r="CY357" s="59"/>
      <c r="CZ357" s="59"/>
      <c r="DA357" s="59"/>
      <c r="DB357" s="59"/>
      <c r="DC357" s="59"/>
      <c r="DD357" s="59"/>
      <c r="DE357" s="59"/>
      <c r="DF357" s="59"/>
      <c r="DG357" s="59"/>
      <c r="DH357" s="59"/>
      <c r="DI357" s="59"/>
      <c r="DJ357" s="59"/>
      <c r="DK357" s="59"/>
      <c r="DL357" s="59"/>
      <c r="DM357" s="59"/>
      <c r="DN357" s="59"/>
      <c r="DO357" s="59"/>
      <c r="DP357" s="59"/>
      <c r="DQ357" s="59"/>
      <c r="DR357" s="59"/>
      <c r="DS357" s="59"/>
      <c r="DT357" s="59"/>
      <c r="DU357" s="59"/>
      <c r="DV357" s="59"/>
      <c r="DW357" s="59"/>
      <c r="DX357" s="59"/>
      <c r="DY357" s="59"/>
      <c r="DZ357" s="59"/>
      <c r="EA357" s="59"/>
      <c r="EB357" s="59"/>
      <c r="EC357" s="59"/>
      <c r="ED357" s="59"/>
      <c r="EE357" s="59"/>
      <c r="EF357" s="59"/>
      <c r="EG357" s="59"/>
      <c r="EH357" s="59"/>
      <c r="EI357" s="59"/>
      <c r="EJ357" s="59"/>
      <c r="EK357" s="59"/>
      <c r="EL357" s="59"/>
      <c r="EM357" s="59"/>
      <c r="EN357" s="59"/>
      <c r="EO357" s="59"/>
      <c r="EP357" s="59"/>
      <c r="EQ357" s="59"/>
      <c r="ER357" s="59"/>
      <c r="ES357" s="59"/>
    </row>
    <row r="358" spans="1:149" outlineLevel="1" x14ac:dyDescent="0.2">
      <c r="A358" s="17">
        <v>157</v>
      </c>
      <c r="B358" s="17">
        <v>0</v>
      </c>
      <c r="C358" s="1">
        <v>1.287522764520992E-29</v>
      </c>
      <c r="D358" s="1">
        <f t="shared" si="22"/>
        <v>-1.287522764520992E-29</v>
      </c>
      <c r="E358" s="1">
        <f t="shared" si="23"/>
        <v>0</v>
      </c>
      <c r="F358" s="1">
        <f t="shared" si="24"/>
        <v>0</v>
      </c>
      <c r="G358" s="1">
        <f t="shared" si="25"/>
        <v>-3.5882067450482733E-15</v>
      </c>
      <c r="H358" s="1">
        <v>2.0731881275131148E-26</v>
      </c>
      <c r="I358" s="1">
        <f t="shared" si="26"/>
        <v>2.669276909307785E-55</v>
      </c>
      <c r="J358" s="1">
        <f t="shared" si="27"/>
        <v>-3.5882067450482733E-15</v>
      </c>
      <c r="AV358" s="59"/>
      <c r="AW358" s="59"/>
      <c r="AX358" s="59"/>
      <c r="AY358" s="59"/>
      <c r="AZ358" s="59"/>
      <c r="BA358" s="59"/>
      <c r="BB358" s="59"/>
      <c r="BC358" s="72"/>
      <c r="BD358" s="59"/>
      <c r="BE358" s="59"/>
      <c r="BF358" s="59"/>
      <c r="BG358" s="59">
        <f t="shared" si="28"/>
        <v>1</v>
      </c>
      <c r="BH358" s="59">
        <f t="shared" si="29"/>
        <v>1.287522764520992E-29</v>
      </c>
      <c r="BI358" s="59" t="e">
        <f t="shared" si="30"/>
        <v>#N/A</v>
      </c>
      <c r="BJ358" s="59"/>
      <c r="BK358" s="59"/>
      <c r="BL358" s="59"/>
      <c r="BM358" s="59"/>
      <c r="BN358" s="59"/>
      <c r="BO358" s="59"/>
      <c r="BP358" s="59"/>
      <c r="BQ358" s="59"/>
      <c r="BR358" s="59"/>
      <c r="BS358" s="59"/>
      <c r="BT358" s="59"/>
      <c r="BU358" s="59"/>
      <c r="BV358" s="59"/>
      <c r="BW358" s="59"/>
      <c r="BX358" s="59"/>
      <c r="BY358" s="59"/>
      <c r="BZ358" s="59"/>
      <c r="CA358" s="59"/>
      <c r="CB358" s="59"/>
      <c r="CC358" s="59"/>
      <c r="CD358" s="59"/>
      <c r="CE358" s="59"/>
      <c r="CF358" s="59"/>
      <c r="CG358" s="59"/>
      <c r="CH358" s="59"/>
      <c r="CI358" s="59"/>
      <c r="CJ358" s="59"/>
      <c r="CK358" s="59"/>
      <c r="CL358" s="59"/>
      <c r="CM358" s="59"/>
      <c r="CN358" s="59"/>
      <c r="CO358" s="59"/>
      <c r="CP358" s="59"/>
      <c r="CQ358" s="59"/>
      <c r="CR358" s="59"/>
      <c r="CS358" s="59"/>
      <c r="CT358" s="59"/>
      <c r="CU358" s="59"/>
      <c r="CV358" s="59"/>
      <c r="CW358" s="59"/>
      <c r="CX358" s="59"/>
      <c r="CY358" s="59"/>
      <c r="CZ358" s="59"/>
      <c r="DA358" s="59"/>
      <c r="DB358" s="59"/>
      <c r="DC358" s="59"/>
      <c r="DD358" s="59"/>
      <c r="DE358" s="59"/>
      <c r="DF358" s="59"/>
      <c r="DG358" s="59"/>
      <c r="DH358" s="59"/>
      <c r="DI358" s="59"/>
      <c r="DJ358" s="59"/>
      <c r="DK358" s="59"/>
      <c r="DL358" s="59"/>
      <c r="DM358" s="59"/>
      <c r="DN358" s="59"/>
      <c r="DO358" s="59"/>
      <c r="DP358" s="59"/>
      <c r="DQ358" s="59"/>
      <c r="DR358" s="59"/>
      <c r="DS358" s="59"/>
      <c r="DT358" s="59"/>
      <c r="DU358" s="59"/>
      <c r="DV358" s="59"/>
      <c r="DW358" s="59"/>
      <c r="DX358" s="59"/>
      <c r="DY358" s="59"/>
      <c r="DZ358" s="59"/>
      <c r="EA358" s="59"/>
      <c r="EB358" s="59"/>
      <c r="EC358" s="59"/>
      <c r="ED358" s="59"/>
      <c r="EE358" s="59"/>
      <c r="EF358" s="59"/>
      <c r="EG358" s="59"/>
      <c r="EH358" s="59"/>
      <c r="EI358" s="59"/>
      <c r="EJ358" s="59"/>
      <c r="EK358" s="59"/>
      <c r="EL358" s="59"/>
      <c r="EM358" s="59"/>
      <c r="EN358" s="59"/>
      <c r="EO358" s="59"/>
      <c r="EP358" s="59"/>
      <c r="EQ358" s="59"/>
      <c r="ER358" s="59"/>
      <c r="ES358" s="59"/>
    </row>
    <row r="359" spans="1:149" outlineLevel="1" x14ac:dyDescent="0.2">
      <c r="A359" s="17">
        <v>158</v>
      </c>
      <c r="B359" s="17">
        <v>0</v>
      </c>
      <c r="C359" s="1">
        <v>1.7032223971732954E-5</v>
      </c>
      <c r="D359" s="1">
        <f t="shared" si="22"/>
        <v>-1.7032223971732954E-5</v>
      </c>
      <c r="E359" s="1">
        <f t="shared" si="23"/>
        <v>3.4064738043493194E-5</v>
      </c>
      <c r="F359" s="1">
        <f t="shared" si="24"/>
        <v>-5.8365004963156809E-3</v>
      </c>
      <c r="G359" s="1">
        <f t="shared" si="25"/>
        <v>-4.127046652671551E-3</v>
      </c>
      <c r="H359" s="1">
        <v>7.5537168796790803E-4</v>
      </c>
      <c r="I359" s="1">
        <f t="shared" si="26"/>
        <v>1.2875604773217661E-8</v>
      </c>
      <c r="J359" s="1">
        <f t="shared" si="27"/>
        <v>-4.1286062633897015E-3</v>
      </c>
      <c r="AV359" s="59"/>
      <c r="AW359" s="59"/>
      <c r="AX359" s="59"/>
      <c r="AY359" s="59"/>
      <c r="AZ359" s="59"/>
      <c r="BA359" s="59"/>
      <c r="BB359" s="59"/>
      <c r="BC359" s="72"/>
      <c r="BD359" s="59"/>
      <c r="BE359" s="59"/>
      <c r="BF359" s="59"/>
      <c r="BG359" s="59">
        <f t="shared" si="28"/>
        <v>1</v>
      </c>
      <c r="BH359" s="59">
        <f t="shared" si="29"/>
        <v>1.7032223971732954E-5</v>
      </c>
      <c r="BI359" s="59" t="e">
        <f t="shared" si="30"/>
        <v>#N/A</v>
      </c>
      <c r="BJ359" s="59"/>
      <c r="BK359" s="59"/>
      <c r="BL359" s="59"/>
      <c r="BM359" s="59"/>
      <c r="BN359" s="59"/>
      <c r="BO359" s="59"/>
      <c r="BP359" s="59"/>
      <c r="BQ359" s="59"/>
      <c r="BR359" s="59"/>
      <c r="BS359" s="59"/>
      <c r="BT359" s="59"/>
      <c r="BU359" s="59"/>
      <c r="BV359" s="59"/>
      <c r="BW359" s="59"/>
      <c r="BX359" s="59"/>
      <c r="BY359" s="59"/>
      <c r="BZ359" s="59"/>
      <c r="CA359" s="59"/>
      <c r="CB359" s="59"/>
      <c r="CC359" s="59"/>
      <c r="CD359" s="59"/>
      <c r="CE359" s="59"/>
      <c r="CF359" s="59"/>
      <c r="CG359" s="59"/>
      <c r="CH359" s="59"/>
      <c r="CI359" s="59"/>
      <c r="CJ359" s="59"/>
      <c r="CK359" s="59"/>
      <c r="CL359" s="59"/>
      <c r="CM359" s="59"/>
      <c r="CN359" s="59"/>
      <c r="CO359" s="59"/>
      <c r="CP359" s="59"/>
      <c r="CQ359" s="59"/>
      <c r="CR359" s="59"/>
      <c r="CS359" s="59"/>
      <c r="CT359" s="59"/>
      <c r="CU359" s="59"/>
      <c r="CV359" s="59"/>
      <c r="CW359" s="59"/>
      <c r="CX359" s="59"/>
      <c r="CY359" s="59"/>
      <c r="CZ359" s="59"/>
      <c r="DA359" s="59"/>
      <c r="DB359" s="59"/>
      <c r="DC359" s="59"/>
      <c r="DD359" s="59"/>
      <c r="DE359" s="59"/>
      <c r="DF359" s="59"/>
      <c r="DG359" s="59"/>
      <c r="DH359" s="59"/>
      <c r="DI359" s="59"/>
      <c r="DJ359" s="59"/>
      <c r="DK359" s="59"/>
      <c r="DL359" s="59"/>
      <c r="DM359" s="59"/>
      <c r="DN359" s="59"/>
      <c r="DO359" s="59"/>
      <c r="DP359" s="59"/>
      <c r="DQ359" s="59"/>
      <c r="DR359" s="59"/>
      <c r="DS359" s="59"/>
      <c r="DT359" s="59"/>
      <c r="DU359" s="59"/>
      <c r="DV359" s="59"/>
      <c r="DW359" s="59"/>
      <c r="DX359" s="59"/>
      <c r="DY359" s="59"/>
      <c r="DZ359" s="59"/>
      <c r="EA359" s="59"/>
      <c r="EB359" s="59"/>
      <c r="EC359" s="59"/>
      <c r="ED359" s="59"/>
      <c r="EE359" s="59"/>
      <c r="EF359" s="59"/>
      <c r="EG359" s="59"/>
      <c r="EH359" s="59"/>
      <c r="EI359" s="59"/>
      <c r="EJ359" s="59"/>
      <c r="EK359" s="59"/>
      <c r="EL359" s="59"/>
      <c r="EM359" s="59"/>
      <c r="EN359" s="59"/>
      <c r="EO359" s="59"/>
      <c r="EP359" s="59"/>
      <c r="EQ359" s="59"/>
      <c r="ER359" s="59"/>
      <c r="ES359" s="59"/>
    </row>
    <row r="360" spans="1:149" outlineLevel="1" x14ac:dyDescent="0.2">
      <c r="A360" s="17">
        <v>159</v>
      </c>
      <c r="B360" s="17">
        <v>0</v>
      </c>
      <c r="C360" s="1">
        <v>5.5734582602166533E-19</v>
      </c>
      <c r="D360" s="1">
        <f t="shared" si="22"/>
        <v>-5.5734582602166533E-19</v>
      </c>
      <c r="E360" s="1">
        <f t="shared" si="23"/>
        <v>0</v>
      </c>
      <c r="F360" s="1">
        <f t="shared" si="24"/>
        <v>0</v>
      </c>
      <c r="G360" s="1">
        <f t="shared" si="25"/>
        <v>-7.4655597648245067E-10</v>
      </c>
      <c r="H360" s="1">
        <v>3.6172006302036714E-16</v>
      </c>
      <c r="I360" s="1">
        <f t="shared" si="26"/>
        <v>2.016031673126955E-34</v>
      </c>
      <c r="J360" s="1">
        <f t="shared" si="27"/>
        <v>-7.4655597648245088E-10</v>
      </c>
      <c r="AV360" s="59"/>
      <c r="AW360" s="59"/>
      <c r="AX360" s="59"/>
      <c r="AY360" s="59"/>
      <c r="AZ360" s="59"/>
      <c r="BA360" s="59"/>
      <c r="BB360" s="59"/>
      <c r="BC360" s="72"/>
      <c r="BD360" s="59"/>
      <c r="BE360" s="59"/>
      <c r="BF360" s="59"/>
      <c r="BG360" s="59">
        <f t="shared" si="28"/>
        <v>1</v>
      </c>
      <c r="BH360" s="59">
        <f t="shared" si="29"/>
        <v>5.5734582602166533E-19</v>
      </c>
      <c r="BI360" s="59" t="e">
        <f t="shared" si="30"/>
        <v>#N/A</v>
      </c>
      <c r="BJ360" s="59"/>
      <c r="BK360" s="59"/>
      <c r="BL360" s="59"/>
      <c r="BM360" s="59"/>
      <c r="BN360" s="59"/>
      <c r="BO360" s="59"/>
      <c r="BP360" s="59"/>
      <c r="BQ360" s="59"/>
      <c r="BR360" s="59"/>
      <c r="BS360" s="59"/>
      <c r="BT360" s="59"/>
      <c r="BU360" s="59"/>
      <c r="BV360" s="59"/>
      <c r="BW360" s="59"/>
      <c r="BX360" s="59"/>
      <c r="BY360" s="59"/>
      <c r="BZ360" s="59"/>
      <c r="CA360" s="59"/>
      <c r="CB360" s="59"/>
      <c r="CC360" s="59"/>
      <c r="CD360" s="59"/>
      <c r="CE360" s="59"/>
      <c r="CF360" s="59"/>
      <c r="CG360" s="59"/>
      <c r="CH360" s="59"/>
      <c r="CI360" s="59"/>
      <c r="CJ360" s="59"/>
      <c r="CK360" s="59"/>
      <c r="CL360" s="59"/>
      <c r="CM360" s="59"/>
      <c r="CN360" s="59"/>
      <c r="CO360" s="59"/>
      <c r="CP360" s="59"/>
      <c r="CQ360" s="59"/>
      <c r="CR360" s="59"/>
      <c r="CS360" s="59"/>
      <c r="CT360" s="59"/>
      <c r="CU360" s="59"/>
      <c r="CV360" s="59"/>
      <c r="CW360" s="59"/>
      <c r="CX360" s="59"/>
      <c r="CY360" s="59"/>
      <c r="CZ360" s="59"/>
      <c r="DA360" s="59"/>
      <c r="DB360" s="59"/>
      <c r="DC360" s="59"/>
      <c r="DD360" s="59"/>
      <c r="DE360" s="59"/>
      <c r="DF360" s="59"/>
      <c r="DG360" s="59"/>
      <c r="DH360" s="59"/>
      <c r="DI360" s="59"/>
      <c r="DJ360" s="59"/>
      <c r="DK360" s="59"/>
      <c r="DL360" s="59"/>
      <c r="DM360" s="59"/>
      <c r="DN360" s="59"/>
      <c r="DO360" s="59"/>
      <c r="DP360" s="59"/>
      <c r="DQ360" s="59"/>
      <c r="DR360" s="59"/>
      <c r="DS360" s="59"/>
      <c r="DT360" s="59"/>
      <c r="DU360" s="59"/>
      <c r="DV360" s="59"/>
      <c r="DW360" s="59"/>
      <c r="DX360" s="59"/>
      <c r="DY360" s="59"/>
      <c r="DZ360" s="59"/>
      <c r="EA360" s="59"/>
      <c r="EB360" s="59"/>
      <c r="EC360" s="59"/>
      <c r="ED360" s="59"/>
      <c r="EE360" s="59"/>
      <c r="EF360" s="59"/>
      <c r="EG360" s="59"/>
      <c r="EH360" s="59"/>
      <c r="EI360" s="59"/>
      <c r="EJ360" s="59"/>
      <c r="EK360" s="59"/>
      <c r="EL360" s="59"/>
      <c r="EM360" s="59"/>
      <c r="EN360" s="59"/>
      <c r="EO360" s="59"/>
      <c r="EP360" s="59"/>
      <c r="EQ360" s="59"/>
      <c r="ER360" s="59"/>
      <c r="ES360" s="59"/>
    </row>
    <row r="361" spans="1:149" outlineLevel="1" x14ac:dyDescent="0.2">
      <c r="A361" s="17">
        <v>160</v>
      </c>
      <c r="B361" s="17">
        <v>0</v>
      </c>
      <c r="C361" s="1">
        <v>2.5135385086551388E-28</v>
      </c>
      <c r="D361" s="1">
        <f t="shared" si="22"/>
        <v>-2.5135385086551388E-28</v>
      </c>
      <c r="E361" s="1">
        <f t="shared" si="23"/>
        <v>0</v>
      </c>
      <c r="F361" s="1">
        <f t="shared" si="24"/>
        <v>0</v>
      </c>
      <c r="G361" s="1">
        <f t="shared" si="25"/>
        <v>-1.585414301895608E-14</v>
      </c>
      <c r="H361" s="1">
        <v>3.8119792987400198E-25</v>
      </c>
      <c r="I361" s="1">
        <f t="shared" si="26"/>
        <v>9.5815567615792471E-53</v>
      </c>
      <c r="J361" s="1">
        <f t="shared" si="27"/>
        <v>-1.585414301895608E-14</v>
      </c>
      <c r="AV361" s="59"/>
      <c r="AW361" s="59"/>
      <c r="AX361" s="59"/>
      <c r="AY361" s="59"/>
      <c r="AZ361" s="59"/>
      <c r="BA361" s="59"/>
      <c r="BB361" s="59"/>
      <c r="BC361" s="72"/>
      <c r="BD361" s="59"/>
      <c r="BE361" s="59"/>
      <c r="BF361" s="59"/>
      <c r="BG361" s="59">
        <f t="shared" si="28"/>
        <v>1</v>
      </c>
      <c r="BH361" s="59">
        <f t="shared" si="29"/>
        <v>2.5135385086551388E-28</v>
      </c>
      <c r="BI361" s="59" t="e">
        <f t="shared" si="30"/>
        <v>#N/A</v>
      </c>
      <c r="BJ361" s="59"/>
      <c r="BK361" s="59"/>
      <c r="BL361" s="59"/>
      <c r="BM361" s="59"/>
      <c r="BN361" s="59"/>
      <c r="BO361" s="59"/>
      <c r="BP361" s="59"/>
      <c r="BQ361" s="59"/>
      <c r="BR361" s="59"/>
      <c r="BS361" s="59"/>
      <c r="BT361" s="59"/>
      <c r="BU361" s="59"/>
      <c r="BV361" s="59"/>
      <c r="BW361" s="59"/>
      <c r="BX361" s="59"/>
      <c r="BY361" s="59"/>
      <c r="BZ361" s="59"/>
      <c r="CA361" s="59"/>
      <c r="CB361" s="59"/>
      <c r="CC361" s="59"/>
      <c r="CD361" s="59"/>
      <c r="CE361" s="59"/>
      <c r="CF361" s="59"/>
      <c r="CG361" s="59"/>
      <c r="CH361" s="59"/>
      <c r="CI361" s="59"/>
      <c r="CJ361" s="59"/>
      <c r="CK361" s="59"/>
      <c r="CL361" s="59"/>
      <c r="CM361" s="59"/>
      <c r="CN361" s="59"/>
      <c r="CO361" s="59"/>
      <c r="CP361" s="59"/>
      <c r="CQ361" s="59"/>
      <c r="CR361" s="59"/>
      <c r="CS361" s="59"/>
      <c r="CT361" s="59"/>
      <c r="CU361" s="59"/>
      <c r="CV361" s="59"/>
      <c r="CW361" s="59"/>
      <c r="CX361" s="59"/>
      <c r="CY361" s="59"/>
      <c r="CZ361" s="59"/>
      <c r="DA361" s="59"/>
      <c r="DB361" s="59"/>
      <c r="DC361" s="59"/>
      <c r="DD361" s="59"/>
      <c r="DE361" s="59"/>
      <c r="DF361" s="59"/>
      <c r="DG361" s="59"/>
      <c r="DH361" s="59"/>
      <c r="DI361" s="59"/>
      <c r="DJ361" s="59"/>
      <c r="DK361" s="59"/>
      <c r="DL361" s="59"/>
      <c r="DM361" s="59"/>
      <c r="DN361" s="59"/>
      <c r="DO361" s="59"/>
      <c r="DP361" s="59"/>
      <c r="DQ361" s="59"/>
      <c r="DR361" s="59"/>
      <c r="DS361" s="59"/>
      <c r="DT361" s="59"/>
      <c r="DU361" s="59"/>
      <c r="DV361" s="59"/>
      <c r="DW361" s="59"/>
      <c r="DX361" s="59"/>
      <c r="DY361" s="59"/>
      <c r="DZ361" s="59"/>
      <c r="EA361" s="59"/>
      <c r="EB361" s="59"/>
      <c r="EC361" s="59"/>
      <c r="ED361" s="59"/>
      <c r="EE361" s="59"/>
      <c r="EF361" s="59"/>
      <c r="EG361" s="59"/>
      <c r="EH361" s="59"/>
      <c r="EI361" s="59"/>
      <c r="EJ361" s="59"/>
      <c r="EK361" s="59"/>
      <c r="EL361" s="59"/>
      <c r="EM361" s="59"/>
      <c r="EN361" s="59"/>
      <c r="EO361" s="59"/>
      <c r="EP361" s="59"/>
      <c r="EQ361" s="59"/>
      <c r="ER361" s="59"/>
      <c r="ES361" s="59"/>
    </row>
    <row r="362" spans="1:149" outlineLevel="1" x14ac:dyDescent="0.2">
      <c r="A362" s="17">
        <v>161</v>
      </c>
      <c r="B362" s="17">
        <v>0</v>
      </c>
      <c r="C362" s="1">
        <v>3.9963431728821434E-2</v>
      </c>
      <c r="D362" s="1">
        <f t="shared" si="22"/>
        <v>-3.9963431728821434E-2</v>
      </c>
      <c r="E362" s="1">
        <f t="shared" si="23"/>
        <v>8.1567806593181413E-2</v>
      </c>
      <c r="F362" s="1">
        <f t="shared" si="24"/>
        <v>-0.28560078184973764</v>
      </c>
      <c r="G362" s="1">
        <f t="shared" si="25"/>
        <v>-0.20402693220350068</v>
      </c>
      <c r="H362" s="1">
        <v>0.15867369627495159</v>
      </c>
      <c r="I362" s="1">
        <f t="shared" si="26"/>
        <v>7.850828139327342E-3</v>
      </c>
      <c r="J362" s="1">
        <f t="shared" si="27"/>
        <v>-0.22243609689908517</v>
      </c>
      <c r="AV362" s="59"/>
      <c r="AW362" s="59"/>
      <c r="AX362" s="59"/>
      <c r="AY362" s="59"/>
      <c r="AZ362" s="59"/>
      <c r="BA362" s="59"/>
      <c r="BB362" s="59"/>
      <c r="BC362" s="72"/>
      <c r="BD362" s="59"/>
      <c r="BE362" s="59"/>
      <c r="BF362" s="59"/>
      <c r="BG362" s="59">
        <f t="shared" si="28"/>
        <v>1</v>
      </c>
      <c r="BH362" s="59">
        <f t="shared" si="29"/>
        <v>3.9963431728821434E-2</v>
      </c>
      <c r="BI362" s="59" t="e">
        <f t="shared" si="30"/>
        <v>#N/A</v>
      </c>
      <c r="BJ362" s="59"/>
      <c r="BK362" s="59"/>
      <c r="BL362" s="59"/>
      <c r="BM362" s="59"/>
      <c r="BN362" s="59"/>
      <c r="BO362" s="59"/>
      <c r="BP362" s="59"/>
      <c r="BQ362" s="59"/>
      <c r="BR362" s="59"/>
      <c r="BS362" s="59"/>
      <c r="BT362" s="59"/>
      <c r="BU362" s="59"/>
      <c r="BV362" s="59"/>
      <c r="BW362" s="59"/>
      <c r="BX362" s="59"/>
      <c r="BY362" s="59"/>
      <c r="BZ362" s="59"/>
      <c r="CA362" s="59"/>
      <c r="CB362" s="59"/>
      <c r="CC362" s="59"/>
      <c r="CD362" s="59"/>
      <c r="CE362" s="59"/>
      <c r="CF362" s="59"/>
      <c r="CG362" s="59"/>
      <c r="CH362" s="59"/>
      <c r="CI362" s="59"/>
      <c r="CJ362" s="59"/>
      <c r="CK362" s="59"/>
      <c r="CL362" s="59"/>
      <c r="CM362" s="59"/>
      <c r="CN362" s="59"/>
      <c r="CO362" s="59"/>
      <c r="CP362" s="59"/>
      <c r="CQ362" s="59"/>
      <c r="CR362" s="59"/>
      <c r="CS362" s="59"/>
      <c r="CT362" s="59"/>
      <c r="CU362" s="59"/>
      <c r="CV362" s="59"/>
      <c r="CW362" s="59"/>
      <c r="CX362" s="59"/>
      <c r="CY362" s="59"/>
      <c r="CZ362" s="59"/>
      <c r="DA362" s="59"/>
      <c r="DB362" s="59"/>
      <c r="DC362" s="59"/>
      <c r="DD362" s="59"/>
      <c r="DE362" s="59"/>
      <c r="DF362" s="59"/>
      <c r="DG362" s="59"/>
      <c r="DH362" s="59"/>
      <c r="DI362" s="59"/>
      <c r="DJ362" s="59"/>
      <c r="DK362" s="59"/>
      <c r="DL362" s="59"/>
      <c r="DM362" s="59"/>
      <c r="DN362" s="59"/>
      <c r="DO362" s="59"/>
      <c r="DP362" s="59"/>
      <c r="DQ362" s="59"/>
      <c r="DR362" s="59"/>
      <c r="DS362" s="59"/>
      <c r="DT362" s="59"/>
      <c r="DU362" s="59"/>
      <c r="DV362" s="59"/>
      <c r="DW362" s="59"/>
      <c r="DX362" s="59"/>
      <c r="DY362" s="59"/>
      <c r="DZ362" s="59"/>
      <c r="EA362" s="59"/>
      <c r="EB362" s="59"/>
      <c r="EC362" s="59"/>
      <c r="ED362" s="59"/>
      <c r="EE362" s="59"/>
      <c r="EF362" s="59"/>
      <c r="EG362" s="59"/>
      <c r="EH362" s="59"/>
      <c r="EI362" s="59"/>
      <c r="EJ362" s="59"/>
      <c r="EK362" s="59"/>
      <c r="EL362" s="59"/>
      <c r="EM362" s="59"/>
      <c r="EN362" s="59"/>
      <c r="EO362" s="59"/>
      <c r="EP362" s="59"/>
      <c r="EQ362" s="59"/>
      <c r="ER362" s="59"/>
      <c r="ES362" s="59"/>
    </row>
    <row r="363" spans="1:149" outlineLevel="1" x14ac:dyDescent="0.2">
      <c r="A363" s="17">
        <v>162</v>
      </c>
      <c r="B363" s="17">
        <v>0</v>
      </c>
      <c r="C363" s="1">
        <v>4.2192540804025454E-24</v>
      </c>
      <c r="D363" s="1">
        <f t="shared" si="22"/>
        <v>-4.2192540804025454E-24</v>
      </c>
      <c r="E363" s="1">
        <f t="shared" si="23"/>
        <v>0</v>
      </c>
      <c r="F363" s="1">
        <f t="shared" si="24"/>
        <v>0</v>
      </c>
      <c r="G363" s="1">
        <f t="shared" si="25"/>
        <v>-2.0540822964045393E-12</v>
      </c>
      <c r="H363" s="1">
        <v>4.5565574444205847E-21</v>
      </c>
      <c r="I363" s="1">
        <f t="shared" si="26"/>
        <v>1.9225273589960147E-44</v>
      </c>
      <c r="J363" s="1">
        <f t="shared" si="27"/>
        <v>-2.0540822964045393E-12</v>
      </c>
      <c r="AV363" s="59"/>
      <c r="AW363" s="59"/>
      <c r="AX363" s="59"/>
      <c r="AY363" s="59"/>
      <c r="AZ363" s="59"/>
      <c r="BA363" s="59"/>
      <c r="BB363" s="59"/>
      <c r="BC363" s="72"/>
      <c r="BD363" s="59"/>
      <c r="BE363" s="59"/>
      <c r="BF363" s="59"/>
      <c r="BG363" s="59">
        <f t="shared" si="28"/>
        <v>1</v>
      </c>
      <c r="BH363" s="59">
        <f t="shared" si="29"/>
        <v>4.2192540804025454E-24</v>
      </c>
      <c r="BI363" s="59" t="e">
        <f t="shared" si="30"/>
        <v>#N/A</v>
      </c>
      <c r="BJ363" s="59"/>
      <c r="BK363" s="59"/>
      <c r="BL363" s="59"/>
      <c r="BM363" s="59"/>
      <c r="BN363" s="59"/>
      <c r="BO363" s="59"/>
      <c r="BP363" s="59"/>
      <c r="BQ363" s="59"/>
      <c r="BR363" s="59"/>
      <c r="BS363" s="59"/>
      <c r="BT363" s="59"/>
      <c r="BU363" s="59"/>
      <c r="BV363" s="59"/>
      <c r="BW363" s="59"/>
      <c r="BX363" s="59"/>
      <c r="BY363" s="59"/>
      <c r="BZ363" s="59"/>
      <c r="CA363" s="59"/>
      <c r="CB363" s="59"/>
      <c r="CC363" s="59"/>
      <c r="CD363" s="59"/>
      <c r="CE363" s="59"/>
      <c r="CF363" s="59"/>
      <c r="CG363" s="59"/>
      <c r="CH363" s="59"/>
      <c r="CI363" s="59"/>
      <c r="CJ363" s="59"/>
      <c r="CK363" s="59"/>
      <c r="CL363" s="59"/>
      <c r="CM363" s="59"/>
      <c r="CN363" s="59"/>
      <c r="CO363" s="59"/>
      <c r="CP363" s="59"/>
      <c r="CQ363" s="59"/>
      <c r="CR363" s="59"/>
      <c r="CS363" s="59"/>
      <c r="CT363" s="59"/>
      <c r="CU363" s="59"/>
      <c r="CV363" s="59"/>
      <c r="CW363" s="59"/>
      <c r="CX363" s="59"/>
      <c r="CY363" s="59"/>
      <c r="CZ363" s="59"/>
      <c r="DA363" s="59"/>
      <c r="DB363" s="59"/>
      <c r="DC363" s="59"/>
      <c r="DD363" s="59"/>
      <c r="DE363" s="59"/>
      <c r="DF363" s="59"/>
      <c r="DG363" s="59"/>
      <c r="DH363" s="59"/>
      <c r="DI363" s="59"/>
      <c r="DJ363" s="59"/>
      <c r="DK363" s="59"/>
      <c r="DL363" s="59"/>
      <c r="DM363" s="59"/>
      <c r="DN363" s="59"/>
      <c r="DO363" s="59"/>
      <c r="DP363" s="59"/>
      <c r="DQ363" s="59"/>
      <c r="DR363" s="59"/>
      <c r="DS363" s="59"/>
      <c r="DT363" s="59"/>
      <c r="DU363" s="59"/>
      <c r="DV363" s="59"/>
      <c r="DW363" s="59"/>
      <c r="DX363" s="59"/>
      <c r="DY363" s="59"/>
      <c r="DZ363" s="59"/>
      <c r="EA363" s="59"/>
      <c r="EB363" s="59"/>
      <c r="EC363" s="59"/>
      <c r="ED363" s="59"/>
      <c r="EE363" s="59"/>
      <c r="EF363" s="59"/>
      <c r="EG363" s="59"/>
      <c r="EH363" s="59"/>
      <c r="EI363" s="59"/>
      <c r="EJ363" s="59"/>
      <c r="EK363" s="59"/>
      <c r="EL363" s="59"/>
      <c r="EM363" s="59"/>
      <c r="EN363" s="59"/>
      <c r="EO363" s="59"/>
      <c r="EP363" s="59"/>
      <c r="EQ363" s="59"/>
      <c r="ER363" s="59"/>
      <c r="ES363" s="59"/>
    </row>
    <row r="364" spans="1:149" outlineLevel="1" x14ac:dyDescent="0.2">
      <c r="A364" s="17">
        <v>163</v>
      </c>
      <c r="B364" s="17">
        <v>0</v>
      </c>
      <c r="C364" s="1">
        <v>8.0104577296595223E-19</v>
      </c>
      <c r="D364" s="1">
        <f t="shared" si="22"/>
        <v>-8.0104577296595223E-19</v>
      </c>
      <c r="E364" s="1">
        <f t="shared" si="23"/>
        <v>0</v>
      </c>
      <c r="F364" s="1">
        <f t="shared" si="24"/>
        <v>0</v>
      </c>
      <c r="G364" s="1">
        <f t="shared" si="25"/>
        <v>-8.950116049336747E-10</v>
      </c>
      <c r="H364" s="1">
        <v>5.0873970939163877E-16</v>
      </c>
      <c r="I364" s="1">
        <f t="shared" si="26"/>
        <v>4.0752379374809943E-34</v>
      </c>
      <c r="J364" s="1">
        <f t="shared" si="27"/>
        <v>-8.9501160493367491E-10</v>
      </c>
      <c r="AV364" s="59"/>
      <c r="AW364" s="59"/>
      <c r="AX364" s="59"/>
      <c r="AY364" s="59"/>
      <c r="AZ364" s="59"/>
      <c r="BA364" s="59"/>
      <c r="BB364" s="59"/>
      <c r="BC364" s="72"/>
      <c r="BD364" s="59"/>
      <c r="BE364" s="59"/>
      <c r="BF364" s="59"/>
      <c r="BG364" s="59">
        <f t="shared" si="28"/>
        <v>1</v>
      </c>
      <c r="BH364" s="59">
        <f t="shared" si="29"/>
        <v>8.0104577296595223E-19</v>
      </c>
      <c r="BI364" s="59" t="e">
        <f t="shared" si="30"/>
        <v>#N/A</v>
      </c>
      <c r="BJ364" s="59"/>
      <c r="BK364" s="59"/>
      <c r="BL364" s="59"/>
      <c r="BM364" s="59"/>
      <c r="BN364" s="59"/>
      <c r="BO364" s="59"/>
      <c r="BP364" s="59"/>
      <c r="BQ364" s="59"/>
      <c r="BR364" s="59"/>
      <c r="BS364" s="59"/>
      <c r="BT364" s="59"/>
      <c r="BU364" s="59"/>
      <c r="BV364" s="59"/>
      <c r="BW364" s="59"/>
      <c r="BX364" s="59"/>
      <c r="BY364" s="59"/>
      <c r="BZ364" s="59"/>
      <c r="CA364" s="59"/>
      <c r="CB364" s="59"/>
      <c r="CC364" s="59"/>
      <c r="CD364" s="59"/>
      <c r="CE364" s="59"/>
      <c r="CF364" s="59"/>
      <c r="CG364" s="59"/>
      <c r="CH364" s="59"/>
      <c r="CI364" s="59"/>
      <c r="CJ364" s="59"/>
      <c r="CK364" s="59"/>
      <c r="CL364" s="59"/>
      <c r="CM364" s="59"/>
      <c r="CN364" s="59"/>
      <c r="CO364" s="59"/>
      <c r="CP364" s="59"/>
      <c r="CQ364" s="59"/>
      <c r="CR364" s="59"/>
      <c r="CS364" s="59"/>
      <c r="CT364" s="59"/>
      <c r="CU364" s="59"/>
      <c r="CV364" s="59"/>
      <c r="CW364" s="59"/>
      <c r="CX364" s="59"/>
      <c r="CY364" s="59"/>
      <c r="CZ364" s="59"/>
      <c r="DA364" s="59"/>
      <c r="DB364" s="59"/>
      <c r="DC364" s="59"/>
      <c r="DD364" s="59"/>
      <c r="DE364" s="59"/>
      <c r="DF364" s="59"/>
      <c r="DG364" s="59"/>
      <c r="DH364" s="59"/>
      <c r="DI364" s="59"/>
      <c r="DJ364" s="59"/>
      <c r="DK364" s="59"/>
      <c r="DL364" s="59"/>
      <c r="DM364" s="59"/>
      <c r="DN364" s="59"/>
      <c r="DO364" s="59"/>
      <c r="DP364" s="59"/>
      <c r="DQ364" s="59"/>
      <c r="DR364" s="59"/>
      <c r="DS364" s="59"/>
      <c r="DT364" s="59"/>
      <c r="DU364" s="59"/>
      <c r="DV364" s="59"/>
      <c r="DW364" s="59"/>
      <c r="DX364" s="59"/>
      <c r="DY364" s="59"/>
      <c r="DZ364" s="59"/>
      <c r="EA364" s="59"/>
      <c r="EB364" s="59"/>
      <c r="EC364" s="59"/>
      <c r="ED364" s="59"/>
      <c r="EE364" s="59"/>
      <c r="EF364" s="59"/>
      <c r="EG364" s="59"/>
      <c r="EH364" s="59"/>
      <c r="EI364" s="59"/>
      <c r="EJ364" s="59"/>
      <c r="EK364" s="59"/>
      <c r="EL364" s="59"/>
      <c r="EM364" s="59"/>
      <c r="EN364" s="59"/>
      <c r="EO364" s="59"/>
      <c r="EP364" s="59"/>
      <c r="EQ364" s="59"/>
      <c r="ER364" s="59"/>
      <c r="ES364" s="59"/>
    </row>
    <row r="365" spans="1:149" outlineLevel="1" x14ac:dyDescent="0.2">
      <c r="A365" s="17">
        <v>164</v>
      </c>
      <c r="B365" s="17">
        <v>0</v>
      </c>
      <c r="C365" s="1">
        <v>5.0171348032849235E-10</v>
      </c>
      <c r="D365" s="1">
        <f t="shared" si="22"/>
        <v>-5.0171348032849235E-10</v>
      </c>
      <c r="E365" s="1">
        <f t="shared" si="23"/>
        <v>1.0034271189210675E-9</v>
      </c>
      <c r="F365" s="1">
        <f t="shared" si="24"/>
        <v>-3.167691776232447E-5</v>
      </c>
      <c r="G365" s="1">
        <f t="shared" si="25"/>
        <v>-2.2398961596025135E-5</v>
      </c>
      <c r="H365" s="1">
        <v>9.3522407376167996E-8</v>
      </c>
      <c r="I365" s="1">
        <f t="shared" si="26"/>
        <v>4.6921456905145053E-17</v>
      </c>
      <c r="J365" s="1">
        <f t="shared" si="27"/>
        <v>-2.2398962643427616E-5</v>
      </c>
      <c r="AV365" s="59"/>
      <c r="AW365" s="59"/>
      <c r="AX365" s="59"/>
      <c r="AY365" s="59"/>
      <c r="AZ365" s="59"/>
      <c r="BA365" s="59"/>
      <c r="BB365" s="59"/>
      <c r="BC365" s="72"/>
      <c r="BD365" s="59"/>
      <c r="BE365" s="59"/>
      <c r="BF365" s="59"/>
      <c r="BG365" s="59">
        <f t="shared" si="28"/>
        <v>1</v>
      </c>
      <c r="BH365" s="59">
        <f t="shared" si="29"/>
        <v>5.0171348032849235E-10</v>
      </c>
      <c r="BI365" s="59" t="e">
        <f t="shared" si="30"/>
        <v>#N/A</v>
      </c>
      <c r="BJ365" s="59"/>
      <c r="BK365" s="59"/>
      <c r="BL365" s="59"/>
      <c r="BM365" s="59"/>
      <c r="BN365" s="59"/>
      <c r="BO365" s="59"/>
      <c r="BP365" s="59"/>
      <c r="BQ365" s="59"/>
      <c r="BR365" s="59"/>
      <c r="BS365" s="59"/>
      <c r="BT365" s="59"/>
      <c r="BU365" s="59"/>
      <c r="BV365" s="59"/>
      <c r="BW365" s="59"/>
      <c r="BX365" s="59"/>
      <c r="BY365" s="59"/>
      <c r="BZ365" s="59"/>
      <c r="CA365" s="59"/>
      <c r="CB365" s="59"/>
      <c r="CC365" s="59"/>
      <c r="CD365" s="59"/>
      <c r="CE365" s="59"/>
      <c r="CF365" s="59"/>
      <c r="CG365" s="59"/>
      <c r="CH365" s="59"/>
      <c r="CI365" s="59"/>
      <c r="CJ365" s="59"/>
      <c r="CK365" s="59"/>
      <c r="CL365" s="59"/>
      <c r="CM365" s="59"/>
      <c r="CN365" s="59"/>
      <c r="CO365" s="59"/>
      <c r="CP365" s="59"/>
      <c r="CQ365" s="59"/>
      <c r="CR365" s="59"/>
      <c r="CS365" s="59"/>
      <c r="CT365" s="59"/>
      <c r="CU365" s="59"/>
      <c r="CV365" s="59"/>
      <c r="CW365" s="59"/>
      <c r="CX365" s="59"/>
      <c r="CY365" s="59"/>
      <c r="CZ365" s="59"/>
      <c r="DA365" s="59"/>
      <c r="DB365" s="59"/>
      <c r="DC365" s="59"/>
      <c r="DD365" s="59"/>
      <c r="DE365" s="59"/>
      <c r="DF365" s="59"/>
      <c r="DG365" s="59"/>
      <c r="DH365" s="59"/>
      <c r="DI365" s="59"/>
      <c r="DJ365" s="59"/>
      <c r="DK365" s="59"/>
      <c r="DL365" s="59"/>
      <c r="DM365" s="59"/>
      <c r="DN365" s="59"/>
      <c r="DO365" s="59"/>
      <c r="DP365" s="59"/>
      <c r="DQ365" s="59"/>
      <c r="DR365" s="59"/>
      <c r="DS365" s="59"/>
      <c r="DT365" s="59"/>
      <c r="DU365" s="59"/>
      <c r="DV365" s="59"/>
      <c r="DW365" s="59"/>
      <c r="DX365" s="59"/>
      <c r="DY365" s="59"/>
      <c r="DZ365" s="59"/>
      <c r="EA365" s="59"/>
      <c r="EB365" s="59"/>
      <c r="EC365" s="59"/>
      <c r="ED365" s="59"/>
      <c r="EE365" s="59"/>
      <c r="EF365" s="59"/>
      <c r="EG365" s="59"/>
      <c r="EH365" s="59"/>
      <c r="EI365" s="59"/>
      <c r="EJ365" s="59"/>
      <c r="EK365" s="59"/>
      <c r="EL365" s="59"/>
      <c r="EM365" s="59"/>
      <c r="EN365" s="59"/>
      <c r="EO365" s="59"/>
      <c r="EP365" s="59"/>
      <c r="EQ365" s="59"/>
      <c r="ER365" s="59"/>
      <c r="ES365" s="59"/>
    </row>
    <row r="366" spans="1:149" outlineLevel="1" x14ac:dyDescent="0.2">
      <c r="A366" s="17">
        <v>165</v>
      </c>
      <c r="B366" s="17">
        <v>0</v>
      </c>
      <c r="C366" s="1">
        <v>3.7063692677861638E-19</v>
      </c>
      <c r="D366" s="1">
        <f t="shared" si="22"/>
        <v>-3.7063692677861638E-19</v>
      </c>
      <c r="E366" s="1">
        <f t="shared" si="23"/>
        <v>0</v>
      </c>
      <c r="F366" s="1">
        <f t="shared" si="24"/>
        <v>0</v>
      </c>
      <c r="G366" s="1">
        <f t="shared" si="25"/>
        <v>-6.0879957849740367E-10</v>
      </c>
      <c r="H366" s="1">
        <v>2.5439478349289096E-16</v>
      </c>
      <c r="I366" s="1">
        <f t="shared" si="26"/>
        <v>9.4288100742316618E-35</v>
      </c>
      <c r="J366" s="1">
        <f t="shared" si="27"/>
        <v>-6.0879957849740377E-10</v>
      </c>
      <c r="AV366" s="59"/>
      <c r="AW366" s="59"/>
      <c r="AX366" s="59"/>
      <c r="AY366" s="59"/>
      <c r="AZ366" s="59"/>
      <c r="BA366" s="59"/>
      <c r="BB366" s="59"/>
      <c r="BC366" s="72"/>
      <c r="BD366" s="59"/>
      <c r="BE366" s="59"/>
      <c r="BF366" s="59"/>
      <c r="BG366" s="59">
        <f t="shared" si="28"/>
        <v>1</v>
      </c>
      <c r="BH366" s="59">
        <f t="shared" si="29"/>
        <v>3.7063692677861638E-19</v>
      </c>
      <c r="BI366" s="59" t="e">
        <f t="shared" si="30"/>
        <v>#N/A</v>
      </c>
      <c r="BJ366" s="59"/>
      <c r="BK366" s="59"/>
      <c r="BL366" s="59"/>
      <c r="BM366" s="59"/>
      <c r="BN366" s="59"/>
      <c r="BO366" s="59"/>
      <c r="BP366" s="59"/>
      <c r="BQ366" s="59"/>
      <c r="BR366" s="59"/>
      <c r="BS366" s="59"/>
      <c r="BT366" s="59"/>
      <c r="BU366" s="59"/>
      <c r="BV366" s="59"/>
      <c r="BW366" s="59"/>
      <c r="BX366" s="59"/>
      <c r="BY366" s="59"/>
      <c r="BZ366" s="59"/>
      <c r="CA366" s="59"/>
      <c r="CB366" s="59"/>
      <c r="CC366" s="59"/>
      <c r="CD366" s="59"/>
      <c r="CE366" s="59"/>
      <c r="CF366" s="59"/>
      <c r="CG366" s="59"/>
      <c r="CH366" s="59"/>
      <c r="CI366" s="59"/>
      <c r="CJ366" s="59"/>
      <c r="CK366" s="59"/>
      <c r="CL366" s="59"/>
      <c r="CM366" s="59"/>
      <c r="CN366" s="59"/>
      <c r="CO366" s="59"/>
      <c r="CP366" s="59"/>
      <c r="CQ366" s="59"/>
      <c r="CR366" s="59"/>
      <c r="CS366" s="59"/>
      <c r="CT366" s="59"/>
      <c r="CU366" s="59"/>
      <c r="CV366" s="59"/>
      <c r="CW366" s="59"/>
      <c r="CX366" s="59"/>
      <c r="CY366" s="59"/>
      <c r="CZ366" s="59"/>
      <c r="DA366" s="59"/>
      <c r="DB366" s="59"/>
      <c r="DC366" s="59"/>
      <c r="DD366" s="59"/>
      <c r="DE366" s="59"/>
      <c r="DF366" s="59"/>
      <c r="DG366" s="59"/>
      <c r="DH366" s="59"/>
      <c r="DI366" s="59"/>
      <c r="DJ366" s="59"/>
      <c r="DK366" s="59"/>
      <c r="DL366" s="59"/>
      <c r="DM366" s="59"/>
      <c r="DN366" s="59"/>
      <c r="DO366" s="59"/>
      <c r="DP366" s="59"/>
      <c r="DQ366" s="59"/>
      <c r="DR366" s="59"/>
      <c r="DS366" s="59"/>
      <c r="DT366" s="59"/>
      <c r="DU366" s="59"/>
      <c r="DV366" s="59"/>
      <c r="DW366" s="59"/>
      <c r="DX366" s="59"/>
      <c r="DY366" s="59"/>
      <c r="DZ366" s="59"/>
      <c r="EA366" s="59"/>
      <c r="EB366" s="59"/>
      <c r="EC366" s="59"/>
      <c r="ED366" s="59"/>
      <c r="EE366" s="59"/>
      <c r="EF366" s="59"/>
      <c r="EG366" s="59"/>
      <c r="EH366" s="59"/>
      <c r="EI366" s="59"/>
      <c r="EJ366" s="59"/>
      <c r="EK366" s="59"/>
      <c r="EL366" s="59"/>
      <c r="EM366" s="59"/>
      <c r="EN366" s="59"/>
      <c r="EO366" s="59"/>
      <c r="EP366" s="59"/>
      <c r="EQ366" s="59"/>
      <c r="ER366" s="59"/>
      <c r="ES366" s="59"/>
    </row>
    <row r="367" spans="1:149" outlineLevel="1" x14ac:dyDescent="0.2">
      <c r="A367" s="17">
        <v>166</v>
      </c>
      <c r="B367" s="17">
        <v>0</v>
      </c>
      <c r="C367" s="1">
        <v>5.9999996061686096E-29</v>
      </c>
      <c r="D367" s="1">
        <f t="shared" si="22"/>
        <v>-5.9999996061686096E-29</v>
      </c>
      <c r="E367" s="1">
        <f t="shared" si="23"/>
        <v>0</v>
      </c>
      <c r="F367" s="1">
        <f t="shared" si="24"/>
        <v>0</v>
      </c>
      <c r="G367" s="1">
        <f t="shared" si="25"/>
        <v>-7.7459664381977611E-15</v>
      </c>
      <c r="H367" s="1">
        <v>9.3938271124208547E-26</v>
      </c>
      <c r="I367" s="1">
        <f t="shared" si="26"/>
        <v>5.6362958974941147E-54</v>
      </c>
      <c r="J367" s="1">
        <f t="shared" si="27"/>
        <v>-7.7459664381977611E-15</v>
      </c>
      <c r="AV367" s="59"/>
      <c r="AW367" s="59"/>
      <c r="AX367" s="59"/>
      <c r="AY367" s="59"/>
      <c r="AZ367" s="59"/>
      <c r="BA367" s="59"/>
      <c r="BB367" s="59"/>
      <c r="BC367" s="72"/>
      <c r="BD367" s="59"/>
      <c r="BE367" s="59"/>
      <c r="BF367" s="59"/>
      <c r="BG367" s="59">
        <f t="shared" si="28"/>
        <v>1</v>
      </c>
      <c r="BH367" s="59">
        <f t="shared" si="29"/>
        <v>5.9999996061686096E-29</v>
      </c>
      <c r="BI367" s="59" t="e">
        <f t="shared" si="30"/>
        <v>#N/A</v>
      </c>
      <c r="BJ367" s="59"/>
      <c r="BK367" s="59"/>
      <c r="BL367" s="59"/>
      <c r="BM367" s="59"/>
      <c r="BN367" s="59"/>
      <c r="BO367" s="59"/>
      <c r="BP367" s="59"/>
      <c r="BQ367" s="59"/>
      <c r="BR367" s="59"/>
      <c r="BS367" s="59"/>
      <c r="BT367" s="59"/>
      <c r="BU367" s="59"/>
      <c r="BV367" s="59"/>
      <c r="BW367" s="59"/>
      <c r="BX367" s="59"/>
      <c r="BY367" s="59"/>
      <c r="BZ367" s="59"/>
      <c r="CA367" s="59"/>
      <c r="CB367" s="59"/>
      <c r="CC367" s="59"/>
      <c r="CD367" s="59"/>
      <c r="CE367" s="59"/>
      <c r="CF367" s="59"/>
      <c r="CG367" s="59"/>
      <c r="CH367" s="59"/>
      <c r="CI367" s="59"/>
      <c r="CJ367" s="59"/>
      <c r="CK367" s="59"/>
      <c r="CL367" s="59"/>
      <c r="CM367" s="59"/>
      <c r="CN367" s="59"/>
      <c r="CO367" s="59"/>
      <c r="CP367" s="59"/>
      <c r="CQ367" s="59"/>
      <c r="CR367" s="59"/>
      <c r="CS367" s="59"/>
      <c r="CT367" s="59"/>
      <c r="CU367" s="59"/>
      <c r="CV367" s="59"/>
      <c r="CW367" s="59"/>
      <c r="CX367" s="59"/>
      <c r="CY367" s="59"/>
      <c r="CZ367" s="59"/>
      <c r="DA367" s="59"/>
      <c r="DB367" s="59"/>
      <c r="DC367" s="59"/>
      <c r="DD367" s="59"/>
      <c r="DE367" s="59"/>
      <c r="DF367" s="59"/>
      <c r="DG367" s="59"/>
      <c r="DH367" s="59"/>
      <c r="DI367" s="59"/>
      <c r="DJ367" s="59"/>
      <c r="DK367" s="59"/>
      <c r="DL367" s="59"/>
      <c r="DM367" s="59"/>
      <c r="DN367" s="59"/>
      <c r="DO367" s="59"/>
      <c r="DP367" s="59"/>
      <c r="DQ367" s="59"/>
      <c r="DR367" s="59"/>
      <c r="DS367" s="59"/>
      <c r="DT367" s="59"/>
      <c r="DU367" s="59"/>
      <c r="DV367" s="59"/>
      <c r="DW367" s="59"/>
      <c r="DX367" s="59"/>
      <c r="DY367" s="59"/>
      <c r="DZ367" s="59"/>
      <c r="EA367" s="59"/>
      <c r="EB367" s="59"/>
      <c r="EC367" s="59"/>
      <c r="ED367" s="59"/>
      <c r="EE367" s="59"/>
      <c r="EF367" s="59"/>
      <c r="EG367" s="59"/>
      <c r="EH367" s="59"/>
      <c r="EI367" s="59"/>
      <c r="EJ367" s="59"/>
      <c r="EK367" s="59"/>
      <c r="EL367" s="59"/>
      <c r="EM367" s="59"/>
      <c r="EN367" s="59"/>
      <c r="EO367" s="59"/>
      <c r="EP367" s="59"/>
      <c r="EQ367" s="59"/>
      <c r="ER367" s="59"/>
      <c r="ES367" s="59"/>
    </row>
    <row r="368" spans="1:149" outlineLevel="1" x14ac:dyDescent="0.2">
      <c r="A368" s="17">
        <v>167</v>
      </c>
      <c r="B368" s="17">
        <v>0</v>
      </c>
      <c r="C368" s="1">
        <v>8.0804469158481369E-22</v>
      </c>
      <c r="D368" s="1">
        <f t="shared" si="22"/>
        <v>-8.0804469158481369E-22</v>
      </c>
      <c r="E368" s="1">
        <f t="shared" si="23"/>
        <v>0</v>
      </c>
      <c r="F368" s="1">
        <f t="shared" si="24"/>
        <v>0</v>
      </c>
      <c r="G368" s="1">
        <f t="shared" si="25"/>
        <v>-2.8426126918467343E-11</v>
      </c>
      <c r="H368" s="1">
        <v>7.4509640602427096E-19</v>
      </c>
      <c r="I368" s="1">
        <f t="shared" si="26"/>
        <v>6.020711956068351E-40</v>
      </c>
      <c r="J368" s="1">
        <f t="shared" si="27"/>
        <v>-2.8426126918467343E-11</v>
      </c>
      <c r="AV368" s="59"/>
      <c r="AW368" s="59"/>
      <c r="AX368" s="59"/>
      <c r="AY368" s="59"/>
      <c r="AZ368" s="59"/>
      <c r="BA368" s="59"/>
      <c r="BB368" s="59"/>
      <c r="BC368" s="72"/>
      <c r="BD368" s="59"/>
      <c r="BE368" s="59"/>
      <c r="BF368" s="59"/>
      <c r="BG368" s="59">
        <f t="shared" si="28"/>
        <v>1</v>
      </c>
      <c r="BH368" s="59">
        <f t="shared" si="29"/>
        <v>8.0804469158481369E-22</v>
      </c>
      <c r="BI368" s="59" t="e">
        <f t="shared" si="30"/>
        <v>#N/A</v>
      </c>
      <c r="BJ368" s="59"/>
      <c r="BK368" s="59"/>
      <c r="BL368" s="59"/>
      <c r="BM368" s="59"/>
      <c r="BN368" s="59"/>
      <c r="BO368" s="59"/>
      <c r="BP368" s="59"/>
      <c r="BQ368" s="59"/>
      <c r="BR368" s="59"/>
      <c r="BS368" s="59"/>
      <c r="BT368" s="59"/>
      <c r="BU368" s="59"/>
      <c r="BV368" s="59"/>
      <c r="BW368" s="59"/>
      <c r="BX368" s="59"/>
      <c r="BY368" s="59"/>
      <c r="BZ368" s="59"/>
      <c r="CA368" s="59"/>
      <c r="CB368" s="59"/>
      <c r="CC368" s="59"/>
      <c r="CD368" s="59"/>
      <c r="CE368" s="59"/>
      <c r="CF368" s="59"/>
      <c r="CG368" s="59"/>
      <c r="CH368" s="59"/>
      <c r="CI368" s="59"/>
      <c r="CJ368" s="59"/>
      <c r="CK368" s="59"/>
      <c r="CL368" s="59"/>
      <c r="CM368" s="59"/>
      <c r="CN368" s="59"/>
      <c r="CO368" s="59"/>
      <c r="CP368" s="59"/>
      <c r="CQ368" s="59"/>
      <c r="CR368" s="59"/>
      <c r="CS368" s="59"/>
      <c r="CT368" s="59"/>
      <c r="CU368" s="59"/>
      <c r="CV368" s="59"/>
      <c r="CW368" s="59"/>
      <c r="CX368" s="59"/>
      <c r="CY368" s="59"/>
      <c r="CZ368" s="59"/>
      <c r="DA368" s="59"/>
      <c r="DB368" s="59"/>
      <c r="DC368" s="59"/>
      <c r="DD368" s="59"/>
      <c r="DE368" s="59"/>
      <c r="DF368" s="59"/>
      <c r="DG368" s="59"/>
      <c r="DH368" s="59"/>
      <c r="DI368" s="59"/>
      <c r="DJ368" s="59"/>
      <c r="DK368" s="59"/>
      <c r="DL368" s="59"/>
      <c r="DM368" s="59"/>
      <c r="DN368" s="59"/>
      <c r="DO368" s="59"/>
      <c r="DP368" s="59"/>
      <c r="DQ368" s="59"/>
      <c r="DR368" s="59"/>
      <c r="DS368" s="59"/>
      <c r="DT368" s="59"/>
      <c r="DU368" s="59"/>
      <c r="DV368" s="59"/>
      <c r="DW368" s="59"/>
      <c r="DX368" s="59"/>
      <c r="DY368" s="59"/>
      <c r="DZ368" s="59"/>
      <c r="EA368" s="59"/>
      <c r="EB368" s="59"/>
      <c r="EC368" s="59"/>
      <c r="ED368" s="59"/>
      <c r="EE368" s="59"/>
      <c r="EF368" s="59"/>
      <c r="EG368" s="59"/>
      <c r="EH368" s="59"/>
      <c r="EI368" s="59"/>
      <c r="EJ368" s="59"/>
      <c r="EK368" s="59"/>
      <c r="EL368" s="59"/>
      <c r="EM368" s="59"/>
      <c r="EN368" s="59"/>
      <c r="EO368" s="59"/>
      <c r="EP368" s="59"/>
      <c r="EQ368" s="59"/>
      <c r="ER368" s="59"/>
      <c r="ES368" s="59"/>
    </row>
    <row r="369" spans="1:149" outlineLevel="1" x14ac:dyDescent="0.2">
      <c r="A369" s="17">
        <v>168</v>
      </c>
      <c r="B369" s="17">
        <v>0</v>
      </c>
      <c r="C369" s="1">
        <v>2.6452315112526054E-19</v>
      </c>
      <c r="D369" s="1">
        <f t="shared" si="22"/>
        <v>-2.6452315112526054E-19</v>
      </c>
      <c r="E369" s="1">
        <f t="shared" si="23"/>
        <v>0</v>
      </c>
      <c r="F369" s="1">
        <f t="shared" si="24"/>
        <v>0</v>
      </c>
      <c r="G369" s="1">
        <f t="shared" si="25"/>
        <v>-5.1431814193673993E-10</v>
      </c>
      <c r="H369" s="1">
        <v>1.7846037771188247E-16</v>
      </c>
      <c r="I369" s="1">
        <f t="shared" si="26"/>
        <v>4.7206901463351376E-35</v>
      </c>
      <c r="J369" s="1">
        <f t="shared" si="27"/>
        <v>-5.1431814193674003E-10</v>
      </c>
      <c r="AV369" s="59"/>
      <c r="AW369" s="59"/>
      <c r="AX369" s="59"/>
      <c r="AY369" s="59"/>
      <c r="AZ369" s="59"/>
      <c r="BA369" s="59"/>
      <c r="BB369" s="59"/>
      <c r="BC369" s="72"/>
      <c r="BD369" s="59"/>
      <c r="BE369" s="59"/>
      <c r="BF369" s="59"/>
      <c r="BG369" s="59">
        <f t="shared" si="28"/>
        <v>1</v>
      </c>
      <c r="BH369" s="59">
        <f t="shared" si="29"/>
        <v>2.6452315112526054E-19</v>
      </c>
      <c r="BI369" s="59" t="e">
        <f t="shared" si="30"/>
        <v>#N/A</v>
      </c>
      <c r="BJ369" s="59"/>
      <c r="BK369" s="59"/>
      <c r="BL369" s="59"/>
      <c r="BM369" s="59"/>
      <c r="BN369" s="59"/>
      <c r="BO369" s="59"/>
      <c r="BP369" s="59"/>
      <c r="BQ369" s="59"/>
      <c r="BR369" s="59"/>
      <c r="BS369" s="59"/>
      <c r="BT369" s="59"/>
      <c r="BU369" s="59"/>
      <c r="BV369" s="59"/>
      <c r="BW369" s="59"/>
      <c r="BX369" s="59"/>
      <c r="BY369" s="59"/>
      <c r="BZ369" s="59"/>
      <c r="CA369" s="59"/>
      <c r="CB369" s="59"/>
      <c r="CC369" s="59"/>
      <c r="CD369" s="59"/>
      <c r="CE369" s="59"/>
      <c r="CF369" s="59"/>
      <c r="CG369" s="59"/>
      <c r="CH369" s="59"/>
      <c r="CI369" s="59"/>
      <c r="CJ369" s="59"/>
      <c r="CK369" s="59"/>
      <c r="CL369" s="59"/>
      <c r="CM369" s="59"/>
      <c r="CN369" s="59"/>
      <c r="CO369" s="59"/>
      <c r="CP369" s="59"/>
      <c r="CQ369" s="59"/>
      <c r="CR369" s="59"/>
      <c r="CS369" s="59"/>
      <c r="CT369" s="59"/>
      <c r="CU369" s="59"/>
      <c r="CV369" s="59"/>
      <c r="CW369" s="59"/>
      <c r="CX369" s="59"/>
      <c r="CY369" s="59"/>
      <c r="CZ369" s="59"/>
      <c r="DA369" s="59"/>
      <c r="DB369" s="59"/>
      <c r="DC369" s="59"/>
      <c r="DD369" s="59"/>
      <c r="DE369" s="59"/>
      <c r="DF369" s="59"/>
      <c r="DG369" s="59"/>
      <c r="DH369" s="59"/>
      <c r="DI369" s="59"/>
      <c r="DJ369" s="59"/>
      <c r="DK369" s="59"/>
      <c r="DL369" s="59"/>
      <c r="DM369" s="59"/>
      <c r="DN369" s="59"/>
      <c r="DO369" s="59"/>
      <c r="DP369" s="59"/>
      <c r="DQ369" s="59"/>
      <c r="DR369" s="59"/>
      <c r="DS369" s="59"/>
      <c r="DT369" s="59"/>
      <c r="DU369" s="59"/>
      <c r="DV369" s="59"/>
      <c r="DW369" s="59"/>
      <c r="DX369" s="59"/>
      <c r="DY369" s="59"/>
      <c r="DZ369" s="59"/>
      <c r="EA369" s="59"/>
      <c r="EB369" s="59"/>
      <c r="EC369" s="59"/>
      <c r="ED369" s="59"/>
      <c r="EE369" s="59"/>
      <c r="EF369" s="59"/>
      <c r="EG369" s="59"/>
      <c r="EH369" s="59"/>
      <c r="EI369" s="59"/>
      <c r="EJ369" s="59"/>
      <c r="EK369" s="59"/>
      <c r="EL369" s="59"/>
      <c r="EM369" s="59"/>
      <c r="EN369" s="59"/>
      <c r="EO369" s="59"/>
      <c r="EP369" s="59"/>
      <c r="EQ369" s="59"/>
      <c r="ER369" s="59"/>
      <c r="ES369" s="59"/>
    </row>
    <row r="370" spans="1:149" outlineLevel="1" x14ac:dyDescent="0.2">
      <c r="A370" s="17">
        <v>169</v>
      </c>
      <c r="B370" s="17">
        <v>1</v>
      </c>
      <c r="C370" s="1">
        <v>0.70626658036269918</v>
      </c>
      <c r="D370" s="1">
        <f t="shared" si="22"/>
        <v>0.29373341963730082</v>
      </c>
      <c r="E370" s="1">
        <f t="shared" si="23"/>
        <v>0.6955250403546136</v>
      </c>
      <c r="F370" s="1">
        <f t="shared" si="24"/>
        <v>0.83398143885497455</v>
      </c>
      <c r="G370" s="1">
        <f t="shared" si="25"/>
        <v>0.64489996362900393</v>
      </c>
      <c r="H370" s="1">
        <v>0.74426394647104066</v>
      </c>
      <c r="I370" s="1">
        <f t="shared" si="26"/>
        <v>1.2103743939831755</v>
      </c>
      <c r="J370" s="1">
        <f t="shared" si="27"/>
        <v>1.2752530560919533</v>
      </c>
      <c r="AV370" s="59"/>
      <c r="AW370" s="59"/>
      <c r="AX370" s="59"/>
      <c r="AY370" s="59"/>
      <c r="AZ370" s="59"/>
      <c r="BA370" s="59"/>
      <c r="BB370" s="59"/>
      <c r="BC370" s="72"/>
      <c r="BD370" s="59"/>
      <c r="BE370" s="59"/>
      <c r="BF370" s="59"/>
      <c r="BG370" s="59">
        <f t="shared" si="28"/>
        <v>0</v>
      </c>
      <c r="BH370" s="59" t="e">
        <f t="shared" si="29"/>
        <v>#N/A</v>
      </c>
      <c r="BI370" s="59">
        <f t="shared" si="30"/>
        <v>0.70626658036269918</v>
      </c>
      <c r="BJ370" s="59"/>
      <c r="BK370" s="59"/>
      <c r="BL370" s="59"/>
      <c r="BM370" s="59"/>
      <c r="BN370" s="59"/>
      <c r="BO370" s="59"/>
      <c r="BP370" s="59"/>
      <c r="BQ370" s="59"/>
      <c r="BR370" s="59"/>
      <c r="BS370" s="59"/>
      <c r="BT370" s="59"/>
      <c r="BU370" s="59"/>
      <c r="BV370" s="59"/>
      <c r="BW370" s="59"/>
      <c r="BX370" s="59"/>
      <c r="BY370" s="59"/>
      <c r="BZ370" s="59"/>
      <c r="CA370" s="59"/>
      <c r="CB370" s="59"/>
      <c r="CC370" s="59"/>
      <c r="CD370" s="59"/>
      <c r="CE370" s="59"/>
      <c r="CF370" s="59"/>
      <c r="CG370" s="59"/>
      <c r="CH370" s="59"/>
      <c r="CI370" s="59"/>
      <c r="CJ370" s="59"/>
      <c r="CK370" s="59"/>
      <c r="CL370" s="59"/>
      <c r="CM370" s="59"/>
      <c r="CN370" s="59"/>
      <c r="CO370" s="59"/>
      <c r="CP370" s="59"/>
      <c r="CQ370" s="59"/>
      <c r="CR370" s="59"/>
      <c r="CS370" s="59"/>
      <c r="CT370" s="59"/>
      <c r="CU370" s="59"/>
      <c r="CV370" s="59"/>
      <c r="CW370" s="59"/>
      <c r="CX370" s="59"/>
      <c r="CY370" s="59"/>
      <c r="CZ370" s="59"/>
      <c r="DA370" s="59"/>
      <c r="DB370" s="59"/>
      <c r="DC370" s="59"/>
      <c r="DD370" s="59"/>
      <c r="DE370" s="59"/>
      <c r="DF370" s="59"/>
      <c r="DG370" s="59"/>
      <c r="DH370" s="59"/>
      <c r="DI370" s="59"/>
      <c r="DJ370" s="59"/>
      <c r="DK370" s="59"/>
      <c r="DL370" s="59"/>
      <c r="DM370" s="59"/>
      <c r="DN370" s="59"/>
      <c r="DO370" s="59"/>
      <c r="DP370" s="59"/>
      <c r="DQ370" s="59"/>
      <c r="DR370" s="59"/>
      <c r="DS370" s="59"/>
      <c r="DT370" s="59"/>
      <c r="DU370" s="59"/>
      <c r="DV370" s="59"/>
      <c r="DW370" s="59"/>
      <c r="DX370" s="59"/>
      <c r="DY370" s="59"/>
      <c r="DZ370" s="59"/>
      <c r="EA370" s="59"/>
      <c r="EB370" s="59"/>
      <c r="EC370" s="59"/>
      <c r="ED370" s="59"/>
      <c r="EE370" s="59"/>
      <c r="EF370" s="59"/>
      <c r="EG370" s="59"/>
      <c r="EH370" s="59"/>
      <c r="EI370" s="59"/>
      <c r="EJ370" s="59"/>
      <c r="EK370" s="59"/>
      <c r="EL370" s="59"/>
      <c r="EM370" s="59"/>
      <c r="EN370" s="59"/>
      <c r="EO370" s="59"/>
      <c r="EP370" s="59"/>
      <c r="EQ370" s="59"/>
      <c r="ER370" s="59"/>
      <c r="ES370" s="59"/>
    </row>
    <row r="371" spans="1:149" outlineLevel="1" x14ac:dyDescent="0.2">
      <c r="A371" s="17">
        <v>170</v>
      </c>
      <c r="B371" s="17">
        <v>0</v>
      </c>
      <c r="C371" s="1">
        <v>1.828025904178552E-12</v>
      </c>
      <c r="D371" s="1">
        <f t="shared" si="22"/>
        <v>-1.828025904178552E-12</v>
      </c>
      <c r="E371" s="1">
        <f t="shared" si="23"/>
        <v>3.6557423754823744E-12</v>
      </c>
      <c r="F371" s="1">
        <f t="shared" si="24"/>
        <v>-1.9119995751783982E-6</v>
      </c>
      <c r="G371" s="1">
        <f t="shared" si="25"/>
        <v>-1.3520450821558773E-6</v>
      </c>
      <c r="H371" s="1">
        <v>5.1217740470923599E-10</v>
      </c>
      <c r="I371" s="1">
        <f t="shared" si="26"/>
        <v>9.3627356382467461E-22</v>
      </c>
      <c r="J371" s="1">
        <f t="shared" si="27"/>
        <v>-1.3520450825021209E-6</v>
      </c>
      <c r="AV371" s="59"/>
      <c r="AW371" s="59"/>
      <c r="AX371" s="59"/>
      <c r="AY371" s="59"/>
      <c r="AZ371" s="59"/>
      <c r="BA371" s="59"/>
      <c r="BB371" s="59"/>
      <c r="BC371" s="72"/>
      <c r="BD371" s="59"/>
      <c r="BE371" s="59"/>
      <c r="BF371" s="59"/>
      <c r="BG371" s="59">
        <f t="shared" si="28"/>
        <v>1</v>
      </c>
      <c r="BH371" s="59">
        <f t="shared" si="29"/>
        <v>1.828025904178552E-12</v>
      </c>
      <c r="BI371" s="59" t="e">
        <f t="shared" si="30"/>
        <v>#N/A</v>
      </c>
      <c r="BJ371" s="59"/>
      <c r="BK371" s="59"/>
      <c r="BL371" s="59"/>
      <c r="BM371" s="59"/>
      <c r="BN371" s="59"/>
      <c r="BO371" s="59"/>
      <c r="BP371" s="59"/>
      <c r="BQ371" s="59"/>
      <c r="BR371" s="59"/>
      <c r="BS371" s="59"/>
      <c r="BT371" s="59"/>
      <c r="BU371" s="59"/>
      <c r="BV371" s="59"/>
      <c r="BW371" s="59"/>
      <c r="BX371" s="59"/>
      <c r="BY371" s="59"/>
      <c r="BZ371" s="59"/>
      <c r="CA371" s="59"/>
      <c r="CB371" s="59"/>
      <c r="CC371" s="59"/>
      <c r="CD371" s="59"/>
      <c r="CE371" s="59"/>
      <c r="CF371" s="59"/>
      <c r="CG371" s="59"/>
      <c r="CH371" s="59"/>
      <c r="CI371" s="59"/>
      <c r="CJ371" s="59"/>
      <c r="CK371" s="59"/>
      <c r="CL371" s="59"/>
      <c r="CM371" s="59"/>
      <c r="CN371" s="59"/>
      <c r="CO371" s="59"/>
      <c r="CP371" s="59"/>
      <c r="CQ371" s="59"/>
      <c r="CR371" s="59"/>
      <c r="CS371" s="59"/>
      <c r="CT371" s="59"/>
      <c r="CU371" s="59"/>
      <c r="CV371" s="59"/>
      <c r="CW371" s="59"/>
      <c r="CX371" s="59"/>
      <c r="CY371" s="59"/>
      <c r="CZ371" s="59"/>
      <c r="DA371" s="59"/>
      <c r="DB371" s="59"/>
      <c r="DC371" s="59"/>
      <c r="DD371" s="59"/>
      <c r="DE371" s="59"/>
      <c r="DF371" s="59"/>
      <c r="DG371" s="59"/>
      <c r="DH371" s="59"/>
      <c r="DI371" s="59"/>
      <c r="DJ371" s="59"/>
      <c r="DK371" s="59"/>
      <c r="DL371" s="59"/>
      <c r="DM371" s="59"/>
      <c r="DN371" s="59"/>
      <c r="DO371" s="59"/>
      <c r="DP371" s="59"/>
      <c r="DQ371" s="59"/>
      <c r="DR371" s="59"/>
      <c r="DS371" s="59"/>
      <c r="DT371" s="59"/>
      <c r="DU371" s="59"/>
      <c r="DV371" s="59"/>
      <c r="DW371" s="59"/>
      <c r="DX371" s="59"/>
      <c r="DY371" s="59"/>
      <c r="DZ371" s="59"/>
      <c r="EA371" s="59"/>
      <c r="EB371" s="59"/>
      <c r="EC371" s="59"/>
      <c r="ED371" s="59"/>
      <c r="EE371" s="59"/>
      <c r="EF371" s="59"/>
      <c r="EG371" s="59"/>
      <c r="EH371" s="59"/>
      <c r="EI371" s="59"/>
      <c r="EJ371" s="59"/>
      <c r="EK371" s="59"/>
      <c r="EL371" s="59"/>
      <c r="EM371" s="59"/>
      <c r="EN371" s="59"/>
      <c r="EO371" s="59"/>
      <c r="EP371" s="59"/>
      <c r="EQ371" s="59"/>
      <c r="ER371" s="59"/>
      <c r="ES371" s="59"/>
    </row>
    <row r="372" spans="1:149" outlineLevel="1" x14ac:dyDescent="0.2">
      <c r="A372" s="17">
        <v>171</v>
      </c>
      <c r="B372" s="17">
        <v>0</v>
      </c>
      <c r="C372" s="1">
        <v>9.2987047568476033E-6</v>
      </c>
      <c r="D372" s="1">
        <f t="shared" si="22"/>
        <v>-9.2987047568476033E-6</v>
      </c>
      <c r="E372" s="1">
        <f t="shared" si="23"/>
        <v>1.8597495979950912E-5</v>
      </c>
      <c r="F372" s="1">
        <f t="shared" si="24"/>
        <v>-4.3124814179252889E-3</v>
      </c>
      <c r="G372" s="1">
        <f t="shared" si="25"/>
        <v>-3.0493919432506189E-3</v>
      </c>
      <c r="H372" s="1">
        <v>3.7186195860290438E-4</v>
      </c>
      <c r="I372" s="1">
        <f t="shared" si="26"/>
        <v>3.4591530444594034E-9</v>
      </c>
      <c r="J372" s="1">
        <f t="shared" si="27"/>
        <v>-3.0499590778576432E-3</v>
      </c>
      <c r="AV372" s="59"/>
      <c r="AW372" s="59"/>
      <c r="AX372" s="59"/>
      <c r="AY372" s="59"/>
      <c r="AZ372" s="59"/>
      <c r="BA372" s="59"/>
      <c r="BB372" s="59"/>
      <c r="BC372" s="72"/>
      <c r="BD372" s="59"/>
      <c r="BE372" s="59"/>
      <c r="BF372" s="59"/>
      <c r="BG372" s="59">
        <f t="shared" si="28"/>
        <v>1</v>
      </c>
      <c r="BH372" s="59">
        <f t="shared" si="29"/>
        <v>9.2987047568476033E-6</v>
      </c>
      <c r="BI372" s="59" t="e">
        <f t="shared" si="30"/>
        <v>#N/A</v>
      </c>
      <c r="BJ372" s="59"/>
      <c r="BK372" s="59"/>
      <c r="BL372" s="59"/>
      <c r="BM372" s="59"/>
      <c r="BN372" s="59"/>
      <c r="BO372" s="59"/>
      <c r="BP372" s="59"/>
      <c r="BQ372" s="59"/>
      <c r="BR372" s="59"/>
      <c r="BS372" s="59"/>
      <c r="BT372" s="59"/>
      <c r="BU372" s="59"/>
      <c r="BV372" s="59"/>
      <c r="BW372" s="59"/>
      <c r="BX372" s="59"/>
      <c r="BY372" s="59"/>
      <c r="BZ372" s="59"/>
      <c r="CA372" s="59"/>
      <c r="CB372" s="59"/>
      <c r="CC372" s="59"/>
      <c r="CD372" s="59"/>
      <c r="CE372" s="59"/>
      <c r="CF372" s="59"/>
      <c r="CG372" s="59"/>
      <c r="CH372" s="59"/>
      <c r="CI372" s="59"/>
      <c r="CJ372" s="59"/>
      <c r="CK372" s="59"/>
      <c r="CL372" s="59"/>
      <c r="CM372" s="59"/>
      <c r="CN372" s="59"/>
      <c r="CO372" s="59"/>
      <c r="CP372" s="59"/>
      <c r="CQ372" s="59"/>
      <c r="CR372" s="59"/>
      <c r="CS372" s="59"/>
      <c r="CT372" s="59"/>
      <c r="CU372" s="59"/>
      <c r="CV372" s="59"/>
      <c r="CW372" s="59"/>
      <c r="CX372" s="59"/>
      <c r="CY372" s="59"/>
      <c r="CZ372" s="59"/>
      <c r="DA372" s="59"/>
      <c r="DB372" s="59"/>
      <c r="DC372" s="59"/>
      <c r="DD372" s="59"/>
      <c r="DE372" s="59"/>
      <c r="DF372" s="59"/>
      <c r="DG372" s="59"/>
      <c r="DH372" s="59"/>
      <c r="DI372" s="59"/>
      <c r="DJ372" s="59"/>
      <c r="DK372" s="59"/>
      <c r="DL372" s="59"/>
      <c r="DM372" s="59"/>
      <c r="DN372" s="59"/>
      <c r="DO372" s="59"/>
      <c r="DP372" s="59"/>
      <c r="DQ372" s="59"/>
      <c r="DR372" s="59"/>
      <c r="DS372" s="59"/>
      <c r="DT372" s="59"/>
      <c r="DU372" s="59"/>
      <c r="DV372" s="59"/>
      <c r="DW372" s="59"/>
      <c r="DX372" s="59"/>
      <c r="DY372" s="59"/>
      <c r="DZ372" s="59"/>
      <c r="EA372" s="59"/>
      <c r="EB372" s="59"/>
      <c r="EC372" s="59"/>
      <c r="ED372" s="59"/>
      <c r="EE372" s="59"/>
      <c r="EF372" s="59"/>
      <c r="EG372" s="59"/>
      <c r="EH372" s="59"/>
      <c r="EI372" s="59"/>
      <c r="EJ372" s="59"/>
      <c r="EK372" s="59"/>
      <c r="EL372" s="59"/>
      <c r="EM372" s="59"/>
      <c r="EN372" s="59"/>
      <c r="EO372" s="59"/>
      <c r="EP372" s="59"/>
      <c r="EQ372" s="59"/>
      <c r="ER372" s="59"/>
      <c r="ES372" s="59"/>
    </row>
    <row r="373" spans="1:149" outlineLevel="1" x14ac:dyDescent="0.2">
      <c r="A373" s="17">
        <v>172</v>
      </c>
      <c r="B373" s="17">
        <v>0</v>
      </c>
      <c r="C373" s="1">
        <v>1.9546126041257152E-4</v>
      </c>
      <c r="D373" s="1">
        <f t="shared" si="22"/>
        <v>-1.9546126041257152E-4</v>
      </c>
      <c r="E373" s="1">
        <f t="shared" si="23"/>
        <v>3.9096073090871841E-4</v>
      </c>
      <c r="F373" s="1">
        <f t="shared" si="24"/>
        <v>-1.9772726946699043E-2</v>
      </c>
      <c r="G373" s="1">
        <f t="shared" si="25"/>
        <v>-1.3982112608113674E-2</v>
      </c>
      <c r="H373" s="1">
        <v>7.6766510468014469E-3</v>
      </c>
      <c r="I373" s="1">
        <f t="shared" si="26"/>
        <v>1.5123913344678038E-6</v>
      </c>
      <c r="J373" s="1">
        <f t="shared" si="27"/>
        <v>-1.4036091490170587E-2</v>
      </c>
      <c r="AV373" s="59"/>
      <c r="AW373" s="59"/>
      <c r="AX373" s="59"/>
      <c r="AY373" s="59"/>
      <c r="AZ373" s="59"/>
      <c r="BA373" s="59"/>
      <c r="BB373" s="59"/>
      <c r="BC373" s="72"/>
      <c r="BD373" s="59"/>
      <c r="BE373" s="59"/>
      <c r="BF373" s="59"/>
      <c r="BG373" s="59">
        <f t="shared" si="28"/>
        <v>1</v>
      </c>
      <c r="BH373" s="59">
        <f t="shared" si="29"/>
        <v>1.9546126041257152E-4</v>
      </c>
      <c r="BI373" s="59" t="e">
        <f t="shared" si="30"/>
        <v>#N/A</v>
      </c>
      <c r="BJ373" s="59"/>
      <c r="BK373" s="59"/>
      <c r="BL373" s="59"/>
      <c r="BM373" s="59"/>
      <c r="BN373" s="59"/>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c r="CT373" s="59"/>
      <c r="CU373" s="59"/>
      <c r="CV373" s="59"/>
      <c r="CW373" s="59"/>
      <c r="CX373" s="59"/>
      <c r="CY373" s="59"/>
      <c r="CZ373" s="59"/>
      <c r="DA373" s="59"/>
      <c r="DB373" s="59"/>
      <c r="DC373" s="59"/>
      <c r="DD373" s="59"/>
      <c r="DE373" s="59"/>
      <c r="DF373" s="59"/>
      <c r="DG373" s="59"/>
      <c r="DH373" s="59"/>
      <c r="DI373" s="59"/>
      <c r="DJ373" s="59"/>
      <c r="DK373" s="59"/>
      <c r="DL373" s="59"/>
      <c r="DM373" s="59"/>
      <c r="DN373" s="59"/>
      <c r="DO373" s="59"/>
      <c r="DP373" s="59"/>
      <c r="DQ373" s="59"/>
      <c r="DR373" s="59"/>
      <c r="DS373" s="59"/>
      <c r="DT373" s="59"/>
      <c r="DU373" s="59"/>
      <c r="DV373" s="59"/>
      <c r="DW373" s="59"/>
      <c r="DX373" s="59"/>
      <c r="DY373" s="59"/>
      <c r="DZ373" s="59"/>
      <c r="EA373" s="59"/>
      <c r="EB373" s="59"/>
      <c r="EC373" s="59"/>
      <c r="ED373" s="59"/>
      <c r="EE373" s="59"/>
      <c r="EF373" s="59"/>
      <c r="EG373" s="59"/>
      <c r="EH373" s="59"/>
      <c r="EI373" s="59"/>
      <c r="EJ373" s="59"/>
      <c r="EK373" s="59"/>
      <c r="EL373" s="59"/>
      <c r="EM373" s="59"/>
      <c r="EN373" s="59"/>
      <c r="EO373" s="59"/>
      <c r="EP373" s="59"/>
      <c r="EQ373" s="59"/>
      <c r="ER373" s="59"/>
      <c r="ES373" s="59"/>
    </row>
    <row r="374" spans="1:149" outlineLevel="1" x14ac:dyDescent="0.2">
      <c r="A374" s="17">
        <v>173</v>
      </c>
      <c r="B374" s="17">
        <v>0</v>
      </c>
      <c r="C374" s="1">
        <v>1.3940673583750369E-25</v>
      </c>
      <c r="D374" s="1">
        <f t="shared" si="22"/>
        <v>-1.3940673583750369E-25</v>
      </c>
      <c r="E374" s="1">
        <f t="shared" si="23"/>
        <v>0</v>
      </c>
      <c r="F374" s="1">
        <f t="shared" si="24"/>
        <v>0</v>
      </c>
      <c r="G374" s="1">
        <f t="shared" si="25"/>
        <v>-3.7337211443478703E-13</v>
      </c>
      <c r="H374" s="1">
        <v>1.875460332265671E-22</v>
      </c>
      <c r="I374" s="1">
        <f t="shared" si="26"/>
        <v>2.6145180311387728E-47</v>
      </c>
      <c r="J374" s="1">
        <f t="shared" si="27"/>
        <v>-3.7337211443478703E-13</v>
      </c>
      <c r="AV374" s="59"/>
      <c r="AW374" s="59"/>
      <c r="AX374" s="59"/>
      <c r="AY374" s="59"/>
      <c r="AZ374" s="59"/>
      <c r="BA374" s="59"/>
      <c r="BB374" s="59"/>
      <c r="BC374" s="72"/>
      <c r="BD374" s="59"/>
      <c r="BE374" s="59"/>
      <c r="BF374" s="59"/>
      <c r="BG374" s="59">
        <f t="shared" si="28"/>
        <v>1</v>
      </c>
      <c r="BH374" s="59">
        <f t="shared" si="29"/>
        <v>1.3940673583750369E-25</v>
      </c>
      <c r="BI374" s="59" t="e">
        <f t="shared" si="30"/>
        <v>#N/A</v>
      </c>
      <c r="BJ374" s="59"/>
      <c r="BK374" s="59"/>
      <c r="BL374" s="59"/>
      <c r="BM374" s="59"/>
      <c r="BN374" s="59"/>
      <c r="BO374" s="59"/>
      <c r="BP374" s="59"/>
      <c r="BQ374" s="59"/>
      <c r="BR374" s="59"/>
      <c r="BS374" s="59"/>
      <c r="BT374" s="59"/>
      <c r="BU374" s="59"/>
      <c r="BV374" s="59"/>
      <c r="BW374" s="59"/>
      <c r="BX374" s="59"/>
      <c r="BY374" s="59"/>
      <c r="BZ374" s="59"/>
      <c r="CA374" s="59"/>
      <c r="CB374" s="59"/>
      <c r="CC374" s="59"/>
      <c r="CD374" s="59"/>
      <c r="CE374" s="59"/>
      <c r="CF374" s="59"/>
      <c r="CG374" s="59"/>
      <c r="CH374" s="59"/>
      <c r="CI374" s="59"/>
      <c r="CJ374" s="59"/>
      <c r="CK374" s="59"/>
      <c r="CL374" s="59"/>
      <c r="CM374" s="59"/>
      <c r="CN374" s="59"/>
      <c r="CO374" s="59"/>
      <c r="CP374" s="59"/>
      <c r="CQ374" s="59"/>
      <c r="CR374" s="59"/>
      <c r="CS374" s="59"/>
      <c r="CT374" s="59"/>
      <c r="CU374" s="59"/>
      <c r="CV374" s="59"/>
      <c r="CW374" s="59"/>
      <c r="CX374" s="59"/>
      <c r="CY374" s="59"/>
      <c r="CZ374" s="59"/>
      <c r="DA374" s="59"/>
      <c r="DB374" s="59"/>
      <c r="DC374" s="59"/>
      <c r="DD374" s="59"/>
      <c r="DE374" s="59"/>
      <c r="DF374" s="59"/>
      <c r="DG374" s="59"/>
      <c r="DH374" s="59"/>
      <c r="DI374" s="59"/>
      <c r="DJ374" s="59"/>
      <c r="DK374" s="59"/>
      <c r="DL374" s="59"/>
      <c r="DM374" s="59"/>
      <c r="DN374" s="59"/>
      <c r="DO374" s="59"/>
      <c r="DP374" s="59"/>
      <c r="DQ374" s="59"/>
      <c r="DR374" s="59"/>
      <c r="DS374" s="59"/>
      <c r="DT374" s="59"/>
      <c r="DU374" s="59"/>
      <c r="DV374" s="59"/>
      <c r="DW374" s="59"/>
      <c r="DX374" s="59"/>
      <c r="DY374" s="59"/>
      <c r="DZ374" s="59"/>
      <c r="EA374" s="59"/>
      <c r="EB374" s="59"/>
      <c r="EC374" s="59"/>
      <c r="ED374" s="59"/>
      <c r="EE374" s="59"/>
      <c r="EF374" s="59"/>
      <c r="EG374" s="59"/>
      <c r="EH374" s="59"/>
      <c r="EI374" s="59"/>
      <c r="EJ374" s="59"/>
      <c r="EK374" s="59"/>
      <c r="EL374" s="59"/>
      <c r="EM374" s="59"/>
      <c r="EN374" s="59"/>
      <c r="EO374" s="59"/>
      <c r="EP374" s="59"/>
      <c r="EQ374" s="59"/>
      <c r="ER374" s="59"/>
      <c r="ES374" s="59"/>
    </row>
    <row r="375" spans="1:149" outlineLevel="1" x14ac:dyDescent="0.2">
      <c r="A375" s="17">
        <v>174</v>
      </c>
      <c r="B375" s="17">
        <v>0</v>
      </c>
      <c r="C375" s="1">
        <v>2.5632398923962966E-8</v>
      </c>
      <c r="D375" s="1">
        <f t="shared" si="22"/>
        <v>-2.5632398923962966E-8</v>
      </c>
      <c r="E375" s="1">
        <f t="shared" si="23"/>
        <v>5.1264798415450276E-8</v>
      </c>
      <c r="F375" s="1">
        <f t="shared" si="24"/>
        <v>-2.2641731032641978E-4</v>
      </c>
      <c r="G375" s="1">
        <f t="shared" si="25"/>
        <v>-1.6010121667552329E-4</v>
      </c>
      <c r="H375" s="1">
        <v>2.8539107162489945E-6</v>
      </c>
      <c r="I375" s="1">
        <f t="shared" si="26"/>
        <v>7.3152788618870568E-14</v>
      </c>
      <c r="J375" s="1">
        <f t="shared" si="27"/>
        <v>-1.6010144513330126E-4</v>
      </c>
      <c r="AV375" s="59"/>
      <c r="AW375" s="59"/>
      <c r="AX375" s="59"/>
      <c r="AY375" s="59"/>
      <c r="AZ375" s="59"/>
      <c r="BA375" s="59"/>
      <c r="BB375" s="59"/>
      <c r="BC375" s="72"/>
      <c r="BD375" s="59"/>
      <c r="BE375" s="59"/>
      <c r="BF375" s="59"/>
      <c r="BG375" s="59">
        <f t="shared" si="28"/>
        <v>1</v>
      </c>
      <c r="BH375" s="59">
        <f t="shared" si="29"/>
        <v>2.5632398923962966E-8</v>
      </c>
      <c r="BI375" s="59" t="e">
        <f t="shared" si="30"/>
        <v>#N/A</v>
      </c>
      <c r="BJ375" s="59"/>
      <c r="BK375" s="59"/>
      <c r="BL375" s="59"/>
      <c r="BM375" s="59"/>
      <c r="BN375" s="59"/>
      <c r="BO375" s="59"/>
      <c r="BP375" s="59"/>
      <c r="BQ375" s="59"/>
      <c r="BR375" s="59"/>
      <c r="BS375" s="59"/>
      <c r="BT375" s="59"/>
      <c r="BU375" s="59"/>
      <c r="BV375" s="59"/>
      <c r="BW375" s="59"/>
      <c r="BX375" s="59"/>
      <c r="BY375" s="59"/>
      <c r="BZ375" s="59"/>
      <c r="CA375" s="59"/>
      <c r="CB375" s="59"/>
      <c r="CC375" s="59"/>
      <c r="CD375" s="59"/>
      <c r="CE375" s="59"/>
      <c r="CF375" s="59"/>
      <c r="CG375" s="59"/>
      <c r="CH375" s="59"/>
      <c r="CI375" s="59"/>
      <c r="CJ375" s="59"/>
      <c r="CK375" s="59"/>
      <c r="CL375" s="59"/>
      <c r="CM375" s="59"/>
      <c r="CN375" s="59"/>
      <c r="CO375" s="59"/>
      <c r="CP375" s="59"/>
      <c r="CQ375" s="59"/>
      <c r="CR375" s="59"/>
      <c r="CS375" s="59"/>
      <c r="CT375" s="59"/>
      <c r="CU375" s="59"/>
      <c r="CV375" s="59"/>
      <c r="CW375" s="59"/>
      <c r="CX375" s="59"/>
      <c r="CY375" s="59"/>
      <c r="CZ375" s="59"/>
      <c r="DA375" s="59"/>
      <c r="DB375" s="59"/>
      <c r="DC375" s="59"/>
      <c r="DD375" s="59"/>
      <c r="DE375" s="59"/>
      <c r="DF375" s="59"/>
      <c r="DG375" s="59"/>
      <c r="DH375" s="59"/>
      <c r="DI375" s="59"/>
      <c r="DJ375" s="59"/>
      <c r="DK375" s="59"/>
      <c r="DL375" s="59"/>
      <c r="DM375" s="59"/>
      <c r="DN375" s="59"/>
      <c r="DO375" s="59"/>
      <c r="DP375" s="59"/>
      <c r="DQ375" s="59"/>
      <c r="DR375" s="59"/>
      <c r="DS375" s="59"/>
      <c r="DT375" s="59"/>
      <c r="DU375" s="59"/>
      <c r="DV375" s="59"/>
      <c r="DW375" s="59"/>
      <c r="DX375" s="59"/>
      <c r="DY375" s="59"/>
      <c r="DZ375" s="59"/>
      <c r="EA375" s="59"/>
      <c r="EB375" s="59"/>
      <c r="EC375" s="59"/>
      <c r="ED375" s="59"/>
      <c r="EE375" s="59"/>
      <c r="EF375" s="59"/>
      <c r="EG375" s="59"/>
      <c r="EH375" s="59"/>
      <c r="EI375" s="59"/>
      <c r="EJ375" s="59"/>
      <c r="EK375" s="59"/>
      <c r="EL375" s="59"/>
      <c r="EM375" s="59"/>
      <c r="EN375" s="59"/>
      <c r="EO375" s="59"/>
      <c r="EP375" s="59"/>
      <c r="EQ375" s="59"/>
      <c r="ER375" s="59"/>
      <c r="ES375" s="59"/>
    </row>
    <row r="376" spans="1:149" outlineLevel="1" x14ac:dyDescent="0.2">
      <c r="A376" s="17">
        <v>175</v>
      </c>
      <c r="B376" s="17">
        <v>0</v>
      </c>
      <c r="C376" s="1">
        <v>6.5124856180598166E-20</v>
      </c>
      <c r="D376" s="1">
        <f t="shared" si="22"/>
        <v>-6.5124856180598166E-20</v>
      </c>
      <c r="E376" s="1">
        <f t="shared" si="23"/>
        <v>0</v>
      </c>
      <c r="F376" s="1">
        <f t="shared" si="24"/>
        <v>0</v>
      </c>
      <c r="G376" s="1">
        <f t="shared" si="25"/>
        <v>-2.551957213211032E-10</v>
      </c>
      <c r="H376" s="1">
        <v>4.9867436065996835E-17</v>
      </c>
      <c r="I376" s="1">
        <f t="shared" si="26"/>
        <v>3.2476096018932181E-36</v>
      </c>
      <c r="J376" s="1">
        <f t="shared" si="27"/>
        <v>-2.551957213211032E-10</v>
      </c>
      <c r="AV376" s="59"/>
      <c r="AW376" s="59"/>
      <c r="AX376" s="59"/>
      <c r="AY376" s="59"/>
      <c r="AZ376" s="59"/>
      <c r="BA376" s="59"/>
      <c r="BB376" s="59"/>
      <c r="BC376" s="72"/>
      <c r="BD376" s="59"/>
      <c r="BE376" s="59"/>
      <c r="BF376" s="59"/>
      <c r="BG376" s="59">
        <f t="shared" si="28"/>
        <v>1</v>
      </c>
      <c r="BH376" s="59">
        <f t="shared" si="29"/>
        <v>6.5124856180598166E-20</v>
      </c>
      <c r="BI376" s="59" t="e">
        <f t="shared" si="30"/>
        <v>#N/A</v>
      </c>
      <c r="BJ376" s="59"/>
      <c r="BK376" s="59"/>
      <c r="BL376" s="59"/>
      <c r="BM376" s="59"/>
      <c r="BN376" s="59"/>
      <c r="BO376" s="59"/>
      <c r="BP376" s="59"/>
      <c r="BQ376" s="59"/>
      <c r="BR376" s="59"/>
      <c r="BS376" s="59"/>
      <c r="BT376" s="59"/>
      <c r="BU376" s="59"/>
      <c r="BV376" s="59"/>
      <c r="BW376" s="59"/>
      <c r="BX376" s="59"/>
      <c r="BY376" s="59"/>
      <c r="BZ376" s="59"/>
      <c r="CA376" s="59"/>
      <c r="CB376" s="59"/>
      <c r="CC376" s="59"/>
      <c r="CD376" s="59"/>
      <c r="CE376" s="59"/>
      <c r="CF376" s="59"/>
      <c r="CG376" s="59"/>
      <c r="CH376" s="59"/>
      <c r="CI376" s="59"/>
      <c r="CJ376" s="59"/>
      <c r="CK376" s="59"/>
      <c r="CL376" s="59"/>
      <c r="CM376" s="59"/>
      <c r="CN376" s="59"/>
      <c r="CO376" s="59"/>
      <c r="CP376" s="59"/>
      <c r="CQ376" s="59"/>
      <c r="CR376" s="59"/>
      <c r="CS376" s="59"/>
      <c r="CT376" s="59"/>
      <c r="CU376" s="59"/>
      <c r="CV376" s="59"/>
      <c r="CW376" s="59"/>
      <c r="CX376" s="59"/>
      <c r="CY376" s="59"/>
      <c r="CZ376" s="59"/>
      <c r="DA376" s="59"/>
      <c r="DB376" s="59"/>
      <c r="DC376" s="59"/>
      <c r="DD376" s="59"/>
      <c r="DE376" s="59"/>
      <c r="DF376" s="59"/>
      <c r="DG376" s="59"/>
      <c r="DH376" s="59"/>
      <c r="DI376" s="59"/>
      <c r="DJ376" s="59"/>
      <c r="DK376" s="59"/>
      <c r="DL376" s="59"/>
      <c r="DM376" s="59"/>
      <c r="DN376" s="59"/>
      <c r="DO376" s="59"/>
      <c r="DP376" s="59"/>
      <c r="DQ376" s="59"/>
      <c r="DR376" s="59"/>
      <c r="DS376" s="59"/>
      <c r="DT376" s="59"/>
      <c r="DU376" s="59"/>
      <c r="DV376" s="59"/>
      <c r="DW376" s="59"/>
      <c r="DX376" s="59"/>
      <c r="DY376" s="59"/>
      <c r="DZ376" s="59"/>
      <c r="EA376" s="59"/>
      <c r="EB376" s="59"/>
      <c r="EC376" s="59"/>
      <c r="ED376" s="59"/>
      <c r="EE376" s="59"/>
      <c r="EF376" s="59"/>
      <c r="EG376" s="59"/>
      <c r="EH376" s="59"/>
      <c r="EI376" s="59"/>
      <c r="EJ376" s="59"/>
      <c r="EK376" s="59"/>
      <c r="EL376" s="59"/>
      <c r="EM376" s="59"/>
      <c r="EN376" s="59"/>
      <c r="EO376" s="59"/>
      <c r="EP376" s="59"/>
      <c r="EQ376" s="59"/>
      <c r="ER376" s="59"/>
      <c r="ES376" s="59"/>
    </row>
    <row r="377" spans="1:149" outlineLevel="1" x14ac:dyDescent="0.2">
      <c r="A377" s="17">
        <v>176</v>
      </c>
      <c r="B377" s="17">
        <v>0</v>
      </c>
      <c r="C377" s="1">
        <v>1.0226177095203733E-23</v>
      </c>
      <c r="D377" s="1">
        <f t="shared" si="22"/>
        <v>-1.0226177095203733E-23</v>
      </c>
      <c r="E377" s="1">
        <f t="shared" si="23"/>
        <v>0</v>
      </c>
      <c r="F377" s="1">
        <f t="shared" si="24"/>
        <v>0</v>
      </c>
      <c r="G377" s="1">
        <f t="shared" si="25"/>
        <v>-3.1978394417487148E-12</v>
      </c>
      <c r="H377" s="1">
        <v>1.0985944079399611E-20</v>
      </c>
      <c r="I377" s="1">
        <f t="shared" si="26"/>
        <v>1.1234420971394536E-43</v>
      </c>
      <c r="J377" s="1">
        <f t="shared" si="27"/>
        <v>-3.1978394417487148E-12</v>
      </c>
      <c r="AV377" s="59"/>
      <c r="AW377" s="59"/>
      <c r="AX377" s="59"/>
      <c r="AY377" s="59"/>
      <c r="AZ377" s="59"/>
      <c r="BA377" s="59"/>
      <c r="BB377" s="59"/>
      <c r="BC377" s="72"/>
      <c r="BD377" s="59"/>
      <c r="BE377" s="59"/>
      <c r="BF377" s="59"/>
      <c r="BG377" s="59">
        <f t="shared" si="28"/>
        <v>1</v>
      </c>
      <c r="BH377" s="59">
        <f t="shared" si="29"/>
        <v>1.0226177095203733E-23</v>
      </c>
      <c r="BI377" s="59" t="e">
        <f t="shared" si="30"/>
        <v>#N/A</v>
      </c>
      <c r="BJ377" s="59"/>
      <c r="BK377" s="59"/>
      <c r="BL377" s="59"/>
      <c r="BM377" s="59"/>
      <c r="BN377" s="59"/>
      <c r="BO377" s="59"/>
      <c r="BP377" s="59"/>
      <c r="BQ377" s="59"/>
      <c r="BR377" s="59"/>
      <c r="BS377" s="59"/>
      <c r="BT377" s="59"/>
      <c r="BU377" s="59"/>
      <c r="BV377" s="59"/>
      <c r="BW377" s="59"/>
      <c r="BX377" s="59"/>
      <c r="BY377" s="59"/>
      <c r="BZ377" s="59"/>
      <c r="CA377" s="59"/>
      <c r="CB377" s="59"/>
      <c r="CC377" s="59"/>
      <c r="CD377" s="59"/>
      <c r="CE377" s="59"/>
      <c r="CF377" s="59"/>
      <c r="CG377" s="59"/>
      <c r="CH377" s="59"/>
      <c r="CI377" s="59"/>
      <c r="CJ377" s="59"/>
      <c r="CK377" s="59"/>
      <c r="CL377" s="59"/>
      <c r="CM377" s="59"/>
      <c r="CN377" s="59"/>
      <c r="CO377" s="59"/>
      <c r="CP377" s="59"/>
      <c r="CQ377" s="59"/>
      <c r="CR377" s="59"/>
      <c r="CS377" s="59"/>
      <c r="CT377" s="59"/>
      <c r="CU377" s="59"/>
      <c r="CV377" s="59"/>
      <c r="CW377" s="59"/>
      <c r="CX377" s="59"/>
      <c r="CY377" s="59"/>
      <c r="CZ377" s="59"/>
      <c r="DA377" s="59"/>
      <c r="DB377" s="59"/>
      <c r="DC377" s="59"/>
      <c r="DD377" s="59"/>
      <c r="DE377" s="59"/>
      <c r="DF377" s="59"/>
      <c r="DG377" s="59"/>
      <c r="DH377" s="59"/>
      <c r="DI377" s="59"/>
      <c r="DJ377" s="59"/>
      <c r="DK377" s="59"/>
      <c r="DL377" s="59"/>
      <c r="DM377" s="59"/>
      <c r="DN377" s="59"/>
      <c r="DO377" s="59"/>
      <c r="DP377" s="59"/>
      <c r="DQ377" s="59"/>
      <c r="DR377" s="59"/>
      <c r="DS377" s="59"/>
      <c r="DT377" s="59"/>
      <c r="DU377" s="59"/>
      <c r="DV377" s="59"/>
      <c r="DW377" s="59"/>
      <c r="DX377" s="59"/>
      <c r="DY377" s="59"/>
      <c r="DZ377" s="59"/>
      <c r="EA377" s="59"/>
      <c r="EB377" s="59"/>
      <c r="EC377" s="59"/>
      <c r="ED377" s="59"/>
      <c r="EE377" s="59"/>
      <c r="EF377" s="59"/>
      <c r="EG377" s="59"/>
      <c r="EH377" s="59"/>
      <c r="EI377" s="59"/>
      <c r="EJ377" s="59"/>
      <c r="EK377" s="59"/>
      <c r="EL377" s="59"/>
      <c r="EM377" s="59"/>
      <c r="EN377" s="59"/>
      <c r="EO377" s="59"/>
      <c r="EP377" s="59"/>
      <c r="EQ377" s="59"/>
      <c r="ER377" s="59"/>
      <c r="ES377" s="59"/>
    </row>
    <row r="378" spans="1:149" outlineLevel="1" x14ac:dyDescent="0.2">
      <c r="A378" s="17">
        <v>177</v>
      </c>
      <c r="B378" s="17">
        <v>0</v>
      </c>
      <c r="C378" s="1">
        <v>2.8809326016758128E-21</v>
      </c>
      <c r="D378" s="1">
        <f t="shared" si="22"/>
        <v>-2.8809326016758128E-21</v>
      </c>
      <c r="E378" s="1">
        <f t="shared" si="23"/>
        <v>0</v>
      </c>
      <c r="F378" s="1">
        <f t="shared" si="24"/>
        <v>0</v>
      </c>
      <c r="G378" s="1">
        <f t="shared" si="25"/>
        <v>-5.367431975978655E-11</v>
      </c>
      <c r="H378" s="1">
        <v>2.4069454050496123E-18</v>
      </c>
      <c r="I378" s="1">
        <f t="shared" si="26"/>
        <v>6.934247487861223E-39</v>
      </c>
      <c r="J378" s="1">
        <f t="shared" si="27"/>
        <v>-5.367431975978655E-11</v>
      </c>
      <c r="AV378" s="59"/>
      <c r="AW378" s="59"/>
      <c r="AX378" s="59"/>
      <c r="AY378" s="59"/>
      <c r="AZ378" s="59"/>
      <c r="BA378" s="59"/>
      <c r="BB378" s="59"/>
      <c r="BC378" s="72"/>
      <c r="BD378" s="59"/>
      <c r="BE378" s="59"/>
      <c r="BF378" s="59"/>
      <c r="BG378" s="59">
        <f t="shared" si="28"/>
        <v>1</v>
      </c>
      <c r="BH378" s="59">
        <f t="shared" si="29"/>
        <v>2.8809326016758128E-21</v>
      </c>
      <c r="BI378" s="59" t="e">
        <f t="shared" si="30"/>
        <v>#N/A</v>
      </c>
      <c r="BJ378" s="59"/>
      <c r="BK378" s="59"/>
      <c r="BL378" s="59"/>
      <c r="BM378" s="59"/>
      <c r="BN378" s="59"/>
      <c r="BO378" s="59"/>
      <c r="BP378" s="59"/>
      <c r="BQ378" s="59"/>
      <c r="BR378" s="59"/>
      <c r="BS378" s="59"/>
      <c r="BT378" s="59"/>
      <c r="BU378" s="59"/>
      <c r="BV378" s="59"/>
      <c r="BW378" s="59"/>
      <c r="BX378" s="59"/>
      <c r="BY378" s="59"/>
      <c r="BZ378" s="59"/>
      <c r="CA378" s="59"/>
      <c r="CB378" s="59"/>
      <c r="CC378" s="59"/>
      <c r="CD378" s="59"/>
      <c r="CE378" s="59"/>
      <c r="CF378" s="59"/>
      <c r="CG378" s="59"/>
      <c r="CH378" s="59"/>
      <c r="CI378" s="59"/>
      <c r="CJ378" s="59"/>
      <c r="CK378" s="59"/>
      <c r="CL378" s="59"/>
      <c r="CM378" s="59"/>
      <c r="CN378" s="59"/>
      <c r="CO378" s="59"/>
      <c r="CP378" s="59"/>
      <c r="CQ378" s="59"/>
      <c r="CR378" s="59"/>
      <c r="CS378" s="59"/>
      <c r="CT378" s="59"/>
      <c r="CU378" s="59"/>
      <c r="CV378" s="59"/>
      <c r="CW378" s="59"/>
      <c r="CX378" s="59"/>
      <c r="CY378" s="59"/>
      <c r="CZ378" s="59"/>
      <c r="DA378" s="59"/>
      <c r="DB378" s="59"/>
      <c r="DC378" s="59"/>
      <c r="DD378" s="59"/>
      <c r="DE378" s="59"/>
      <c r="DF378" s="59"/>
      <c r="DG378" s="59"/>
      <c r="DH378" s="59"/>
      <c r="DI378" s="59"/>
      <c r="DJ378" s="59"/>
      <c r="DK378" s="59"/>
      <c r="DL378" s="59"/>
      <c r="DM378" s="59"/>
      <c r="DN378" s="59"/>
      <c r="DO378" s="59"/>
      <c r="DP378" s="59"/>
      <c r="DQ378" s="59"/>
      <c r="DR378" s="59"/>
      <c r="DS378" s="59"/>
      <c r="DT378" s="59"/>
      <c r="DU378" s="59"/>
      <c r="DV378" s="59"/>
      <c r="DW378" s="59"/>
      <c r="DX378" s="59"/>
      <c r="DY378" s="59"/>
      <c r="DZ378" s="59"/>
      <c r="EA378" s="59"/>
      <c r="EB378" s="59"/>
      <c r="EC378" s="59"/>
      <c r="ED378" s="59"/>
      <c r="EE378" s="59"/>
      <c r="EF378" s="59"/>
      <c r="EG378" s="59"/>
      <c r="EH378" s="59"/>
      <c r="EI378" s="59"/>
      <c r="EJ378" s="59"/>
      <c r="EK378" s="59"/>
      <c r="EL378" s="59"/>
      <c r="EM378" s="59"/>
      <c r="EN378" s="59"/>
      <c r="EO378" s="59"/>
      <c r="EP378" s="59"/>
      <c r="EQ378" s="59"/>
      <c r="ER378" s="59"/>
      <c r="ES378" s="59"/>
    </row>
    <row r="379" spans="1:149" outlineLevel="1" x14ac:dyDescent="0.2">
      <c r="A379" s="17">
        <v>178</v>
      </c>
      <c r="B379" s="17">
        <v>0</v>
      </c>
      <c r="C379" s="1">
        <v>1.1402312811777747E-10</v>
      </c>
      <c r="D379" s="1">
        <f t="shared" si="22"/>
        <v>-1.1402312811777747E-10</v>
      </c>
      <c r="E379" s="1">
        <f t="shared" si="23"/>
        <v>2.2804602649394382E-10</v>
      </c>
      <c r="F379" s="1">
        <f t="shared" si="24"/>
        <v>-1.5101192883144822E-5</v>
      </c>
      <c r="G379" s="1">
        <f t="shared" si="25"/>
        <v>-1.067816127106061E-5</v>
      </c>
      <c r="H379" s="1">
        <v>1.9573204053686948E-8</v>
      </c>
      <c r="I379" s="1">
        <f t="shared" si="26"/>
        <v>2.2317979974268622E-18</v>
      </c>
      <c r="J379" s="1">
        <f t="shared" si="27"/>
        <v>-1.0678161375563527E-5</v>
      </c>
      <c r="AV379" s="59"/>
      <c r="AW379" s="59"/>
      <c r="AX379" s="59"/>
      <c r="AY379" s="59"/>
      <c r="AZ379" s="59"/>
      <c r="BA379" s="59"/>
      <c r="BB379" s="59"/>
      <c r="BC379" s="72"/>
      <c r="BD379" s="59"/>
      <c r="BE379" s="59"/>
      <c r="BF379" s="59"/>
      <c r="BG379" s="59">
        <f t="shared" si="28"/>
        <v>1</v>
      </c>
      <c r="BH379" s="59">
        <f t="shared" si="29"/>
        <v>1.1402312811777747E-10</v>
      </c>
      <c r="BI379" s="59" t="e">
        <f t="shared" si="30"/>
        <v>#N/A</v>
      </c>
      <c r="BJ379" s="59"/>
      <c r="BK379" s="59"/>
      <c r="BL379" s="59"/>
      <c r="BM379" s="59"/>
      <c r="BN379" s="59"/>
      <c r="BO379" s="59"/>
      <c r="BP379" s="59"/>
      <c r="BQ379" s="59"/>
      <c r="BR379" s="59"/>
      <c r="BS379" s="59"/>
      <c r="BT379" s="59"/>
      <c r="BU379" s="59"/>
      <c r="BV379" s="59"/>
      <c r="BW379" s="59"/>
      <c r="BX379" s="59"/>
      <c r="BY379" s="59"/>
      <c r="BZ379" s="59"/>
      <c r="CA379" s="59"/>
      <c r="CB379" s="59"/>
      <c r="CC379" s="59"/>
      <c r="CD379" s="59"/>
      <c r="CE379" s="59"/>
      <c r="CF379" s="59"/>
      <c r="CG379" s="59"/>
      <c r="CH379" s="59"/>
      <c r="CI379" s="59"/>
      <c r="CJ379" s="59"/>
      <c r="CK379" s="59"/>
      <c r="CL379" s="59"/>
      <c r="CM379" s="59"/>
      <c r="CN379" s="59"/>
      <c r="CO379" s="59"/>
      <c r="CP379" s="59"/>
      <c r="CQ379" s="59"/>
      <c r="CR379" s="59"/>
      <c r="CS379" s="59"/>
      <c r="CT379" s="59"/>
      <c r="CU379" s="59"/>
      <c r="CV379" s="59"/>
      <c r="CW379" s="59"/>
      <c r="CX379" s="59"/>
      <c r="CY379" s="59"/>
      <c r="CZ379" s="59"/>
      <c r="DA379" s="59"/>
      <c r="DB379" s="59"/>
      <c r="DC379" s="59"/>
      <c r="DD379" s="59"/>
      <c r="DE379" s="59"/>
      <c r="DF379" s="59"/>
      <c r="DG379" s="59"/>
      <c r="DH379" s="59"/>
      <c r="DI379" s="59"/>
      <c r="DJ379" s="59"/>
      <c r="DK379" s="59"/>
      <c r="DL379" s="59"/>
      <c r="DM379" s="59"/>
      <c r="DN379" s="59"/>
      <c r="DO379" s="59"/>
      <c r="DP379" s="59"/>
      <c r="DQ379" s="59"/>
      <c r="DR379" s="59"/>
      <c r="DS379" s="59"/>
      <c r="DT379" s="59"/>
      <c r="DU379" s="59"/>
      <c r="DV379" s="59"/>
      <c r="DW379" s="59"/>
      <c r="DX379" s="59"/>
      <c r="DY379" s="59"/>
      <c r="DZ379" s="59"/>
      <c r="EA379" s="59"/>
      <c r="EB379" s="59"/>
      <c r="EC379" s="59"/>
      <c r="ED379" s="59"/>
      <c r="EE379" s="59"/>
      <c r="EF379" s="59"/>
      <c r="EG379" s="59"/>
      <c r="EH379" s="59"/>
      <c r="EI379" s="59"/>
      <c r="EJ379" s="59"/>
      <c r="EK379" s="59"/>
      <c r="EL379" s="59"/>
      <c r="EM379" s="59"/>
      <c r="EN379" s="59"/>
      <c r="EO379" s="59"/>
      <c r="EP379" s="59"/>
      <c r="EQ379" s="59"/>
      <c r="ER379" s="59"/>
      <c r="ES379" s="59"/>
    </row>
    <row r="380" spans="1:149" outlineLevel="1" x14ac:dyDescent="0.2">
      <c r="A380" s="17">
        <v>179</v>
      </c>
      <c r="B380" s="17">
        <v>0</v>
      </c>
      <c r="C380" s="1">
        <v>8.5703715648463918E-22</v>
      </c>
      <c r="D380" s="1">
        <f t="shared" si="22"/>
        <v>-8.5703715648463918E-22</v>
      </c>
      <c r="E380" s="1">
        <f t="shared" si="23"/>
        <v>0</v>
      </c>
      <c r="F380" s="1">
        <f t="shared" si="24"/>
        <v>0</v>
      </c>
      <c r="G380" s="1">
        <f t="shared" si="25"/>
        <v>-2.9275196950398801E-11</v>
      </c>
      <c r="H380" s="1">
        <v>8.8313675386168166E-19</v>
      </c>
      <c r="I380" s="1">
        <f t="shared" si="26"/>
        <v>7.5688101231669028E-40</v>
      </c>
      <c r="J380" s="1">
        <f t="shared" si="27"/>
        <v>-2.9275196950398801E-11</v>
      </c>
      <c r="AV380" s="59"/>
      <c r="AW380" s="59"/>
      <c r="AX380" s="59"/>
      <c r="AY380" s="59"/>
      <c r="AZ380" s="59"/>
      <c r="BA380" s="59"/>
      <c r="BB380" s="59"/>
      <c r="BC380" s="72"/>
      <c r="BD380" s="59"/>
      <c r="BE380" s="59"/>
      <c r="BF380" s="59"/>
      <c r="BG380" s="59">
        <f t="shared" si="28"/>
        <v>1</v>
      </c>
      <c r="BH380" s="59">
        <f t="shared" si="29"/>
        <v>8.5703715648463918E-22</v>
      </c>
      <c r="BI380" s="59" t="e">
        <f t="shared" si="30"/>
        <v>#N/A</v>
      </c>
      <c r="BJ380" s="59"/>
      <c r="BK380" s="59"/>
      <c r="BL380" s="59"/>
      <c r="BM380" s="59"/>
      <c r="BN380" s="59"/>
      <c r="BO380" s="59"/>
      <c r="BP380" s="59"/>
      <c r="BQ380" s="59"/>
      <c r="BR380" s="59"/>
      <c r="BS380" s="59"/>
      <c r="BT380" s="59"/>
      <c r="BU380" s="59"/>
      <c r="BV380" s="59"/>
      <c r="BW380" s="59"/>
      <c r="BX380" s="59"/>
      <c r="BY380" s="59"/>
      <c r="BZ380" s="59"/>
      <c r="CA380" s="59"/>
      <c r="CB380" s="59"/>
      <c r="CC380" s="59"/>
      <c r="CD380" s="59"/>
      <c r="CE380" s="59"/>
      <c r="CF380" s="59"/>
      <c r="CG380" s="59"/>
      <c r="CH380" s="59"/>
      <c r="CI380" s="59"/>
      <c r="CJ380" s="59"/>
      <c r="CK380" s="59"/>
      <c r="CL380" s="59"/>
      <c r="CM380" s="59"/>
      <c r="CN380" s="59"/>
      <c r="CO380" s="59"/>
      <c r="CP380" s="59"/>
      <c r="CQ380" s="59"/>
      <c r="CR380" s="59"/>
      <c r="CS380" s="59"/>
      <c r="CT380" s="59"/>
      <c r="CU380" s="59"/>
      <c r="CV380" s="59"/>
      <c r="CW380" s="59"/>
      <c r="CX380" s="59"/>
      <c r="CY380" s="59"/>
      <c r="CZ380" s="59"/>
      <c r="DA380" s="59"/>
      <c r="DB380" s="59"/>
      <c r="DC380" s="59"/>
      <c r="DD380" s="59"/>
      <c r="DE380" s="59"/>
      <c r="DF380" s="59"/>
      <c r="DG380" s="59"/>
      <c r="DH380" s="59"/>
      <c r="DI380" s="59"/>
      <c r="DJ380" s="59"/>
      <c r="DK380" s="59"/>
      <c r="DL380" s="59"/>
      <c r="DM380" s="59"/>
      <c r="DN380" s="59"/>
      <c r="DO380" s="59"/>
      <c r="DP380" s="59"/>
      <c r="DQ380" s="59"/>
      <c r="DR380" s="59"/>
      <c r="DS380" s="59"/>
      <c r="DT380" s="59"/>
      <c r="DU380" s="59"/>
      <c r="DV380" s="59"/>
      <c r="DW380" s="59"/>
      <c r="DX380" s="59"/>
      <c r="DY380" s="59"/>
      <c r="DZ380" s="59"/>
      <c r="EA380" s="59"/>
      <c r="EB380" s="59"/>
      <c r="EC380" s="59"/>
      <c r="ED380" s="59"/>
      <c r="EE380" s="59"/>
      <c r="EF380" s="59"/>
      <c r="EG380" s="59"/>
      <c r="EH380" s="59"/>
      <c r="EI380" s="59"/>
      <c r="EJ380" s="59"/>
      <c r="EK380" s="59"/>
      <c r="EL380" s="59"/>
      <c r="EM380" s="59"/>
      <c r="EN380" s="59"/>
      <c r="EO380" s="59"/>
      <c r="EP380" s="59"/>
      <c r="EQ380" s="59"/>
      <c r="ER380" s="59"/>
      <c r="ES380" s="59"/>
    </row>
    <row r="381" spans="1:149" outlineLevel="1" x14ac:dyDescent="0.2">
      <c r="A381" s="17">
        <v>180</v>
      </c>
      <c r="B381" s="17">
        <v>0</v>
      </c>
      <c r="C381" s="1">
        <v>2.0551206577107981E-18</v>
      </c>
      <c r="D381" s="1">
        <f t="shared" si="22"/>
        <v>-2.0551206577107981E-18</v>
      </c>
      <c r="E381" s="1">
        <f t="shared" si="23"/>
        <v>0</v>
      </c>
      <c r="F381" s="1">
        <f t="shared" si="24"/>
        <v>0</v>
      </c>
      <c r="G381" s="1">
        <f t="shared" si="25"/>
        <v>-1.4335692022747971E-9</v>
      </c>
      <c r="H381" s="1">
        <v>1.2697068190866835E-15</v>
      </c>
      <c r="I381" s="1">
        <f t="shared" si="26"/>
        <v>2.6094007131413136E-33</v>
      </c>
      <c r="J381" s="1">
        <f t="shared" si="27"/>
        <v>-1.4335692022747982E-9</v>
      </c>
      <c r="AV381" s="59"/>
      <c r="AW381" s="59"/>
      <c r="AX381" s="59"/>
      <c r="AY381" s="59"/>
      <c r="AZ381" s="59"/>
      <c r="BA381" s="59"/>
      <c r="BB381" s="59"/>
      <c r="BC381" s="72"/>
      <c r="BD381" s="59"/>
      <c r="BE381" s="59"/>
      <c r="BF381" s="59"/>
      <c r="BG381" s="59">
        <f t="shared" si="28"/>
        <v>1</v>
      </c>
      <c r="BH381" s="59">
        <f t="shared" si="29"/>
        <v>2.0551206577107981E-18</v>
      </c>
      <c r="BI381" s="59" t="e">
        <f t="shared" si="30"/>
        <v>#N/A</v>
      </c>
      <c r="BJ381" s="59"/>
      <c r="BK381" s="59"/>
      <c r="BL381" s="59"/>
      <c r="BM381" s="59"/>
      <c r="BN381" s="59"/>
      <c r="BO381" s="59"/>
      <c r="BP381" s="59"/>
      <c r="BQ381" s="59"/>
      <c r="BR381" s="59"/>
      <c r="BS381" s="59"/>
      <c r="BT381" s="59"/>
      <c r="BU381" s="59"/>
      <c r="BV381" s="59"/>
      <c r="BW381" s="59"/>
      <c r="BX381" s="59"/>
      <c r="BY381" s="59"/>
      <c r="BZ381" s="59"/>
      <c r="CA381" s="59"/>
      <c r="CB381" s="59"/>
      <c r="CC381" s="59"/>
      <c r="CD381" s="59"/>
      <c r="CE381" s="59"/>
      <c r="CF381" s="59"/>
      <c r="CG381" s="59"/>
      <c r="CH381" s="59"/>
      <c r="CI381" s="59"/>
      <c r="CJ381" s="59"/>
      <c r="CK381" s="59"/>
      <c r="CL381" s="59"/>
      <c r="CM381" s="59"/>
      <c r="CN381" s="59"/>
      <c r="CO381" s="59"/>
      <c r="CP381" s="59"/>
      <c r="CQ381" s="59"/>
      <c r="CR381" s="59"/>
      <c r="CS381" s="59"/>
      <c r="CT381" s="59"/>
      <c r="CU381" s="59"/>
      <c r="CV381" s="59"/>
      <c r="CW381" s="59"/>
      <c r="CX381" s="59"/>
      <c r="CY381" s="59"/>
      <c r="CZ381" s="59"/>
      <c r="DA381" s="59"/>
      <c r="DB381" s="59"/>
      <c r="DC381" s="59"/>
      <c r="DD381" s="59"/>
      <c r="DE381" s="59"/>
      <c r="DF381" s="59"/>
      <c r="DG381" s="59"/>
      <c r="DH381" s="59"/>
      <c r="DI381" s="59"/>
      <c r="DJ381" s="59"/>
      <c r="DK381" s="59"/>
      <c r="DL381" s="59"/>
      <c r="DM381" s="59"/>
      <c r="DN381" s="59"/>
      <c r="DO381" s="59"/>
      <c r="DP381" s="59"/>
      <c r="DQ381" s="59"/>
      <c r="DR381" s="59"/>
      <c r="DS381" s="59"/>
      <c r="DT381" s="59"/>
      <c r="DU381" s="59"/>
      <c r="DV381" s="59"/>
      <c r="DW381" s="59"/>
      <c r="DX381" s="59"/>
      <c r="DY381" s="59"/>
      <c r="DZ381" s="59"/>
      <c r="EA381" s="59"/>
      <c r="EB381" s="59"/>
      <c r="EC381" s="59"/>
      <c r="ED381" s="59"/>
      <c r="EE381" s="59"/>
      <c r="EF381" s="59"/>
      <c r="EG381" s="59"/>
      <c r="EH381" s="59"/>
      <c r="EI381" s="59"/>
      <c r="EJ381" s="59"/>
      <c r="EK381" s="59"/>
      <c r="EL381" s="59"/>
      <c r="EM381" s="59"/>
      <c r="EN381" s="59"/>
      <c r="EO381" s="59"/>
      <c r="EP381" s="59"/>
      <c r="EQ381" s="59"/>
      <c r="ER381" s="59"/>
      <c r="ES381" s="59"/>
    </row>
    <row r="382" spans="1:149" outlineLevel="1" x14ac:dyDescent="0.2">
      <c r="A382" s="17">
        <v>181</v>
      </c>
      <c r="B382" s="17">
        <v>0</v>
      </c>
      <c r="C382" s="1">
        <v>2.8356662387728362E-18</v>
      </c>
      <c r="D382" s="1">
        <f t="shared" si="22"/>
        <v>-2.8356662387728362E-18</v>
      </c>
      <c r="E382" s="1">
        <f t="shared" si="23"/>
        <v>0</v>
      </c>
      <c r="F382" s="1">
        <f t="shared" si="24"/>
        <v>0</v>
      </c>
      <c r="G382" s="1">
        <f t="shared" si="25"/>
        <v>-1.6839436566503158E-9</v>
      </c>
      <c r="H382" s="1">
        <v>1.7444853268306587E-15</v>
      </c>
      <c r="I382" s="1">
        <f t="shared" si="26"/>
        <v>4.9467781453283057E-33</v>
      </c>
      <c r="J382" s="1">
        <f t="shared" si="27"/>
        <v>-1.6839436566503173E-9</v>
      </c>
      <c r="AV382" s="59"/>
      <c r="AW382" s="59"/>
      <c r="AX382" s="59"/>
      <c r="AY382" s="59"/>
      <c r="AZ382" s="59"/>
      <c r="BA382" s="59"/>
      <c r="BB382" s="59"/>
      <c r="BC382" s="72"/>
      <c r="BD382" s="59"/>
      <c r="BE382" s="59"/>
      <c r="BF382" s="59"/>
      <c r="BG382" s="59">
        <f t="shared" si="28"/>
        <v>1</v>
      </c>
      <c r="BH382" s="59">
        <f t="shared" si="29"/>
        <v>2.8356662387728362E-18</v>
      </c>
      <c r="BI382" s="59" t="e">
        <f t="shared" si="30"/>
        <v>#N/A</v>
      </c>
      <c r="BJ382" s="59"/>
      <c r="BK382" s="59"/>
      <c r="BL382" s="59"/>
      <c r="BM382" s="59"/>
      <c r="BN382" s="59"/>
      <c r="BO382" s="59"/>
      <c r="BP382" s="59"/>
      <c r="BQ382" s="59"/>
      <c r="BR382" s="59"/>
      <c r="BS382" s="59"/>
      <c r="BT382" s="59"/>
      <c r="BU382" s="59"/>
      <c r="BV382" s="59"/>
      <c r="BW382" s="59"/>
      <c r="BX382" s="59"/>
      <c r="BY382" s="59"/>
      <c r="BZ382" s="59"/>
      <c r="CA382" s="59"/>
      <c r="CB382" s="59"/>
      <c r="CC382" s="59"/>
      <c r="CD382" s="59"/>
      <c r="CE382" s="59"/>
      <c r="CF382" s="59"/>
      <c r="CG382" s="59"/>
      <c r="CH382" s="59"/>
      <c r="CI382" s="59"/>
      <c r="CJ382" s="59"/>
      <c r="CK382" s="59"/>
      <c r="CL382" s="59"/>
      <c r="CM382" s="59"/>
      <c r="CN382" s="59"/>
      <c r="CO382" s="59"/>
      <c r="CP382" s="59"/>
      <c r="CQ382" s="59"/>
      <c r="CR382" s="59"/>
      <c r="CS382" s="59"/>
      <c r="CT382" s="59"/>
      <c r="CU382" s="59"/>
      <c r="CV382" s="59"/>
      <c r="CW382" s="59"/>
      <c r="CX382" s="59"/>
      <c r="CY382" s="59"/>
      <c r="CZ382" s="59"/>
      <c r="DA382" s="59"/>
      <c r="DB382" s="59"/>
      <c r="DC382" s="59"/>
      <c r="DD382" s="59"/>
      <c r="DE382" s="59"/>
      <c r="DF382" s="59"/>
      <c r="DG382" s="59"/>
      <c r="DH382" s="59"/>
      <c r="DI382" s="59"/>
      <c r="DJ382" s="59"/>
      <c r="DK382" s="59"/>
      <c r="DL382" s="59"/>
      <c r="DM382" s="59"/>
      <c r="DN382" s="59"/>
      <c r="DO382" s="59"/>
      <c r="DP382" s="59"/>
      <c r="DQ382" s="59"/>
      <c r="DR382" s="59"/>
      <c r="DS382" s="59"/>
      <c r="DT382" s="59"/>
      <c r="DU382" s="59"/>
      <c r="DV382" s="59"/>
      <c r="DW382" s="59"/>
      <c r="DX382" s="59"/>
      <c r="DY382" s="59"/>
      <c r="DZ382" s="59"/>
      <c r="EA382" s="59"/>
      <c r="EB382" s="59"/>
      <c r="EC382" s="59"/>
      <c r="ED382" s="59"/>
      <c r="EE382" s="59"/>
      <c r="EF382" s="59"/>
      <c r="EG382" s="59"/>
      <c r="EH382" s="59"/>
      <c r="EI382" s="59"/>
      <c r="EJ382" s="59"/>
      <c r="EK382" s="59"/>
      <c r="EL382" s="59"/>
      <c r="EM382" s="59"/>
      <c r="EN382" s="59"/>
      <c r="EO382" s="59"/>
      <c r="EP382" s="59"/>
      <c r="EQ382" s="59"/>
      <c r="ER382" s="59"/>
      <c r="ES382" s="59"/>
    </row>
    <row r="383" spans="1:149" outlineLevel="1" x14ac:dyDescent="0.2">
      <c r="A383" s="17">
        <v>182</v>
      </c>
      <c r="B383" s="17">
        <v>0</v>
      </c>
      <c r="C383" s="1">
        <v>8.9055673840708097E-27</v>
      </c>
      <c r="D383" s="1">
        <f t="shared" si="22"/>
        <v>-8.9055673840708097E-27</v>
      </c>
      <c r="E383" s="1">
        <f t="shared" si="23"/>
        <v>0</v>
      </c>
      <c r="F383" s="1">
        <f t="shared" si="24"/>
        <v>0</v>
      </c>
      <c r="G383" s="1">
        <f t="shared" si="25"/>
        <v>-9.4369313784041101E-14</v>
      </c>
      <c r="H383" s="1">
        <v>1.1938705495565862E-23</v>
      </c>
      <c r="I383" s="1">
        <f t="shared" si="26"/>
        <v>1.0632094626933828E-49</v>
      </c>
      <c r="J383" s="1">
        <f t="shared" si="27"/>
        <v>-9.4369313784041101E-14</v>
      </c>
      <c r="AV383" s="59"/>
      <c r="AW383" s="59"/>
      <c r="AX383" s="59"/>
      <c r="AY383" s="59"/>
      <c r="AZ383" s="59"/>
      <c r="BA383" s="59"/>
      <c r="BB383" s="59"/>
      <c r="BC383" s="72"/>
      <c r="BD383" s="59"/>
      <c r="BE383" s="59"/>
      <c r="BF383" s="59"/>
      <c r="BG383" s="59">
        <f t="shared" si="28"/>
        <v>1</v>
      </c>
      <c r="BH383" s="59">
        <f t="shared" si="29"/>
        <v>8.9055673840708097E-27</v>
      </c>
      <c r="BI383" s="59" t="e">
        <f t="shared" si="30"/>
        <v>#N/A</v>
      </c>
      <c r="BJ383" s="59"/>
      <c r="BK383" s="59"/>
      <c r="BL383" s="59"/>
      <c r="BM383" s="59"/>
      <c r="BN383" s="59"/>
      <c r="BO383" s="59"/>
      <c r="BP383" s="59"/>
      <c r="BQ383" s="59"/>
      <c r="BR383" s="59"/>
      <c r="BS383" s="59"/>
      <c r="BT383" s="59"/>
      <c r="BU383" s="59"/>
      <c r="BV383" s="59"/>
      <c r="BW383" s="59"/>
      <c r="BX383" s="59"/>
      <c r="BY383" s="59"/>
      <c r="BZ383" s="59"/>
      <c r="CA383" s="59"/>
      <c r="CB383" s="59"/>
      <c r="CC383" s="59"/>
      <c r="CD383" s="59"/>
      <c r="CE383" s="59"/>
      <c r="CF383" s="59"/>
      <c r="CG383" s="59"/>
      <c r="CH383" s="59"/>
      <c r="CI383" s="59"/>
      <c r="CJ383" s="59"/>
      <c r="CK383" s="59"/>
      <c r="CL383" s="59"/>
      <c r="CM383" s="59"/>
      <c r="CN383" s="59"/>
      <c r="CO383" s="59"/>
      <c r="CP383" s="59"/>
      <c r="CQ383" s="59"/>
      <c r="CR383" s="59"/>
      <c r="CS383" s="59"/>
      <c r="CT383" s="59"/>
      <c r="CU383" s="59"/>
      <c r="CV383" s="59"/>
      <c r="CW383" s="59"/>
      <c r="CX383" s="59"/>
      <c r="CY383" s="59"/>
      <c r="CZ383" s="59"/>
      <c r="DA383" s="59"/>
      <c r="DB383" s="59"/>
      <c r="DC383" s="59"/>
      <c r="DD383" s="59"/>
      <c r="DE383" s="59"/>
      <c r="DF383" s="59"/>
      <c r="DG383" s="59"/>
      <c r="DH383" s="59"/>
      <c r="DI383" s="59"/>
      <c r="DJ383" s="59"/>
      <c r="DK383" s="59"/>
      <c r="DL383" s="59"/>
      <c r="DM383" s="59"/>
      <c r="DN383" s="59"/>
      <c r="DO383" s="59"/>
      <c r="DP383" s="59"/>
      <c r="DQ383" s="59"/>
      <c r="DR383" s="59"/>
      <c r="DS383" s="59"/>
      <c r="DT383" s="59"/>
      <c r="DU383" s="59"/>
      <c r="DV383" s="59"/>
      <c r="DW383" s="59"/>
      <c r="DX383" s="59"/>
      <c r="DY383" s="59"/>
      <c r="DZ383" s="59"/>
      <c r="EA383" s="59"/>
      <c r="EB383" s="59"/>
      <c r="EC383" s="59"/>
      <c r="ED383" s="59"/>
      <c r="EE383" s="59"/>
      <c r="EF383" s="59"/>
      <c r="EG383" s="59"/>
      <c r="EH383" s="59"/>
      <c r="EI383" s="59"/>
      <c r="EJ383" s="59"/>
      <c r="EK383" s="59"/>
      <c r="EL383" s="59"/>
      <c r="EM383" s="59"/>
      <c r="EN383" s="59"/>
      <c r="EO383" s="59"/>
      <c r="EP383" s="59"/>
      <c r="EQ383" s="59"/>
      <c r="ER383" s="59"/>
      <c r="ES383" s="59"/>
    </row>
    <row r="384" spans="1:149" outlineLevel="1" x14ac:dyDescent="0.2">
      <c r="A384" s="17">
        <v>183</v>
      </c>
      <c r="B384" s="17">
        <v>0</v>
      </c>
      <c r="C384" s="1">
        <v>3.3812211975186647E-23</v>
      </c>
      <c r="D384" s="1">
        <f t="shared" si="22"/>
        <v>-3.3812211975186647E-23</v>
      </c>
      <c r="E384" s="1">
        <f t="shared" si="23"/>
        <v>0</v>
      </c>
      <c r="F384" s="1">
        <f t="shared" si="24"/>
        <v>0</v>
      </c>
      <c r="G384" s="1">
        <f t="shared" si="25"/>
        <v>-5.8148269084459123E-12</v>
      </c>
      <c r="H384" s="1">
        <v>3.3077514736974306E-20</v>
      </c>
      <c r="I384" s="1">
        <f t="shared" si="26"/>
        <v>1.1184239398989354E-42</v>
      </c>
      <c r="J384" s="1">
        <f t="shared" si="27"/>
        <v>-5.8148269084459123E-12</v>
      </c>
      <c r="AV384" s="59"/>
      <c r="AW384" s="59"/>
      <c r="AX384" s="59"/>
      <c r="AY384" s="59"/>
      <c r="AZ384" s="59"/>
      <c r="BA384" s="59"/>
      <c r="BB384" s="59"/>
      <c r="BC384" s="72"/>
      <c r="BD384" s="59"/>
      <c r="BE384" s="59"/>
      <c r="BF384" s="59"/>
      <c r="BG384" s="59">
        <f t="shared" si="28"/>
        <v>1</v>
      </c>
      <c r="BH384" s="59">
        <f t="shared" si="29"/>
        <v>3.3812211975186647E-23</v>
      </c>
      <c r="BI384" s="59" t="e">
        <f t="shared" si="30"/>
        <v>#N/A</v>
      </c>
      <c r="BJ384" s="59"/>
      <c r="BK384" s="59"/>
      <c r="BL384" s="59"/>
      <c r="BM384" s="59"/>
      <c r="BN384" s="59"/>
      <c r="BO384" s="59"/>
      <c r="BP384" s="59"/>
      <c r="BQ384" s="59"/>
      <c r="BR384" s="59"/>
      <c r="BS384" s="59"/>
      <c r="BT384" s="59"/>
      <c r="BU384" s="59"/>
      <c r="BV384" s="59"/>
      <c r="BW384" s="59"/>
      <c r="BX384" s="59"/>
      <c r="BY384" s="59"/>
      <c r="BZ384" s="59"/>
      <c r="CA384" s="59"/>
      <c r="CB384" s="59"/>
      <c r="CC384" s="59"/>
      <c r="CD384" s="59"/>
      <c r="CE384" s="59"/>
      <c r="CF384" s="59"/>
      <c r="CG384" s="59"/>
      <c r="CH384" s="59"/>
      <c r="CI384" s="59"/>
      <c r="CJ384" s="59"/>
      <c r="CK384" s="59"/>
      <c r="CL384" s="59"/>
      <c r="CM384" s="59"/>
      <c r="CN384" s="59"/>
      <c r="CO384" s="59"/>
      <c r="CP384" s="59"/>
      <c r="CQ384" s="59"/>
      <c r="CR384" s="59"/>
      <c r="CS384" s="59"/>
      <c r="CT384" s="59"/>
      <c r="CU384" s="59"/>
      <c r="CV384" s="59"/>
      <c r="CW384" s="59"/>
      <c r="CX384" s="59"/>
      <c r="CY384" s="59"/>
      <c r="CZ384" s="59"/>
      <c r="DA384" s="59"/>
      <c r="DB384" s="59"/>
      <c r="DC384" s="59"/>
      <c r="DD384" s="59"/>
      <c r="DE384" s="59"/>
      <c r="DF384" s="59"/>
      <c r="DG384" s="59"/>
      <c r="DH384" s="59"/>
      <c r="DI384" s="59"/>
      <c r="DJ384" s="59"/>
      <c r="DK384" s="59"/>
      <c r="DL384" s="59"/>
      <c r="DM384" s="59"/>
      <c r="DN384" s="59"/>
      <c r="DO384" s="59"/>
      <c r="DP384" s="59"/>
      <c r="DQ384" s="59"/>
      <c r="DR384" s="59"/>
      <c r="DS384" s="59"/>
      <c r="DT384" s="59"/>
      <c r="DU384" s="59"/>
      <c r="DV384" s="59"/>
      <c r="DW384" s="59"/>
      <c r="DX384" s="59"/>
      <c r="DY384" s="59"/>
      <c r="DZ384" s="59"/>
      <c r="EA384" s="59"/>
      <c r="EB384" s="59"/>
      <c r="EC384" s="59"/>
      <c r="ED384" s="59"/>
      <c r="EE384" s="59"/>
      <c r="EF384" s="59"/>
      <c r="EG384" s="59"/>
      <c r="EH384" s="59"/>
      <c r="EI384" s="59"/>
      <c r="EJ384" s="59"/>
      <c r="EK384" s="59"/>
      <c r="EL384" s="59"/>
      <c r="EM384" s="59"/>
      <c r="EN384" s="59"/>
      <c r="EO384" s="59"/>
      <c r="EP384" s="59"/>
      <c r="EQ384" s="59"/>
      <c r="ER384" s="59"/>
      <c r="ES384" s="59"/>
    </row>
    <row r="385" spans="1:149" outlineLevel="1" x14ac:dyDescent="0.2">
      <c r="A385" s="17">
        <v>184</v>
      </c>
      <c r="B385" s="17">
        <v>0</v>
      </c>
      <c r="C385" s="1">
        <v>1.7306438133499359E-13</v>
      </c>
      <c r="D385" s="1">
        <f t="shared" si="22"/>
        <v>-1.7306438133499359E-13</v>
      </c>
      <c r="E385" s="1">
        <f t="shared" si="23"/>
        <v>3.4638958368301885E-13</v>
      </c>
      <c r="F385" s="1">
        <f t="shared" si="24"/>
        <v>-5.8854870969446436E-7</v>
      </c>
      <c r="G385" s="1">
        <f t="shared" si="25"/>
        <v>-4.1601007359801223E-7</v>
      </c>
      <c r="H385" s="1">
        <v>6.165071564887738E-11</v>
      </c>
      <c r="I385" s="1">
        <f t="shared" si="26"/>
        <v>1.0669542963292203E-23</v>
      </c>
      <c r="J385" s="1">
        <f t="shared" si="27"/>
        <v>-4.1601007361083588E-7</v>
      </c>
      <c r="AV385" s="59"/>
      <c r="AW385" s="59"/>
      <c r="AX385" s="59"/>
      <c r="AY385" s="59"/>
      <c r="AZ385" s="59"/>
      <c r="BA385" s="59"/>
      <c r="BB385" s="59"/>
      <c r="BC385" s="72"/>
      <c r="BD385" s="59"/>
      <c r="BE385" s="59"/>
      <c r="BF385" s="59"/>
      <c r="BG385" s="59">
        <f t="shared" si="28"/>
        <v>1</v>
      </c>
      <c r="BH385" s="59">
        <f t="shared" si="29"/>
        <v>1.7306438133499359E-13</v>
      </c>
      <c r="BI385" s="59" t="e">
        <f t="shared" si="30"/>
        <v>#N/A</v>
      </c>
      <c r="BJ385" s="59"/>
      <c r="BK385" s="59"/>
      <c r="BL385" s="59"/>
      <c r="BM385" s="59"/>
      <c r="BN385" s="59"/>
      <c r="BO385" s="59"/>
      <c r="BP385" s="59"/>
      <c r="BQ385" s="59"/>
      <c r="BR385" s="59"/>
      <c r="BS385" s="59"/>
      <c r="BT385" s="59"/>
      <c r="BU385" s="59"/>
      <c r="BV385" s="59"/>
      <c r="BW385" s="59"/>
      <c r="BX385" s="59"/>
      <c r="BY385" s="59"/>
      <c r="BZ385" s="59"/>
      <c r="CA385" s="59"/>
      <c r="CB385" s="59"/>
      <c r="CC385" s="59"/>
      <c r="CD385" s="59"/>
      <c r="CE385" s="59"/>
      <c r="CF385" s="59"/>
      <c r="CG385" s="59"/>
      <c r="CH385" s="59"/>
      <c r="CI385" s="59"/>
      <c r="CJ385" s="59"/>
      <c r="CK385" s="59"/>
      <c r="CL385" s="59"/>
      <c r="CM385" s="59"/>
      <c r="CN385" s="59"/>
      <c r="CO385" s="59"/>
      <c r="CP385" s="59"/>
      <c r="CQ385" s="59"/>
      <c r="CR385" s="59"/>
      <c r="CS385" s="59"/>
      <c r="CT385" s="59"/>
      <c r="CU385" s="59"/>
      <c r="CV385" s="59"/>
      <c r="CW385" s="59"/>
      <c r="CX385" s="59"/>
      <c r="CY385" s="59"/>
      <c r="CZ385" s="59"/>
      <c r="DA385" s="59"/>
      <c r="DB385" s="59"/>
      <c r="DC385" s="59"/>
      <c r="DD385" s="59"/>
      <c r="DE385" s="59"/>
      <c r="DF385" s="59"/>
      <c r="DG385" s="59"/>
      <c r="DH385" s="59"/>
      <c r="DI385" s="59"/>
      <c r="DJ385" s="59"/>
      <c r="DK385" s="59"/>
      <c r="DL385" s="59"/>
      <c r="DM385" s="59"/>
      <c r="DN385" s="59"/>
      <c r="DO385" s="59"/>
      <c r="DP385" s="59"/>
      <c r="DQ385" s="59"/>
      <c r="DR385" s="59"/>
      <c r="DS385" s="59"/>
      <c r="DT385" s="59"/>
      <c r="DU385" s="59"/>
      <c r="DV385" s="59"/>
      <c r="DW385" s="59"/>
      <c r="DX385" s="59"/>
      <c r="DY385" s="59"/>
      <c r="DZ385" s="59"/>
      <c r="EA385" s="59"/>
      <c r="EB385" s="59"/>
      <c r="EC385" s="59"/>
      <c r="ED385" s="59"/>
      <c r="EE385" s="59"/>
      <c r="EF385" s="59"/>
      <c r="EG385" s="59"/>
      <c r="EH385" s="59"/>
      <c r="EI385" s="59"/>
      <c r="EJ385" s="59"/>
      <c r="EK385" s="59"/>
      <c r="EL385" s="59"/>
      <c r="EM385" s="59"/>
      <c r="EN385" s="59"/>
      <c r="EO385" s="59"/>
      <c r="EP385" s="59"/>
      <c r="EQ385" s="59"/>
      <c r="ER385" s="59"/>
      <c r="ES385" s="59"/>
    </row>
    <row r="386" spans="1:149" outlineLevel="1" x14ac:dyDescent="0.2">
      <c r="A386" s="17">
        <v>185</v>
      </c>
      <c r="B386" s="17">
        <v>0</v>
      </c>
      <c r="C386" s="1">
        <v>9.2396989703414288E-33</v>
      </c>
      <c r="D386" s="1">
        <f t="shared" si="22"/>
        <v>-9.2396989703414288E-33</v>
      </c>
      <c r="E386" s="1">
        <f t="shared" si="23"/>
        <v>0</v>
      </c>
      <c r="F386" s="1">
        <f t="shared" si="24"/>
        <v>0</v>
      </c>
      <c r="G386" s="1">
        <f t="shared" si="25"/>
        <v>-9.6123352887534203E-17</v>
      </c>
      <c r="H386" s="1">
        <v>1.8826386871862731E-29</v>
      </c>
      <c r="I386" s="1">
        <f t="shared" si="26"/>
        <v>1.7395014739519948E-61</v>
      </c>
      <c r="J386" s="1">
        <f t="shared" si="27"/>
        <v>-9.6123352887534203E-17</v>
      </c>
      <c r="AV386" s="59"/>
      <c r="AW386" s="59"/>
      <c r="AX386" s="59"/>
      <c r="AY386" s="59"/>
      <c r="AZ386" s="59"/>
      <c r="BA386" s="59"/>
      <c r="BB386" s="59"/>
      <c r="BC386" s="72"/>
      <c r="BD386" s="59"/>
      <c r="BE386" s="59"/>
      <c r="BF386" s="59"/>
      <c r="BG386" s="59">
        <f t="shared" si="28"/>
        <v>1</v>
      </c>
      <c r="BH386" s="59">
        <f t="shared" si="29"/>
        <v>9.2396989703414288E-33</v>
      </c>
      <c r="BI386" s="59" t="e">
        <f t="shared" si="30"/>
        <v>#N/A</v>
      </c>
      <c r="BJ386" s="59"/>
      <c r="BK386" s="59"/>
      <c r="BL386" s="59"/>
      <c r="BM386" s="59"/>
      <c r="BN386" s="59"/>
      <c r="BO386" s="59"/>
      <c r="BP386" s="59"/>
      <c r="BQ386" s="59"/>
      <c r="BR386" s="59"/>
      <c r="BS386" s="59"/>
      <c r="BT386" s="59"/>
      <c r="BU386" s="59"/>
      <c r="BV386" s="59"/>
      <c r="BW386" s="59"/>
      <c r="BX386" s="59"/>
      <c r="BY386" s="59"/>
      <c r="BZ386" s="59"/>
      <c r="CA386" s="59"/>
      <c r="CB386" s="59"/>
      <c r="CC386" s="59"/>
      <c r="CD386" s="59"/>
      <c r="CE386" s="59"/>
      <c r="CF386" s="59"/>
      <c r="CG386" s="59"/>
      <c r="CH386" s="59"/>
      <c r="CI386" s="59"/>
      <c r="CJ386" s="59"/>
      <c r="CK386" s="59"/>
      <c r="CL386" s="59"/>
      <c r="CM386" s="59"/>
      <c r="CN386" s="59"/>
      <c r="CO386" s="59"/>
      <c r="CP386" s="59"/>
      <c r="CQ386" s="59"/>
      <c r="CR386" s="59"/>
      <c r="CS386" s="59"/>
      <c r="CT386" s="59"/>
      <c r="CU386" s="59"/>
      <c r="CV386" s="59"/>
      <c r="CW386" s="59"/>
      <c r="CX386" s="59"/>
      <c r="CY386" s="59"/>
      <c r="CZ386" s="59"/>
      <c r="DA386" s="59"/>
      <c r="DB386" s="59"/>
      <c r="DC386" s="59"/>
      <c r="DD386" s="59"/>
      <c r="DE386" s="59"/>
      <c r="DF386" s="59"/>
      <c r="DG386" s="59"/>
      <c r="DH386" s="59"/>
      <c r="DI386" s="59"/>
      <c r="DJ386" s="59"/>
      <c r="DK386" s="59"/>
      <c r="DL386" s="59"/>
      <c r="DM386" s="59"/>
      <c r="DN386" s="59"/>
      <c r="DO386" s="59"/>
      <c r="DP386" s="59"/>
      <c r="DQ386" s="59"/>
      <c r="DR386" s="59"/>
      <c r="DS386" s="59"/>
      <c r="DT386" s="59"/>
      <c r="DU386" s="59"/>
      <c r="DV386" s="59"/>
      <c r="DW386" s="59"/>
      <c r="DX386" s="59"/>
      <c r="DY386" s="59"/>
      <c r="DZ386" s="59"/>
      <c r="EA386" s="59"/>
      <c r="EB386" s="59"/>
      <c r="EC386" s="59"/>
      <c r="ED386" s="59"/>
      <c r="EE386" s="59"/>
      <c r="EF386" s="59"/>
      <c r="EG386" s="59"/>
      <c r="EH386" s="59"/>
      <c r="EI386" s="59"/>
      <c r="EJ386" s="59"/>
      <c r="EK386" s="59"/>
      <c r="EL386" s="59"/>
      <c r="EM386" s="59"/>
      <c r="EN386" s="59"/>
      <c r="EO386" s="59"/>
      <c r="EP386" s="59"/>
      <c r="EQ386" s="59"/>
      <c r="ER386" s="59"/>
      <c r="ES386" s="59"/>
    </row>
    <row r="387" spans="1:149" outlineLevel="1" x14ac:dyDescent="0.2">
      <c r="A387" s="17">
        <v>186</v>
      </c>
      <c r="B387" s="17">
        <v>0</v>
      </c>
      <c r="C387" s="1">
        <v>5.2171016638549871E-17</v>
      </c>
      <c r="D387" s="1">
        <f t="shared" si="22"/>
        <v>-5.2171016638549871E-17</v>
      </c>
      <c r="E387" s="1">
        <f t="shared" si="23"/>
        <v>0</v>
      </c>
      <c r="F387" s="1">
        <f t="shared" si="24"/>
        <v>0</v>
      </c>
      <c r="G387" s="1">
        <f t="shared" si="25"/>
        <v>-7.2229506878110333E-9</v>
      </c>
      <c r="H387" s="1">
        <v>2.6131940186395146E-14</v>
      </c>
      <c r="I387" s="1">
        <f t="shared" si="26"/>
        <v>1.363329886262047E-30</v>
      </c>
      <c r="J387" s="1">
        <f t="shared" si="27"/>
        <v>-7.2229506878111276E-9</v>
      </c>
      <c r="AV387" s="59"/>
      <c r="AW387" s="59"/>
      <c r="AX387" s="59"/>
      <c r="AY387" s="59"/>
      <c r="AZ387" s="59"/>
      <c r="BA387" s="59"/>
      <c r="BB387" s="59"/>
      <c r="BC387" s="72"/>
      <c r="BD387" s="59"/>
      <c r="BE387" s="59"/>
      <c r="BF387" s="59"/>
      <c r="BG387" s="59">
        <f t="shared" si="28"/>
        <v>1</v>
      </c>
      <c r="BH387" s="59">
        <f t="shared" si="29"/>
        <v>5.2171016638549871E-17</v>
      </c>
      <c r="BI387" s="59" t="e">
        <f t="shared" si="30"/>
        <v>#N/A</v>
      </c>
      <c r="BJ387" s="59"/>
      <c r="BK387" s="59"/>
      <c r="BL387" s="59"/>
      <c r="BM387" s="59"/>
      <c r="BN387" s="59"/>
      <c r="BO387" s="59"/>
      <c r="BP387" s="59"/>
      <c r="BQ387" s="59"/>
      <c r="BR387" s="59"/>
      <c r="BS387" s="59"/>
      <c r="BT387" s="59"/>
      <c r="BU387" s="59"/>
      <c r="BV387" s="59"/>
      <c r="BW387" s="59"/>
      <c r="BX387" s="59"/>
      <c r="BY387" s="59"/>
      <c r="BZ387" s="59"/>
      <c r="CA387" s="59"/>
      <c r="CB387" s="59"/>
      <c r="CC387" s="59"/>
      <c r="CD387" s="59"/>
      <c r="CE387" s="59"/>
      <c r="CF387" s="59"/>
      <c r="CG387" s="59"/>
      <c r="CH387" s="59"/>
      <c r="CI387" s="59"/>
      <c r="CJ387" s="59"/>
      <c r="CK387" s="59"/>
      <c r="CL387" s="59"/>
      <c r="CM387" s="59"/>
      <c r="CN387" s="59"/>
      <c r="CO387" s="59"/>
      <c r="CP387" s="59"/>
      <c r="CQ387" s="59"/>
      <c r="CR387" s="59"/>
      <c r="CS387" s="59"/>
      <c r="CT387" s="59"/>
      <c r="CU387" s="59"/>
      <c r="CV387" s="59"/>
      <c r="CW387" s="59"/>
      <c r="CX387" s="59"/>
      <c r="CY387" s="59"/>
      <c r="CZ387" s="59"/>
      <c r="DA387" s="59"/>
      <c r="DB387" s="59"/>
      <c r="DC387" s="59"/>
      <c r="DD387" s="59"/>
      <c r="DE387" s="59"/>
      <c r="DF387" s="59"/>
      <c r="DG387" s="59"/>
      <c r="DH387" s="59"/>
      <c r="DI387" s="59"/>
      <c r="DJ387" s="59"/>
      <c r="DK387" s="59"/>
      <c r="DL387" s="59"/>
      <c r="DM387" s="59"/>
      <c r="DN387" s="59"/>
      <c r="DO387" s="59"/>
      <c r="DP387" s="59"/>
      <c r="DQ387" s="59"/>
      <c r="DR387" s="59"/>
      <c r="DS387" s="59"/>
      <c r="DT387" s="59"/>
      <c r="DU387" s="59"/>
      <c r="DV387" s="59"/>
      <c r="DW387" s="59"/>
      <c r="DX387" s="59"/>
      <c r="DY387" s="59"/>
      <c r="DZ387" s="59"/>
      <c r="EA387" s="59"/>
      <c r="EB387" s="59"/>
      <c r="EC387" s="59"/>
      <c r="ED387" s="59"/>
      <c r="EE387" s="59"/>
      <c r="EF387" s="59"/>
      <c r="EG387" s="59"/>
      <c r="EH387" s="59"/>
      <c r="EI387" s="59"/>
      <c r="EJ387" s="59"/>
      <c r="EK387" s="59"/>
      <c r="EL387" s="59"/>
      <c r="EM387" s="59"/>
      <c r="EN387" s="59"/>
      <c r="EO387" s="59"/>
      <c r="EP387" s="59"/>
      <c r="EQ387" s="59"/>
      <c r="ER387" s="59"/>
      <c r="ES387" s="59"/>
    </row>
    <row r="388" spans="1:149" outlineLevel="1" x14ac:dyDescent="0.2">
      <c r="A388" s="17">
        <v>187</v>
      </c>
      <c r="B388" s="17">
        <v>0</v>
      </c>
      <c r="C388" s="1">
        <v>1.4019684943107467E-9</v>
      </c>
      <c r="D388" s="1">
        <f t="shared" si="22"/>
        <v>-1.4019684943107467E-9</v>
      </c>
      <c r="E388" s="1">
        <f t="shared" si="23"/>
        <v>2.8039370805528436E-9</v>
      </c>
      <c r="F388" s="1">
        <f t="shared" si="24"/>
        <v>-5.2952215067481772E-5</v>
      </c>
      <c r="G388" s="1">
        <f t="shared" si="25"/>
        <v>-3.7442869765500912E-5</v>
      </c>
      <c r="H388" s="1">
        <v>2.3405678588805809E-7</v>
      </c>
      <c r="I388" s="1">
        <f t="shared" si="26"/>
        <v>3.2814031695820381E-16</v>
      </c>
      <c r="J388" s="1">
        <f t="shared" si="27"/>
        <v>-3.7442874147380557E-5</v>
      </c>
      <c r="AV388" s="59"/>
      <c r="AW388" s="59"/>
      <c r="AX388" s="59"/>
      <c r="AY388" s="59"/>
      <c r="AZ388" s="59"/>
      <c r="BA388" s="59"/>
      <c r="BB388" s="59"/>
      <c r="BC388" s="72"/>
      <c r="BD388" s="59"/>
      <c r="BE388" s="59"/>
      <c r="BF388" s="59"/>
      <c r="BG388" s="59">
        <f t="shared" si="28"/>
        <v>1</v>
      </c>
      <c r="BH388" s="59">
        <f t="shared" si="29"/>
        <v>1.4019684943107467E-9</v>
      </c>
      <c r="BI388" s="59" t="e">
        <f t="shared" si="30"/>
        <v>#N/A</v>
      </c>
      <c r="BJ388" s="59"/>
      <c r="BK388" s="59"/>
      <c r="BL388" s="59"/>
      <c r="BM388" s="59"/>
      <c r="BN388" s="59"/>
      <c r="BO388" s="59"/>
      <c r="BP388" s="59"/>
      <c r="BQ388" s="59"/>
      <c r="BR388" s="59"/>
      <c r="BS388" s="59"/>
      <c r="BT388" s="59"/>
      <c r="BU388" s="59"/>
      <c r="BV388" s="59"/>
      <c r="BW388" s="59"/>
      <c r="BX388" s="59"/>
      <c r="BY388" s="59"/>
      <c r="BZ388" s="59"/>
      <c r="CA388" s="59"/>
      <c r="CB388" s="59"/>
      <c r="CC388" s="59"/>
      <c r="CD388" s="59"/>
      <c r="CE388" s="59"/>
      <c r="CF388" s="59"/>
      <c r="CG388" s="59"/>
      <c r="CH388" s="59"/>
      <c r="CI388" s="59"/>
      <c r="CJ388" s="59"/>
      <c r="CK388" s="59"/>
      <c r="CL388" s="59"/>
      <c r="CM388" s="59"/>
      <c r="CN388" s="59"/>
      <c r="CO388" s="59"/>
      <c r="CP388" s="59"/>
      <c r="CQ388" s="59"/>
      <c r="CR388" s="59"/>
      <c r="CS388" s="59"/>
      <c r="CT388" s="59"/>
      <c r="CU388" s="59"/>
      <c r="CV388" s="59"/>
      <c r="CW388" s="59"/>
      <c r="CX388" s="59"/>
      <c r="CY388" s="59"/>
      <c r="CZ388" s="59"/>
      <c r="DA388" s="59"/>
      <c r="DB388" s="59"/>
      <c r="DC388" s="59"/>
      <c r="DD388" s="59"/>
      <c r="DE388" s="59"/>
      <c r="DF388" s="59"/>
      <c r="DG388" s="59"/>
      <c r="DH388" s="59"/>
      <c r="DI388" s="59"/>
      <c r="DJ388" s="59"/>
      <c r="DK388" s="59"/>
      <c r="DL388" s="59"/>
      <c r="DM388" s="59"/>
      <c r="DN388" s="59"/>
      <c r="DO388" s="59"/>
      <c r="DP388" s="59"/>
      <c r="DQ388" s="59"/>
      <c r="DR388" s="59"/>
      <c r="DS388" s="59"/>
      <c r="DT388" s="59"/>
      <c r="DU388" s="59"/>
      <c r="DV388" s="59"/>
      <c r="DW388" s="59"/>
      <c r="DX388" s="59"/>
      <c r="DY388" s="59"/>
      <c r="DZ388" s="59"/>
      <c r="EA388" s="59"/>
      <c r="EB388" s="59"/>
      <c r="EC388" s="59"/>
      <c r="ED388" s="59"/>
      <c r="EE388" s="59"/>
      <c r="EF388" s="59"/>
      <c r="EG388" s="59"/>
      <c r="EH388" s="59"/>
      <c r="EI388" s="59"/>
      <c r="EJ388" s="59"/>
      <c r="EK388" s="59"/>
      <c r="EL388" s="59"/>
      <c r="EM388" s="59"/>
      <c r="EN388" s="59"/>
      <c r="EO388" s="59"/>
      <c r="EP388" s="59"/>
      <c r="EQ388" s="59"/>
      <c r="ER388" s="59"/>
      <c r="ES388" s="59"/>
    </row>
    <row r="389" spans="1:149" outlineLevel="1" x14ac:dyDescent="0.2">
      <c r="A389" s="17">
        <v>188</v>
      </c>
      <c r="B389" s="17">
        <v>0</v>
      </c>
      <c r="C389" s="1">
        <v>1.99738326032461E-23</v>
      </c>
      <c r="D389" s="1">
        <f t="shared" si="22"/>
        <v>-1.99738326032461E-23</v>
      </c>
      <c r="E389" s="1">
        <f t="shared" si="23"/>
        <v>0</v>
      </c>
      <c r="F389" s="1">
        <f t="shared" si="24"/>
        <v>0</v>
      </c>
      <c r="G389" s="1">
        <f t="shared" si="25"/>
        <v>-4.469209393533279E-12</v>
      </c>
      <c r="H389" s="1">
        <v>2.0708930411461329E-20</v>
      </c>
      <c r="I389" s="1">
        <f t="shared" si="26"/>
        <v>4.1363670943080097E-43</v>
      </c>
      <c r="J389" s="1">
        <f t="shared" si="27"/>
        <v>-4.469209393533279E-12</v>
      </c>
      <c r="AV389" s="59"/>
      <c r="AW389" s="59"/>
      <c r="AX389" s="59"/>
      <c r="AY389" s="59"/>
      <c r="AZ389" s="59"/>
      <c r="BA389" s="59"/>
      <c r="BB389" s="59"/>
      <c r="BC389" s="72"/>
      <c r="BD389" s="59"/>
      <c r="BE389" s="59"/>
      <c r="BF389" s="59"/>
      <c r="BG389" s="59">
        <f t="shared" si="28"/>
        <v>1</v>
      </c>
      <c r="BH389" s="59">
        <f t="shared" si="29"/>
        <v>1.99738326032461E-23</v>
      </c>
      <c r="BI389" s="59" t="e">
        <f t="shared" si="30"/>
        <v>#N/A</v>
      </c>
      <c r="BJ389" s="59"/>
      <c r="BK389" s="59"/>
      <c r="BL389" s="59"/>
      <c r="BM389" s="59"/>
      <c r="BN389" s="59"/>
      <c r="BO389" s="59"/>
      <c r="BP389" s="59"/>
      <c r="BQ389" s="59"/>
      <c r="BR389" s="59"/>
      <c r="BS389" s="59"/>
      <c r="BT389" s="59"/>
      <c r="BU389" s="59"/>
      <c r="BV389" s="59"/>
      <c r="BW389" s="59"/>
      <c r="BX389" s="59"/>
      <c r="BY389" s="59"/>
      <c r="BZ389" s="59"/>
      <c r="CA389" s="59"/>
      <c r="CB389" s="59"/>
      <c r="CC389" s="59"/>
      <c r="CD389" s="59"/>
      <c r="CE389" s="59"/>
      <c r="CF389" s="59"/>
      <c r="CG389" s="59"/>
      <c r="CH389" s="59"/>
      <c r="CI389" s="59"/>
      <c r="CJ389" s="59"/>
      <c r="CK389" s="59"/>
      <c r="CL389" s="59"/>
      <c r="CM389" s="59"/>
      <c r="CN389" s="59"/>
      <c r="CO389" s="59"/>
      <c r="CP389" s="59"/>
      <c r="CQ389" s="59"/>
      <c r="CR389" s="59"/>
      <c r="CS389" s="59"/>
      <c r="CT389" s="59"/>
      <c r="CU389" s="59"/>
      <c r="CV389" s="59"/>
      <c r="CW389" s="59"/>
      <c r="CX389" s="59"/>
      <c r="CY389" s="59"/>
      <c r="CZ389" s="59"/>
      <c r="DA389" s="59"/>
      <c r="DB389" s="59"/>
      <c r="DC389" s="59"/>
      <c r="DD389" s="59"/>
      <c r="DE389" s="59"/>
      <c r="DF389" s="59"/>
      <c r="DG389" s="59"/>
      <c r="DH389" s="59"/>
      <c r="DI389" s="59"/>
      <c r="DJ389" s="59"/>
      <c r="DK389" s="59"/>
      <c r="DL389" s="59"/>
      <c r="DM389" s="59"/>
      <c r="DN389" s="59"/>
      <c r="DO389" s="59"/>
      <c r="DP389" s="59"/>
      <c r="DQ389" s="59"/>
      <c r="DR389" s="59"/>
      <c r="DS389" s="59"/>
      <c r="DT389" s="59"/>
      <c r="DU389" s="59"/>
      <c r="DV389" s="59"/>
      <c r="DW389" s="59"/>
      <c r="DX389" s="59"/>
      <c r="DY389" s="59"/>
      <c r="DZ389" s="59"/>
      <c r="EA389" s="59"/>
      <c r="EB389" s="59"/>
      <c r="EC389" s="59"/>
      <c r="ED389" s="59"/>
      <c r="EE389" s="59"/>
      <c r="EF389" s="59"/>
      <c r="EG389" s="59"/>
      <c r="EH389" s="59"/>
      <c r="EI389" s="59"/>
      <c r="EJ389" s="59"/>
      <c r="EK389" s="59"/>
      <c r="EL389" s="59"/>
      <c r="EM389" s="59"/>
      <c r="EN389" s="59"/>
      <c r="EO389" s="59"/>
      <c r="EP389" s="59"/>
      <c r="EQ389" s="59"/>
      <c r="ER389" s="59"/>
      <c r="ES389" s="59"/>
    </row>
    <row r="390" spans="1:149" outlineLevel="1" x14ac:dyDescent="0.2">
      <c r="A390" s="17">
        <v>189</v>
      </c>
      <c r="B390" s="17">
        <v>0</v>
      </c>
      <c r="C390" s="1">
        <v>6.6880152728344978E-33</v>
      </c>
      <c r="D390" s="1">
        <f t="shared" si="22"/>
        <v>-6.6880152728344978E-33</v>
      </c>
      <c r="E390" s="1">
        <f t="shared" si="23"/>
        <v>0</v>
      </c>
      <c r="F390" s="1">
        <f t="shared" si="24"/>
        <v>0</v>
      </c>
      <c r="G390" s="1">
        <f t="shared" si="25"/>
        <v>-8.1780286578334378E-17</v>
      </c>
      <c r="H390" s="1">
        <v>1.4286832302246501E-29</v>
      </c>
      <c r="I390" s="1">
        <f t="shared" si="26"/>
        <v>9.5550552637849848E-62</v>
      </c>
      <c r="J390" s="1">
        <f t="shared" si="27"/>
        <v>-8.1780286578334378E-17</v>
      </c>
      <c r="AV390" s="59"/>
      <c r="AW390" s="59"/>
      <c r="AX390" s="59"/>
      <c r="AY390" s="59"/>
      <c r="AZ390" s="59"/>
      <c r="BA390" s="59"/>
      <c r="BB390" s="59"/>
      <c r="BC390" s="72"/>
      <c r="BD390" s="59"/>
      <c r="BE390" s="59"/>
      <c r="BF390" s="59"/>
      <c r="BG390" s="59">
        <f t="shared" si="28"/>
        <v>1</v>
      </c>
      <c r="BH390" s="59">
        <f t="shared" si="29"/>
        <v>6.6880152728344978E-33</v>
      </c>
      <c r="BI390" s="59" t="e">
        <f t="shared" si="30"/>
        <v>#N/A</v>
      </c>
      <c r="BJ390" s="59"/>
      <c r="BK390" s="59"/>
      <c r="BL390" s="59"/>
      <c r="BM390" s="59"/>
      <c r="BN390" s="59"/>
      <c r="BO390" s="59"/>
      <c r="BP390" s="59"/>
      <c r="BQ390" s="59"/>
      <c r="BR390" s="59"/>
      <c r="BS390" s="59"/>
      <c r="BT390" s="59"/>
      <c r="BU390" s="59"/>
      <c r="BV390" s="59"/>
      <c r="BW390" s="59"/>
      <c r="BX390" s="59"/>
      <c r="BY390" s="59"/>
      <c r="BZ390" s="59"/>
      <c r="CA390" s="59"/>
      <c r="CB390" s="59"/>
      <c r="CC390" s="59"/>
      <c r="CD390" s="59"/>
      <c r="CE390" s="59"/>
      <c r="CF390" s="59"/>
      <c r="CG390" s="59"/>
      <c r="CH390" s="59"/>
      <c r="CI390" s="59"/>
      <c r="CJ390" s="59"/>
      <c r="CK390" s="59"/>
      <c r="CL390" s="59"/>
      <c r="CM390" s="59"/>
      <c r="CN390" s="59"/>
      <c r="CO390" s="59"/>
      <c r="CP390" s="59"/>
      <c r="CQ390" s="59"/>
      <c r="CR390" s="59"/>
      <c r="CS390" s="59"/>
      <c r="CT390" s="59"/>
      <c r="CU390" s="59"/>
      <c r="CV390" s="59"/>
      <c r="CW390" s="59"/>
      <c r="CX390" s="59"/>
      <c r="CY390" s="59"/>
      <c r="CZ390" s="59"/>
      <c r="DA390" s="59"/>
      <c r="DB390" s="59"/>
      <c r="DC390" s="59"/>
      <c r="DD390" s="59"/>
      <c r="DE390" s="59"/>
      <c r="DF390" s="59"/>
      <c r="DG390" s="59"/>
      <c r="DH390" s="59"/>
      <c r="DI390" s="59"/>
      <c r="DJ390" s="59"/>
      <c r="DK390" s="59"/>
      <c r="DL390" s="59"/>
      <c r="DM390" s="59"/>
      <c r="DN390" s="59"/>
      <c r="DO390" s="59"/>
      <c r="DP390" s="59"/>
      <c r="DQ390" s="59"/>
      <c r="DR390" s="59"/>
      <c r="DS390" s="59"/>
      <c r="DT390" s="59"/>
      <c r="DU390" s="59"/>
      <c r="DV390" s="59"/>
      <c r="DW390" s="59"/>
      <c r="DX390" s="59"/>
      <c r="DY390" s="59"/>
      <c r="DZ390" s="59"/>
      <c r="EA390" s="59"/>
      <c r="EB390" s="59"/>
      <c r="EC390" s="59"/>
      <c r="ED390" s="59"/>
      <c r="EE390" s="59"/>
      <c r="EF390" s="59"/>
      <c r="EG390" s="59"/>
      <c r="EH390" s="59"/>
      <c r="EI390" s="59"/>
      <c r="EJ390" s="59"/>
      <c r="EK390" s="59"/>
      <c r="EL390" s="59"/>
      <c r="EM390" s="59"/>
      <c r="EN390" s="59"/>
      <c r="EO390" s="59"/>
      <c r="EP390" s="59"/>
      <c r="EQ390" s="59"/>
      <c r="ER390" s="59"/>
      <c r="ES390" s="59"/>
    </row>
    <row r="391" spans="1:149" outlineLevel="1" x14ac:dyDescent="0.2">
      <c r="A391" s="17">
        <v>190</v>
      </c>
      <c r="B391" s="17">
        <v>0</v>
      </c>
      <c r="C391" s="1">
        <v>2.3960613698651199E-14</v>
      </c>
      <c r="D391" s="1">
        <f t="shared" si="22"/>
        <v>-2.3960613698651199E-14</v>
      </c>
      <c r="E391" s="1">
        <f t="shared" si="23"/>
        <v>4.7961634663806188E-14</v>
      </c>
      <c r="F391" s="1">
        <f t="shared" si="24"/>
        <v>-2.1900144899933011E-7</v>
      </c>
      <c r="G391" s="1">
        <f t="shared" si="25"/>
        <v>-1.5479216291095543E-7</v>
      </c>
      <c r="H391" s="1">
        <v>9.3800523902734437E-12</v>
      </c>
      <c r="I391" s="1">
        <f t="shared" si="26"/>
        <v>2.2475181179856532E-25</v>
      </c>
      <c r="J391" s="1">
        <f t="shared" si="27"/>
        <v>-1.5479216291168142E-7</v>
      </c>
      <c r="AV391" s="59"/>
      <c r="AW391" s="59"/>
      <c r="AX391" s="59"/>
      <c r="AY391" s="59"/>
      <c r="AZ391" s="59"/>
      <c r="BA391" s="59"/>
      <c r="BB391" s="59"/>
      <c r="BC391" s="72"/>
      <c r="BD391" s="59"/>
      <c r="BE391" s="59"/>
      <c r="BF391" s="59"/>
      <c r="BG391" s="59">
        <f t="shared" si="28"/>
        <v>1</v>
      </c>
      <c r="BH391" s="59">
        <f t="shared" si="29"/>
        <v>2.3960613698651199E-14</v>
      </c>
      <c r="BI391" s="59" t="e">
        <f t="shared" si="30"/>
        <v>#N/A</v>
      </c>
      <c r="BJ391" s="59"/>
      <c r="BK391" s="59"/>
      <c r="BL391" s="59"/>
      <c r="BM391" s="59"/>
      <c r="BN391" s="59"/>
      <c r="BO391" s="59"/>
      <c r="BP391" s="59"/>
      <c r="BQ391" s="59"/>
      <c r="BR391" s="59"/>
      <c r="BS391" s="59"/>
      <c r="BT391" s="59"/>
      <c r="BU391" s="59"/>
      <c r="BV391" s="59"/>
      <c r="BW391" s="59"/>
      <c r="BX391" s="59"/>
      <c r="BY391" s="59"/>
      <c r="BZ391" s="59"/>
      <c r="CA391" s="59"/>
      <c r="CB391" s="59"/>
      <c r="CC391" s="59"/>
      <c r="CD391" s="59"/>
      <c r="CE391" s="59"/>
      <c r="CF391" s="59"/>
      <c r="CG391" s="59"/>
      <c r="CH391" s="59"/>
      <c r="CI391" s="59"/>
      <c r="CJ391" s="59"/>
      <c r="CK391" s="59"/>
      <c r="CL391" s="59"/>
      <c r="CM391" s="59"/>
      <c r="CN391" s="59"/>
      <c r="CO391" s="59"/>
      <c r="CP391" s="59"/>
      <c r="CQ391" s="59"/>
      <c r="CR391" s="59"/>
      <c r="CS391" s="59"/>
      <c r="CT391" s="59"/>
      <c r="CU391" s="59"/>
      <c r="CV391" s="59"/>
      <c r="CW391" s="59"/>
      <c r="CX391" s="59"/>
      <c r="CY391" s="59"/>
      <c r="CZ391" s="59"/>
      <c r="DA391" s="59"/>
      <c r="DB391" s="59"/>
      <c r="DC391" s="59"/>
      <c r="DD391" s="59"/>
      <c r="DE391" s="59"/>
      <c r="DF391" s="59"/>
      <c r="DG391" s="59"/>
      <c r="DH391" s="59"/>
      <c r="DI391" s="59"/>
      <c r="DJ391" s="59"/>
      <c r="DK391" s="59"/>
      <c r="DL391" s="59"/>
      <c r="DM391" s="59"/>
      <c r="DN391" s="59"/>
      <c r="DO391" s="59"/>
      <c r="DP391" s="59"/>
      <c r="DQ391" s="59"/>
      <c r="DR391" s="59"/>
      <c r="DS391" s="59"/>
      <c r="DT391" s="59"/>
      <c r="DU391" s="59"/>
      <c r="DV391" s="59"/>
      <c r="DW391" s="59"/>
      <c r="DX391" s="59"/>
      <c r="DY391" s="59"/>
      <c r="DZ391" s="59"/>
      <c r="EA391" s="59"/>
      <c r="EB391" s="59"/>
      <c r="EC391" s="59"/>
      <c r="ED391" s="59"/>
      <c r="EE391" s="59"/>
      <c r="EF391" s="59"/>
      <c r="EG391" s="59"/>
      <c r="EH391" s="59"/>
      <c r="EI391" s="59"/>
      <c r="EJ391" s="59"/>
      <c r="EK391" s="59"/>
      <c r="EL391" s="59"/>
      <c r="EM391" s="59"/>
      <c r="EN391" s="59"/>
      <c r="EO391" s="59"/>
      <c r="EP391" s="59"/>
      <c r="EQ391" s="59"/>
      <c r="ER391" s="59"/>
      <c r="ES391" s="59"/>
    </row>
    <row r="392" spans="1:149" outlineLevel="1" x14ac:dyDescent="0.2">
      <c r="A392" s="17">
        <v>191</v>
      </c>
      <c r="B392" s="17">
        <v>0</v>
      </c>
      <c r="C392" s="1">
        <v>1.2477673599174178E-9</v>
      </c>
      <c r="D392" s="1">
        <f t="shared" si="22"/>
        <v>-1.2477673599174178E-9</v>
      </c>
      <c r="E392" s="1">
        <f t="shared" si="23"/>
        <v>2.4955348882889616E-9</v>
      </c>
      <c r="F392" s="1">
        <f t="shared" si="24"/>
        <v>-4.9955328927842739E-5</v>
      </c>
      <c r="G392" s="1">
        <f t="shared" si="25"/>
        <v>-3.5323750671104298E-5</v>
      </c>
      <c r="H392" s="1">
        <v>1.8872203820032376E-7</v>
      </c>
      <c r="I392" s="1">
        <f t="shared" si="26"/>
        <v>2.3548124409777816E-16</v>
      </c>
      <c r="J392" s="1">
        <f t="shared" si="27"/>
        <v>-3.5323754004289879E-5</v>
      </c>
      <c r="AV392" s="59"/>
      <c r="AW392" s="59"/>
      <c r="AX392" s="59"/>
      <c r="AY392" s="59"/>
      <c r="AZ392" s="59"/>
      <c r="BA392" s="59"/>
      <c r="BB392" s="59"/>
      <c r="BC392" s="72"/>
      <c r="BD392" s="59"/>
      <c r="BE392" s="59"/>
      <c r="BF392" s="59"/>
      <c r="BG392" s="59">
        <f t="shared" si="28"/>
        <v>1</v>
      </c>
      <c r="BH392" s="59">
        <f t="shared" si="29"/>
        <v>1.2477673599174178E-9</v>
      </c>
      <c r="BI392" s="59" t="e">
        <f t="shared" si="30"/>
        <v>#N/A</v>
      </c>
      <c r="BJ392" s="59"/>
      <c r="BK392" s="59"/>
      <c r="BL392" s="59"/>
      <c r="BM392" s="59"/>
      <c r="BN392" s="59"/>
      <c r="BO392" s="59"/>
      <c r="BP392" s="59"/>
      <c r="BQ392" s="59"/>
      <c r="BR392" s="59"/>
      <c r="BS392" s="59"/>
      <c r="BT392" s="59"/>
      <c r="BU392" s="59"/>
      <c r="BV392" s="59"/>
      <c r="BW392" s="59"/>
      <c r="BX392" s="59"/>
      <c r="BY392" s="59"/>
      <c r="BZ392" s="59"/>
      <c r="CA392" s="59"/>
      <c r="CB392" s="59"/>
      <c r="CC392" s="59"/>
      <c r="CD392" s="59"/>
      <c r="CE392" s="59"/>
      <c r="CF392" s="59"/>
      <c r="CG392" s="59"/>
      <c r="CH392" s="59"/>
      <c r="CI392" s="59"/>
      <c r="CJ392" s="59"/>
      <c r="CK392" s="59"/>
      <c r="CL392" s="59"/>
      <c r="CM392" s="59"/>
      <c r="CN392" s="59"/>
      <c r="CO392" s="59"/>
      <c r="CP392" s="59"/>
      <c r="CQ392" s="59"/>
      <c r="CR392" s="59"/>
      <c r="CS392" s="59"/>
      <c r="CT392" s="59"/>
      <c r="CU392" s="59"/>
      <c r="CV392" s="59"/>
      <c r="CW392" s="59"/>
      <c r="CX392" s="59"/>
      <c r="CY392" s="59"/>
      <c r="CZ392" s="59"/>
      <c r="DA392" s="59"/>
      <c r="DB392" s="59"/>
      <c r="DC392" s="59"/>
      <c r="DD392" s="59"/>
      <c r="DE392" s="59"/>
      <c r="DF392" s="59"/>
      <c r="DG392" s="59"/>
      <c r="DH392" s="59"/>
      <c r="DI392" s="59"/>
      <c r="DJ392" s="59"/>
      <c r="DK392" s="59"/>
      <c r="DL392" s="59"/>
      <c r="DM392" s="59"/>
      <c r="DN392" s="59"/>
      <c r="DO392" s="59"/>
      <c r="DP392" s="59"/>
      <c r="DQ392" s="59"/>
      <c r="DR392" s="59"/>
      <c r="DS392" s="59"/>
      <c r="DT392" s="59"/>
      <c r="DU392" s="59"/>
      <c r="DV392" s="59"/>
      <c r="DW392" s="59"/>
      <c r="DX392" s="59"/>
      <c r="DY392" s="59"/>
      <c r="DZ392" s="59"/>
      <c r="EA392" s="59"/>
      <c r="EB392" s="59"/>
      <c r="EC392" s="59"/>
      <c r="ED392" s="59"/>
      <c r="EE392" s="59"/>
      <c r="EF392" s="59"/>
      <c r="EG392" s="59"/>
      <c r="EH392" s="59"/>
      <c r="EI392" s="59"/>
      <c r="EJ392" s="59"/>
      <c r="EK392" s="59"/>
      <c r="EL392" s="59"/>
      <c r="EM392" s="59"/>
      <c r="EN392" s="59"/>
      <c r="EO392" s="59"/>
      <c r="EP392" s="59"/>
      <c r="EQ392" s="59"/>
      <c r="ER392" s="59"/>
      <c r="ES392" s="59"/>
    </row>
    <row r="393" spans="1:149" outlineLevel="1" x14ac:dyDescent="0.2">
      <c r="A393" s="17">
        <v>192</v>
      </c>
      <c r="B393" s="17">
        <v>0</v>
      </c>
      <c r="C393" s="1">
        <v>7.7685743347670736E-12</v>
      </c>
      <c r="D393" s="1">
        <f t="shared" si="22"/>
        <v>-7.7685743347670736E-12</v>
      </c>
      <c r="E393" s="1">
        <f t="shared" si="23"/>
        <v>1.5536905095753942E-11</v>
      </c>
      <c r="F393" s="1">
        <f t="shared" si="24"/>
        <v>-3.9416881022924611E-6</v>
      </c>
      <c r="G393" s="1">
        <f t="shared" si="25"/>
        <v>-2.7872162339559204E-6</v>
      </c>
      <c r="H393" s="1">
        <v>1.8018820368685351E-9</v>
      </c>
      <c r="I393" s="1">
        <f t="shared" si="26"/>
        <v>1.399805457122631E-20</v>
      </c>
      <c r="J393" s="1">
        <f t="shared" si="27"/>
        <v>-2.7872162364670381E-6</v>
      </c>
      <c r="AV393" s="59"/>
      <c r="AW393" s="59"/>
      <c r="AX393" s="59"/>
      <c r="AY393" s="59"/>
      <c r="AZ393" s="59"/>
      <c r="BA393" s="59"/>
      <c r="BB393" s="59"/>
      <c r="BC393" s="72"/>
      <c r="BD393" s="59"/>
      <c r="BE393" s="59"/>
      <c r="BF393" s="59"/>
      <c r="BG393" s="59">
        <f t="shared" si="28"/>
        <v>1</v>
      </c>
      <c r="BH393" s="59">
        <f t="shared" si="29"/>
        <v>7.7685743347670736E-12</v>
      </c>
      <c r="BI393" s="59" t="e">
        <f t="shared" si="30"/>
        <v>#N/A</v>
      </c>
      <c r="BJ393" s="59"/>
      <c r="BK393" s="59"/>
      <c r="BL393" s="59"/>
      <c r="BM393" s="59"/>
      <c r="BN393" s="59"/>
      <c r="BO393" s="59"/>
      <c r="BP393" s="59"/>
      <c r="BQ393" s="59"/>
      <c r="BR393" s="59"/>
      <c r="BS393" s="59"/>
      <c r="BT393" s="59"/>
      <c r="BU393" s="59"/>
      <c r="BV393" s="59"/>
      <c r="BW393" s="59"/>
      <c r="BX393" s="59"/>
      <c r="BY393" s="59"/>
      <c r="BZ393" s="59"/>
      <c r="CA393" s="59"/>
      <c r="CB393" s="59"/>
      <c r="CC393" s="59"/>
      <c r="CD393" s="59"/>
      <c r="CE393" s="59"/>
      <c r="CF393" s="59"/>
      <c r="CG393" s="59"/>
      <c r="CH393" s="59"/>
      <c r="CI393" s="59"/>
      <c r="CJ393" s="59"/>
      <c r="CK393" s="59"/>
      <c r="CL393" s="59"/>
      <c r="CM393" s="59"/>
      <c r="CN393" s="59"/>
      <c r="CO393" s="59"/>
      <c r="CP393" s="59"/>
      <c r="CQ393" s="59"/>
      <c r="CR393" s="59"/>
      <c r="CS393" s="59"/>
      <c r="CT393" s="59"/>
      <c r="CU393" s="59"/>
      <c r="CV393" s="59"/>
      <c r="CW393" s="59"/>
      <c r="CX393" s="59"/>
      <c r="CY393" s="59"/>
      <c r="CZ393" s="59"/>
      <c r="DA393" s="59"/>
      <c r="DB393" s="59"/>
      <c r="DC393" s="59"/>
      <c r="DD393" s="59"/>
      <c r="DE393" s="59"/>
      <c r="DF393" s="59"/>
      <c r="DG393" s="59"/>
      <c r="DH393" s="59"/>
      <c r="DI393" s="59"/>
      <c r="DJ393" s="59"/>
      <c r="DK393" s="59"/>
      <c r="DL393" s="59"/>
      <c r="DM393" s="59"/>
      <c r="DN393" s="59"/>
      <c r="DO393" s="59"/>
      <c r="DP393" s="59"/>
      <c r="DQ393" s="59"/>
      <c r="DR393" s="59"/>
      <c r="DS393" s="59"/>
      <c r="DT393" s="59"/>
      <c r="DU393" s="59"/>
      <c r="DV393" s="59"/>
      <c r="DW393" s="59"/>
      <c r="DX393" s="59"/>
      <c r="DY393" s="59"/>
      <c r="DZ393" s="59"/>
      <c r="EA393" s="59"/>
      <c r="EB393" s="59"/>
      <c r="EC393" s="59"/>
      <c r="ED393" s="59"/>
      <c r="EE393" s="59"/>
      <c r="EF393" s="59"/>
      <c r="EG393" s="59"/>
      <c r="EH393" s="59"/>
      <c r="EI393" s="59"/>
      <c r="EJ393" s="59"/>
      <c r="EK393" s="59"/>
      <c r="EL393" s="59"/>
      <c r="EM393" s="59"/>
      <c r="EN393" s="59"/>
      <c r="EO393" s="59"/>
      <c r="EP393" s="59"/>
      <c r="EQ393" s="59"/>
      <c r="ER393" s="59"/>
      <c r="ES393" s="59"/>
    </row>
    <row r="394" spans="1:149" outlineLevel="1" x14ac:dyDescent="0.2">
      <c r="A394" s="17">
        <v>193</v>
      </c>
      <c r="B394" s="17">
        <v>0</v>
      </c>
      <c r="C394" s="1">
        <v>1.2357985874317653E-7</v>
      </c>
      <c r="D394" s="1">
        <f t="shared" si="22"/>
        <v>-1.2357985874317653E-7</v>
      </c>
      <c r="E394" s="1">
        <f t="shared" si="23"/>
        <v>2.4715973295144043E-7</v>
      </c>
      <c r="F394" s="1">
        <f t="shared" si="24"/>
        <v>-4.9715161968099872E-4</v>
      </c>
      <c r="G394" s="1">
        <f t="shared" si="25"/>
        <v>-3.5153929227777641E-4</v>
      </c>
      <c r="H394" s="1">
        <v>1.0849782656683172E-5</v>
      </c>
      <c r="I394" s="1">
        <f t="shared" si="26"/>
        <v>1.3408293215114914E-12</v>
      </c>
      <c r="J394" s="1">
        <f t="shared" si="27"/>
        <v>-3.5154119935575323E-4</v>
      </c>
      <c r="AV394" s="59"/>
      <c r="AW394" s="59"/>
      <c r="AX394" s="59"/>
      <c r="AY394" s="59"/>
      <c r="AZ394" s="59"/>
      <c r="BA394" s="59"/>
      <c r="BB394" s="59"/>
      <c r="BC394" s="72"/>
      <c r="BD394" s="59"/>
      <c r="BE394" s="59"/>
      <c r="BF394" s="59"/>
      <c r="BG394" s="59">
        <f t="shared" si="28"/>
        <v>1</v>
      </c>
      <c r="BH394" s="59">
        <f t="shared" si="29"/>
        <v>1.2357985874317653E-7</v>
      </c>
      <c r="BI394" s="59" t="e">
        <f t="shared" si="30"/>
        <v>#N/A</v>
      </c>
      <c r="BJ394" s="59"/>
      <c r="BK394" s="59"/>
      <c r="BL394" s="59"/>
      <c r="BM394" s="59"/>
      <c r="BN394" s="59"/>
      <c r="BO394" s="59"/>
      <c r="BP394" s="59"/>
      <c r="BQ394" s="59"/>
      <c r="BR394" s="59"/>
      <c r="BS394" s="59"/>
      <c r="BT394" s="59"/>
      <c r="BU394" s="59"/>
      <c r="BV394" s="59"/>
      <c r="BW394" s="59"/>
      <c r="BX394" s="59"/>
      <c r="BY394" s="59"/>
      <c r="BZ394" s="59"/>
      <c r="CA394" s="59"/>
      <c r="CB394" s="59"/>
      <c r="CC394" s="59"/>
      <c r="CD394" s="59"/>
      <c r="CE394" s="59"/>
      <c r="CF394" s="59"/>
      <c r="CG394" s="59"/>
      <c r="CH394" s="59"/>
      <c r="CI394" s="59"/>
      <c r="CJ394" s="59"/>
      <c r="CK394" s="59"/>
      <c r="CL394" s="59"/>
      <c r="CM394" s="59"/>
      <c r="CN394" s="59"/>
      <c r="CO394" s="59"/>
      <c r="CP394" s="59"/>
      <c r="CQ394" s="59"/>
      <c r="CR394" s="59"/>
      <c r="CS394" s="59"/>
      <c r="CT394" s="59"/>
      <c r="CU394" s="59"/>
      <c r="CV394" s="59"/>
      <c r="CW394" s="59"/>
      <c r="CX394" s="59"/>
      <c r="CY394" s="59"/>
      <c r="CZ394" s="59"/>
      <c r="DA394" s="59"/>
      <c r="DB394" s="59"/>
      <c r="DC394" s="59"/>
      <c r="DD394" s="59"/>
      <c r="DE394" s="59"/>
      <c r="DF394" s="59"/>
      <c r="DG394" s="59"/>
      <c r="DH394" s="59"/>
      <c r="DI394" s="59"/>
      <c r="DJ394" s="59"/>
      <c r="DK394" s="59"/>
      <c r="DL394" s="59"/>
      <c r="DM394" s="59"/>
      <c r="DN394" s="59"/>
      <c r="DO394" s="59"/>
      <c r="DP394" s="59"/>
      <c r="DQ394" s="59"/>
      <c r="DR394" s="59"/>
      <c r="DS394" s="59"/>
      <c r="DT394" s="59"/>
      <c r="DU394" s="59"/>
      <c r="DV394" s="59"/>
      <c r="DW394" s="59"/>
      <c r="DX394" s="59"/>
      <c r="DY394" s="59"/>
      <c r="DZ394" s="59"/>
      <c r="EA394" s="59"/>
      <c r="EB394" s="59"/>
      <c r="EC394" s="59"/>
      <c r="ED394" s="59"/>
      <c r="EE394" s="59"/>
      <c r="EF394" s="59"/>
      <c r="EG394" s="59"/>
      <c r="EH394" s="59"/>
      <c r="EI394" s="59"/>
      <c r="EJ394" s="59"/>
      <c r="EK394" s="59"/>
      <c r="EL394" s="59"/>
      <c r="EM394" s="59"/>
      <c r="EN394" s="59"/>
      <c r="EO394" s="59"/>
      <c r="EP394" s="59"/>
      <c r="EQ394" s="59"/>
      <c r="ER394" s="59"/>
      <c r="ES394" s="59"/>
    </row>
    <row r="395" spans="1:149" outlineLevel="1" x14ac:dyDescent="0.2">
      <c r="A395" s="17">
        <v>194</v>
      </c>
      <c r="B395" s="17">
        <v>0</v>
      </c>
      <c r="C395" s="1">
        <v>4.6689640494217472E-17</v>
      </c>
      <c r="D395" s="1">
        <f t="shared" ref="D395:D447" si="31">B395 - C395</f>
        <v>-4.6689640494217472E-17</v>
      </c>
      <c r="E395" s="1">
        <f t="shared" ref="E395:E447" si="32">2*IF(B395=1,LN(1/C395),LN(1/(1-C395)))</f>
        <v>0</v>
      </c>
      <c r="F395" s="1">
        <f t="shared" ref="F395:F447" si="33">SQRT(E395)*SIGN(D395)</f>
        <v>0</v>
      </c>
      <c r="G395" s="1">
        <f t="shared" ref="G395:G447" si="34">D395/(SQRT(C395*(1-C395)))</f>
        <v>-6.8329818157388266E-9</v>
      </c>
      <c r="H395" s="1">
        <v>2.650901553712705E-14</v>
      </c>
      <c r="I395" s="1">
        <f t="shared" ref="I395:I447" si="35">G395^2*H395/(1-H395)</f>
        <v>1.2376964052841201E-30</v>
      </c>
      <c r="J395" s="1">
        <f t="shared" ref="J395:J447" si="36">G395/SQRT(1-H395)</f>
        <v>-6.8329818157389176E-9</v>
      </c>
      <c r="AV395" s="59"/>
      <c r="AW395" s="59"/>
      <c r="AX395" s="59"/>
      <c r="AY395" s="59"/>
      <c r="AZ395" s="59"/>
      <c r="BA395" s="59"/>
      <c r="BB395" s="59"/>
      <c r="BC395" s="72"/>
      <c r="BD395" s="59"/>
      <c r="BE395" s="59"/>
      <c r="BF395" s="59"/>
      <c r="BG395" s="59">
        <f t="shared" ref="BG395:BG447" si="37">1-B395</f>
        <v>1</v>
      </c>
      <c r="BH395" s="59">
        <f t="shared" ref="BH395:BH447" si="38">IF(B395=0,C395,NA())</f>
        <v>4.6689640494217472E-17</v>
      </c>
      <c r="BI395" s="59" t="e">
        <f t="shared" ref="BI395:BI447" si="39">IF(B395=1,C395,NA())</f>
        <v>#N/A</v>
      </c>
      <c r="BJ395" s="59"/>
      <c r="BK395" s="59"/>
      <c r="BL395" s="59"/>
      <c r="BM395" s="59"/>
      <c r="BN395" s="59"/>
      <c r="BO395" s="59"/>
      <c r="BP395" s="59"/>
      <c r="BQ395" s="59"/>
      <c r="BR395" s="59"/>
      <c r="BS395" s="59"/>
      <c r="BT395" s="59"/>
      <c r="BU395" s="59"/>
      <c r="BV395" s="59"/>
      <c r="BW395" s="59"/>
      <c r="BX395" s="59"/>
      <c r="BY395" s="59"/>
      <c r="BZ395" s="59"/>
      <c r="CA395" s="59"/>
      <c r="CB395" s="59"/>
      <c r="CC395" s="59"/>
      <c r="CD395" s="59"/>
      <c r="CE395" s="59"/>
      <c r="CF395" s="59"/>
      <c r="CG395" s="59"/>
      <c r="CH395" s="59"/>
      <c r="CI395" s="59"/>
      <c r="CJ395" s="59"/>
      <c r="CK395" s="59"/>
      <c r="CL395" s="59"/>
      <c r="CM395" s="59"/>
      <c r="CN395" s="59"/>
      <c r="CO395" s="59"/>
      <c r="CP395" s="59"/>
      <c r="CQ395" s="59"/>
      <c r="CR395" s="59"/>
      <c r="CS395" s="59"/>
      <c r="CT395" s="59"/>
      <c r="CU395" s="59"/>
      <c r="CV395" s="59"/>
      <c r="CW395" s="59"/>
      <c r="CX395" s="59"/>
      <c r="CY395" s="59"/>
      <c r="CZ395" s="59"/>
      <c r="DA395" s="59"/>
      <c r="DB395" s="59"/>
      <c r="DC395" s="59"/>
      <c r="DD395" s="59"/>
      <c r="DE395" s="59"/>
      <c r="DF395" s="59"/>
      <c r="DG395" s="59"/>
      <c r="DH395" s="59"/>
      <c r="DI395" s="59"/>
      <c r="DJ395" s="59"/>
      <c r="DK395" s="59"/>
      <c r="DL395" s="59"/>
      <c r="DM395" s="59"/>
      <c r="DN395" s="59"/>
      <c r="DO395" s="59"/>
      <c r="DP395" s="59"/>
      <c r="DQ395" s="59"/>
      <c r="DR395" s="59"/>
      <c r="DS395" s="59"/>
      <c r="DT395" s="59"/>
      <c r="DU395" s="59"/>
      <c r="DV395" s="59"/>
      <c r="DW395" s="59"/>
      <c r="DX395" s="59"/>
      <c r="DY395" s="59"/>
      <c r="DZ395" s="59"/>
      <c r="EA395" s="59"/>
      <c r="EB395" s="59"/>
      <c r="EC395" s="59"/>
      <c r="ED395" s="59"/>
      <c r="EE395" s="59"/>
      <c r="EF395" s="59"/>
      <c r="EG395" s="59"/>
      <c r="EH395" s="59"/>
      <c r="EI395" s="59"/>
      <c r="EJ395" s="59"/>
      <c r="EK395" s="59"/>
      <c r="EL395" s="59"/>
      <c r="EM395" s="59"/>
      <c r="EN395" s="59"/>
      <c r="EO395" s="59"/>
      <c r="EP395" s="59"/>
      <c r="EQ395" s="59"/>
      <c r="ER395" s="59"/>
      <c r="ES395" s="59"/>
    </row>
    <row r="396" spans="1:149" outlineLevel="1" x14ac:dyDescent="0.2">
      <c r="A396" s="17">
        <v>195</v>
      </c>
      <c r="B396" s="17">
        <v>0</v>
      </c>
      <c r="C396" s="1">
        <v>2.8003727125110344E-11</v>
      </c>
      <c r="D396" s="1">
        <f t="shared" si="31"/>
        <v>-2.8003727125110344E-11</v>
      </c>
      <c r="E396" s="1">
        <f t="shared" si="32"/>
        <v>5.6007642967085985E-11</v>
      </c>
      <c r="F396" s="1">
        <f t="shared" si="33"/>
        <v>-7.4838254233437317E-6</v>
      </c>
      <c r="G396" s="1">
        <f t="shared" si="34"/>
        <v>-5.29185479070378E-6</v>
      </c>
      <c r="H396" s="1">
        <v>5.7705587102029006E-9</v>
      </c>
      <c r="I396" s="1">
        <f t="shared" si="35"/>
        <v>1.6159715241698188E-19</v>
      </c>
      <c r="J396" s="1">
        <f t="shared" si="36"/>
        <v>-5.2918548059722595E-6</v>
      </c>
      <c r="AV396" s="59"/>
      <c r="AW396" s="59"/>
      <c r="AX396" s="59"/>
      <c r="AY396" s="59"/>
      <c r="AZ396" s="59"/>
      <c r="BA396" s="59"/>
      <c r="BB396" s="59"/>
      <c r="BC396" s="72"/>
      <c r="BD396" s="59"/>
      <c r="BE396" s="59"/>
      <c r="BF396" s="59"/>
      <c r="BG396" s="59">
        <f t="shared" si="37"/>
        <v>1</v>
      </c>
      <c r="BH396" s="59">
        <f t="shared" si="38"/>
        <v>2.8003727125110344E-11</v>
      </c>
      <c r="BI396" s="59" t="e">
        <f t="shared" si="39"/>
        <v>#N/A</v>
      </c>
      <c r="BJ396" s="59"/>
      <c r="BK396" s="59"/>
      <c r="BL396" s="59"/>
      <c r="BM396" s="59"/>
      <c r="BN396" s="59"/>
      <c r="BO396" s="59"/>
      <c r="BP396" s="59"/>
      <c r="BQ396" s="59"/>
      <c r="BR396" s="59"/>
      <c r="BS396" s="59"/>
      <c r="BT396" s="59"/>
      <c r="BU396" s="59"/>
      <c r="BV396" s="59"/>
      <c r="BW396" s="59"/>
      <c r="BX396" s="59"/>
      <c r="BY396" s="59"/>
      <c r="BZ396" s="59"/>
      <c r="CA396" s="59"/>
      <c r="CB396" s="59"/>
      <c r="CC396" s="59"/>
      <c r="CD396" s="59"/>
      <c r="CE396" s="59"/>
      <c r="CF396" s="59"/>
      <c r="CG396" s="59"/>
      <c r="CH396" s="59"/>
      <c r="CI396" s="59"/>
      <c r="CJ396" s="59"/>
      <c r="CK396" s="59"/>
      <c r="CL396" s="59"/>
      <c r="CM396" s="59"/>
      <c r="CN396" s="59"/>
      <c r="CO396" s="59"/>
      <c r="CP396" s="59"/>
      <c r="CQ396" s="59"/>
      <c r="CR396" s="59"/>
      <c r="CS396" s="59"/>
      <c r="CT396" s="59"/>
      <c r="CU396" s="59"/>
      <c r="CV396" s="59"/>
      <c r="CW396" s="59"/>
      <c r="CX396" s="59"/>
      <c r="CY396" s="59"/>
      <c r="CZ396" s="59"/>
      <c r="DA396" s="59"/>
      <c r="DB396" s="59"/>
      <c r="DC396" s="59"/>
      <c r="DD396" s="59"/>
      <c r="DE396" s="59"/>
      <c r="DF396" s="59"/>
      <c r="DG396" s="59"/>
      <c r="DH396" s="59"/>
      <c r="DI396" s="59"/>
      <c r="DJ396" s="59"/>
      <c r="DK396" s="59"/>
      <c r="DL396" s="59"/>
      <c r="DM396" s="59"/>
      <c r="DN396" s="59"/>
      <c r="DO396" s="59"/>
      <c r="DP396" s="59"/>
      <c r="DQ396" s="59"/>
      <c r="DR396" s="59"/>
      <c r="DS396" s="59"/>
      <c r="DT396" s="59"/>
      <c r="DU396" s="59"/>
      <c r="DV396" s="59"/>
      <c r="DW396" s="59"/>
      <c r="DX396" s="59"/>
      <c r="DY396" s="59"/>
      <c r="DZ396" s="59"/>
      <c r="EA396" s="59"/>
      <c r="EB396" s="59"/>
      <c r="EC396" s="59"/>
      <c r="ED396" s="59"/>
      <c r="EE396" s="59"/>
      <c r="EF396" s="59"/>
      <c r="EG396" s="59"/>
      <c r="EH396" s="59"/>
      <c r="EI396" s="59"/>
      <c r="EJ396" s="59"/>
      <c r="EK396" s="59"/>
      <c r="EL396" s="59"/>
      <c r="EM396" s="59"/>
      <c r="EN396" s="59"/>
      <c r="EO396" s="59"/>
      <c r="EP396" s="59"/>
      <c r="EQ396" s="59"/>
      <c r="ER396" s="59"/>
      <c r="ES396" s="59"/>
    </row>
    <row r="397" spans="1:149" outlineLevel="1" x14ac:dyDescent="0.2">
      <c r="A397" s="17">
        <v>196</v>
      </c>
      <c r="B397" s="17">
        <v>0</v>
      </c>
      <c r="C397" s="1">
        <v>4.8864318634364541E-10</v>
      </c>
      <c r="D397" s="1">
        <f t="shared" si="31"/>
        <v>-4.8864318634364541E-10</v>
      </c>
      <c r="E397" s="1">
        <f t="shared" si="32"/>
        <v>9.772866957746074E-10</v>
      </c>
      <c r="F397" s="1">
        <f t="shared" si="33"/>
        <v>-3.1261584985003679E-5</v>
      </c>
      <c r="G397" s="1">
        <f t="shared" si="34"/>
        <v>-2.2105275084975028E-5</v>
      </c>
      <c r="H397" s="1">
        <v>8.3085199040995124E-8</v>
      </c>
      <c r="I397" s="1">
        <f t="shared" si="35"/>
        <v>4.0599019790403935E-17</v>
      </c>
      <c r="J397" s="1">
        <f t="shared" si="36"/>
        <v>-2.2105276003285676E-5</v>
      </c>
      <c r="AV397" s="59"/>
      <c r="AW397" s="59"/>
      <c r="AX397" s="59"/>
      <c r="AY397" s="59"/>
      <c r="AZ397" s="59"/>
      <c r="BA397" s="59"/>
      <c r="BB397" s="59"/>
      <c r="BC397" s="72"/>
      <c r="BD397" s="59"/>
      <c r="BE397" s="59"/>
      <c r="BF397" s="59"/>
      <c r="BG397" s="59">
        <f t="shared" si="37"/>
        <v>1</v>
      </c>
      <c r="BH397" s="59">
        <f t="shared" si="38"/>
        <v>4.8864318634364541E-10</v>
      </c>
      <c r="BI397" s="59" t="e">
        <f t="shared" si="39"/>
        <v>#N/A</v>
      </c>
      <c r="BJ397" s="59"/>
      <c r="BK397" s="59"/>
      <c r="BL397" s="59"/>
      <c r="BM397" s="59"/>
      <c r="BN397" s="59"/>
      <c r="BO397" s="59"/>
      <c r="BP397" s="59"/>
      <c r="BQ397" s="59"/>
      <c r="BR397" s="59"/>
      <c r="BS397" s="59"/>
      <c r="BT397" s="59"/>
      <c r="BU397" s="59"/>
      <c r="BV397" s="59"/>
      <c r="BW397" s="59"/>
      <c r="BX397" s="59"/>
      <c r="BY397" s="59"/>
      <c r="BZ397" s="59"/>
      <c r="CA397" s="59"/>
      <c r="CB397" s="59"/>
      <c r="CC397" s="59"/>
      <c r="CD397" s="59"/>
      <c r="CE397" s="59"/>
      <c r="CF397" s="59"/>
      <c r="CG397" s="59"/>
      <c r="CH397" s="59"/>
      <c r="CI397" s="59"/>
      <c r="CJ397" s="59"/>
      <c r="CK397" s="59"/>
      <c r="CL397" s="59"/>
      <c r="CM397" s="59"/>
      <c r="CN397" s="59"/>
      <c r="CO397" s="59"/>
      <c r="CP397" s="59"/>
      <c r="CQ397" s="59"/>
      <c r="CR397" s="59"/>
      <c r="CS397" s="59"/>
      <c r="CT397" s="59"/>
      <c r="CU397" s="59"/>
      <c r="CV397" s="59"/>
      <c r="CW397" s="59"/>
      <c r="CX397" s="59"/>
      <c r="CY397" s="59"/>
      <c r="CZ397" s="59"/>
      <c r="DA397" s="59"/>
      <c r="DB397" s="59"/>
      <c r="DC397" s="59"/>
      <c r="DD397" s="59"/>
      <c r="DE397" s="59"/>
      <c r="DF397" s="59"/>
      <c r="DG397" s="59"/>
      <c r="DH397" s="59"/>
      <c r="DI397" s="59"/>
      <c r="DJ397" s="59"/>
      <c r="DK397" s="59"/>
      <c r="DL397" s="59"/>
      <c r="DM397" s="59"/>
      <c r="DN397" s="59"/>
      <c r="DO397" s="59"/>
      <c r="DP397" s="59"/>
      <c r="DQ397" s="59"/>
      <c r="DR397" s="59"/>
      <c r="DS397" s="59"/>
      <c r="DT397" s="59"/>
      <c r="DU397" s="59"/>
      <c r="DV397" s="59"/>
      <c r="DW397" s="59"/>
      <c r="DX397" s="59"/>
      <c r="DY397" s="59"/>
      <c r="DZ397" s="59"/>
      <c r="EA397" s="59"/>
      <c r="EB397" s="59"/>
      <c r="EC397" s="59"/>
      <c r="ED397" s="59"/>
      <c r="EE397" s="59"/>
      <c r="EF397" s="59"/>
      <c r="EG397" s="59"/>
      <c r="EH397" s="59"/>
      <c r="EI397" s="59"/>
      <c r="EJ397" s="59"/>
      <c r="EK397" s="59"/>
      <c r="EL397" s="59"/>
      <c r="EM397" s="59"/>
      <c r="EN397" s="59"/>
      <c r="EO397" s="59"/>
      <c r="EP397" s="59"/>
      <c r="EQ397" s="59"/>
      <c r="ER397" s="59"/>
      <c r="ES397" s="59"/>
    </row>
    <row r="398" spans="1:149" outlineLevel="1" x14ac:dyDescent="0.2">
      <c r="A398" s="17">
        <v>197</v>
      </c>
      <c r="B398" s="17">
        <v>0</v>
      </c>
      <c r="C398" s="1">
        <v>2.5582132896636005E-19</v>
      </c>
      <c r="D398" s="1">
        <f t="shared" si="31"/>
        <v>-2.5582132896636005E-19</v>
      </c>
      <c r="E398" s="1">
        <f t="shared" si="32"/>
        <v>0</v>
      </c>
      <c r="F398" s="1">
        <f t="shared" si="33"/>
        <v>0</v>
      </c>
      <c r="G398" s="1">
        <f t="shared" si="34"/>
        <v>-5.0578782999036264E-10</v>
      </c>
      <c r="H398" s="1">
        <v>1.6364554151456661E-16</v>
      </c>
      <c r="I398" s="1">
        <f t="shared" si="35"/>
        <v>4.1864019909676075E-35</v>
      </c>
      <c r="J398" s="1">
        <f t="shared" si="36"/>
        <v>-5.0578782999036264E-10</v>
      </c>
      <c r="AV398" s="59"/>
      <c r="AW398" s="59"/>
      <c r="AX398" s="59"/>
      <c r="AY398" s="59"/>
      <c r="AZ398" s="59"/>
      <c r="BA398" s="59"/>
      <c r="BB398" s="59"/>
      <c r="BC398" s="72"/>
      <c r="BD398" s="59"/>
      <c r="BE398" s="59"/>
      <c r="BF398" s="59"/>
      <c r="BG398" s="59">
        <f t="shared" si="37"/>
        <v>1</v>
      </c>
      <c r="BH398" s="59">
        <f t="shared" si="38"/>
        <v>2.5582132896636005E-19</v>
      </c>
      <c r="BI398" s="59" t="e">
        <f t="shared" si="39"/>
        <v>#N/A</v>
      </c>
      <c r="BJ398" s="59"/>
      <c r="BK398" s="59"/>
      <c r="BL398" s="59"/>
      <c r="BM398" s="59"/>
      <c r="BN398" s="59"/>
      <c r="BO398" s="59"/>
      <c r="BP398" s="59"/>
      <c r="BQ398" s="59"/>
      <c r="BR398" s="59"/>
      <c r="BS398" s="59"/>
      <c r="BT398" s="59"/>
      <c r="BU398" s="59"/>
      <c r="BV398" s="59"/>
      <c r="BW398" s="59"/>
      <c r="BX398" s="59"/>
      <c r="BY398" s="59"/>
      <c r="BZ398" s="59"/>
      <c r="CA398" s="59"/>
      <c r="CB398" s="59"/>
      <c r="CC398" s="59"/>
      <c r="CD398" s="59"/>
      <c r="CE398" s="59"/>
      <c r="CF398" s="59"/>
      <c r="CG398" s="59"/>
      <c r="CH398" s="59"/>
      <c r="CI398" s="59"/>
      <c r="CJ398" s="59"/>
      <c r="CK398" s="59"/>
      <c r="CL398" s="59"/>
      <c r="CM398" s="59"/>
      <c r="CN398" s="59"/>
      <c r="CO398" s="59"/>
      <c r="CP398" s="59"/>
      <c r="CQ398" s="59"/>
      <c r="CR398" s="59"/>
      <c r="CS398" s="59"/>
      <c r="CT398" s="59"/>
      <c r="CU398" s="59"/>
      <c r="CV398" s="59"/>
      <c r="CW398" s="59"/>
      <c r="CX398" s="59"/>
      <c r="CY398" s="59"/>
      <c r="CZ398" s="59"/>
      <c r="DA398" s="59"/>
      <c r="DB398" s="59"/>
      <c r="DC398" s="59"/>
      <c r="DD398" s="59"/>
      <c r="DE398" s="59"/>
      <c r="DF398" s="59"/>
      <c r="DG398" s="59"/>
      <c r="DH398" s="59"/>
      <c r="DI398" s="59"/>
      <c r="DJ398" s="59"/>
      <c r="DK398" s="59"/>
      <c r="DL398" s="59"/>
      <c r="DM398" s="59"/>
      <c r="DN398" s="59"/>
      <c r="DO398" s="59"/>
      <c r="DP398" s="59"/>
      <c r="DQ398" s="59"/>
      <c r="DR398" s="59"/>
      <c r="DS398" s="59"/>
      <c r="DT398" s="59"/>
      <c r="DU398" s="59"/>
      <c r="DV398" s="59"/>
      <c r="DW398" s="59"/>
      <c r="DX398" s="59"/>
      <c r="DY398" s="59"/>
      <c r="DZ398" s="59"/>
      <c r="EA398" s="59"/>
      <c r="EB398" s="59"/>
      <c r="EC398" s="59"/>
      <c r="ED398" s="59"/>
      <c r="EE398" s="59"/>
      <c r="EF398" s="59"/>
      <c r="EG398" s="59"/>
      <c r="EH398" s="59"/>
      <c r="EI398" s="59"/>
      <c r="EJ398" s="59"/>
      <c r="EK398" s="59"/>
      <c r="EL398" s="59"/>
      <c r="EM398" s="59"/>
      <c r="EN398" s="59"/>
      <c r="EO398" s="59"/>
      <c r="EP398" s="59"/>
      <c r="EQ398" s="59"/>
      <c r="ER398" s="59"/>
      <c r="ES398" s="59"/>
    </row>
    <row r="399" spans="1:149" outlineLevel="1" x14ac:dyDescent="0.2">
      <c r="A399" s="17">
        <v>198</v>
      </c>
      <c r="B399" s="17">
        <v>0</v>
      </c>
      <c r="C399" s="1">
        <v>6.5215800739676713E-14</v>
      </c>
      <c r="D399" s="1">
        <f t="shared" si="31"/>
        <v>-6.5215800739676713E-14</v>
      </c>
      <c r="E399" s="1">
        <f t="shared" si="32"/>
        <v>1.3056222769591414E-13</v>
      </c>
      <c r="F399" s="1">
        <f t="shared" si="33"/>
        <v>-3.61333955913244E-7</v>
      </c>
      <c r="G399" s="1">
        <f t="shared" si="34"/>
        <v>-2.5537384505794824E-7</v>
      </c>
      <c r="H399" s="1">
        <v>2.1047782424493962E-11</v>
      </c>
      <c r="I399" s="1">
        <f t="shared" si="35"/>
        <v>1.3726479846368484E-24</v>
      </c>
      <c r="J399" s="1">
        <f t="shared" si="36"/>
        <v>-2.5537384506063577E-7</v>
      </c>
      <c r="AV399" s="59"/>
      <c r="AW399" s="59"/>
      <c r="AX399" s="59"/>
      <c r="AY399" s="59"/>
      <c r="AZ399" s="59"/>
      <c r="BA399" s="59"/>
      <c r="BB399" s="59"/>
      <c r="BC399" s="72"/>
      <c r="BD399" s="59"/>
      <c r="BE399" s="59"/>
      <c r="BF399" s="59"/>
      <c r="BG399" s="59">
        <f t="shared" si="37"/>
        <v>1</v>
      </c>
      <c r="BH399" s="59">
        <f t="shared" si="38"/>
        <v>6.5215800739676713E-14</v>
      </c>
      <c r="BI399" s="59" t="e">
        <f t="shared" si="39"/>
        <v>#N/A</v>
      </c>
      <c r="BJ399" s="59"/>
      <c r="BK399" s="59"/>
      <c r="BL399" s="59"/>
      <c r="BM399" s="59"/>
      <c r="BN399" s="59"/>
      <c r="BO399" s="59"/>
      <c r="BP399" s="59"/>
      <c r="BQ399" s="59"/>
      <c r="BR399" s="59"/>
      <c r="BS399" s="59"/>
      <c r="BT399" s="59"/>
      <c r="BU399" s="59"/>
      <c r="BV399" s="59"/>
      <c r="BW399" s="59"/>
      <c r="BX399" s="59"/>
      <c r="BY399" s="59"/>
      <c r="BZ399" s="59"/>
      <c r="CA399" s="59"/>
      <c r="CB399" s="59"/>
      <c r="CC399" s="59"/>
      <c r="CD399" s="59"/>
      <c r="CE399" s="59"/>
      <c r="CF399" s="59"/>
      <c r="CG399" s="59"/>
      <c r="CH399" s="59"/>
      <c r="CI399" s="59"/>
      <c r="CJ399" s="59"/>
      <c r="CK399" s="59"/>
      <c r="CL399" s="59"/>
      <c r="CM399" s="59"/>
      <c r="CN399" s="59"/>
      <c r="CO399" s="59"/>
      <c r="CP399" s="59"/>
      <c r="CQ399" s="59"/>
      <c r="CR399" s="59"/>
      <c r="CS399" s="59"/>
      <c r="CT399" s="59"/>
      <c r="CU399" s="59"/>
      <c r="CV399" s="59"/>
      <c r="CW399" s="59"/>
      <c r="CX399" s="59"/>
      <c r="CY399" s="59"/>
      <c r="CZ399" s="59"/>
      <c r="DA399" s="59"/>
      <c r="DB399" s="59"/>
      <c r="DC399" s="59"/>
      <c r="DD399" s="59"/>
      <c r="DE399" s="59"/>
      <c r="DF399" s="59"/>
      <c r="DG399" s="59"/>
      <c r="DH399" s="59"/>
      <c r="DI399" s="59"/>
      <c r="DJ399" s="59"/>
      <c r="DK399" s="59"/>
      <c r="DL399" s="59"/>
      <c r="DM399" s="59"/>
      <c r="DN399" s="59"/>
      <c r="DO399" s="59"/>
      <c r="DP399" s="59"/>
      <c r="DQ399" s="59"/>
      <c r="DR399" s="59"/>
      <c r="DS399" s="59"/>
      <c r="DT399" s="59"/>
      <c r="DU399" s="59"/>
      <c r="DV399" s="59"/>
      <c r="DW399" s="59"/>
      <c r="DX399" s="59"/>
      <c r="DY399" s="59"/>
      <c r="DZ399" s="59"/>
      <c r="EA399" s="59"/>
      <c r="EB399" s="59"/>
      <c r="EC399" s="59"/>
      <c r="ED399" s="59"/>
      <c r="EE399" s="59"/>
      <c r="EF399" s="59"/>
      <c r="EG399" s="59"/>
      <c r="EH399" s="59"/>
      <c r="EI399" s="59"/>
      <c r="EJ399" s="59"/>
      <c r="EK399" s="59"/>
      <c r="EL399" s="59"/>
      <c r="EM399" s="59"/>
      <c r="EN399" s="59"/>
      <c r="EO399" s="59"/>
      <c r="EP399" s="59"/>
      <c r="EQ399" s="59"/>
      <c r="ER399" s="59"/>
      <c r="ES399" s="59"/>
    </row>
    <row r="400" spans="1:149" outlineLevel="1" x14ac:dyDescent="0.2">
      <c r="A400" s="17">
        <v>199</v>
      </c>
      <c r="B400" s="17">
        <v>0</v>
      </c>
      <c r="C400" s="1">
        <v>0.26952783875733338</v>
      </c>
      <c r="D400" s="1">
        <f t="shared" si="31"/>
        <v>-0.26952783875733338</v>
      </c>
      <c r="E400" s="1">
        <f t="shared" si="32"/>
        <v>0.62812831539879055</v>
      </c>
      <c r="F400" s="1">
        <f t="shared" si="33"/>
        <v>-0.79254546582438445</v>
      </c>
      <c r="G400" s="1">
        <f t="shared" si="34"/>
        <v>-0.60743523455672011</v>
      </c>
      <c r="H400" s="1">
        <v>0.78616213253338429</v>
      </c>
      <c r="I400" s="1">
        <f t="shared" si="35"/>
        <v>1.3565239503652344</v>
      </c>
      <c r="J400" s="1">
        <f t="shared" si="36"/>
        <v>-1.3135834631062513</v>
      </c>
      <c r="AV400" s="59"/>
      <c r="AW400" s="59"/>
      <c r="AX400" s="59"/>
      <c r="AY400" s="59"/>
      <c r="AZ400" s="59"/>
      <c r="BA400" s="59"/>
      <c r="BB400" s="59"/>
      <c r="BC400" s="72"/>
      <c r="BD400" s="59"/>
      <c r="BE400" s="59"/>
      <c r="BF400" s="59"/>
      <c r="BG400" s="59">
        <f t="shared" si="37"/>
        <v>1</v>
      </c>
      <c r="BH400" s="59">
        <f t="shared" si="38"/>
        <v>0.26952783875733338</v>
      </c>
      <c r="BI400" s="59" t="e">
        <f t="shared" si="39"/>
        <v>#N/A</v>
      </c>
      <c r="BJ400" s="59"/>
      <c r="BK400" s="59"/>
      <c r="BL400" s="59"/>
      <c r="BM400" s="59"/>
      <c r="BN400" s="59"/>
      <c r="BO400" s="59"/>
      <c r="BP400" s="59"/>
      <c r="BQ400" s="59"/>
      <c r="BR400" s="59"/>
      <c r="BS400" s="59"/>
      <c r="BT400" s="59"/>
      <c r="BU400" s="59"/>
      <c r="BV400" s="59"/>
      <c r="BW400" s="59"/>
      <c r="BX400" s="59"/>
      <c r="BY400" s="59"/>
      <c r="BZ400" s="59"/>
      <c r="CA400" s="59"/>
      <c r="CB400" s="59"/>
      <c r="CC400" s="59"/>
      <c r="CD400" s="59"/>
      <c r="CE400" s="59"/>
      <c r="CF400" s="59"/>
      <c r="CG400" s="59"/>
      <c r="CH400" s="59"/>
      <c r="CI400" s="59"/>
      <c r="CJ400" s="59"/>
      <c r="CK400" s="59"/>
      <c r="CL400" s="59"/>
      <c r="CM400" s="59"/>
      <c r="CN400" s="59"/>
      <c r="CO400" s="59"/>
      <c r="CP400" s="59"/>
      <c r="CQ400" s="59"/>
      <c r="CR400" s="59"/>
      <c r="CS400" s="59"/>
      <c r="CT400" s="59"/>
      <c r="CU400" s="59"/>
      <c r="CV400" s="59"/>
      <c r="CW400" s="59"/>
      <c r="CX400" s="59"/>
      <c r="CY400" s="59"/>
      <c r="CZ400" s="59"/>
      <c r="DA400" s="59"/>
      <c r="DB400" s="59"/>
      <c r="DC400" s="59"/>
      <c r="DD400" s="59"/>
      <c r="DE400" s="59"/>
      <c r="DF400" s="59"/>
      <c r="DG400" s="59"/>
      <c r="DH400" s="59"/>
      <c r="DI400" s="59"/>
      <c r="DJ400" s="59"/>
      <c r="DK400" s="59"/>
      <c r="DL400" s="59"/>
      <c r="DM400" s="59"/>
      <c r="DN400" s="59"/>
      <c r="DO400" s="59"/>
      <c r="DP400" s="59"/>
      <c r="DQ400" s="59"/>
      <c r="DR400" s="59"/>
      <c r="DS400" s="59"/>
      <c r="DT400" s="59"/>
      <c r="DU400" s="59"/>
      <c r="DV400" s="59"/>
      <c r="DW400" s="59"/>
      <c r="DX400" s="59"/>
      <c r="DY400" s="59"/>
      <c r="DZ400" s="59"/>
      <c r="EA400" s="59"/>
      <c r="EB400" s="59"/>
      <c r="EC400" s="59"/>
      <c r="ED400" s="59"/>
      <c r="EE400" s="59"/>
      <c r="EF400" s="59"/>
      <c r="EG400" s="59"/>
      <c r="EH400" s="59"/>
      <c r="EI400" s="59"/>
      <c r="EJ400" s="59"/>
      <c r="EK400" s="59"/>
      <c r="EL400" s="59"/>
      <c r="EM400" s="59"/>
      <c r="EN400" s="59"/>
      <c r="EO400" s="59"/>
      <c r="EP400" s="59"/>
      <c r="EQ400" s="59"/>
      <c r="ER400" s="59"/>
      <c r="ES400" s="59"/>
    </row>
    <row r="401" spans="1:149" outlineLevel="1" x14ac:dyDescent="0.2">
      <c r="A401" s="17">
        <v>200</v>
      </c>
      <c r="B401" s="17">
        <v>0</v>
      </c>
      <c r="C401" s="1">
        <v>5.9787515957718369E-10</v>
      </c>
      <c r="D401" s="1">
        <f t="shared" si="31"/>
        <v>-5.9787515957718369E-10</v>
      </c>
      <c r="E401" s="1">
        <f t="shared" si="32"/>
        <v>1.195750609281935E-9</v>
      </c>
      <c r="F401" s="1">
        <f t="shared" si="33"/>
        <v>-3.4579627084194171E-5</v>
      </c>
      <c r="G401" s="1">
        <f t="shared" si="34"/>
        <v>-2.4451485843086069E-5</v>
      </c>
      <c r="H401" s="1">
        <v>9.4422489994187184E-8</v>
      </c>
      <c r="I401" s="1">
        <f t="shared" si="35"/>
        <v>5.6452866637121705E-17</v>
      </c>
      <c r="J401" s="1">
        <f t="shared" si="36"/>
        <v>-2.445148699747124E-5</v>
      </c>
      <c r="AV401" s="59"/>
      <c r="AW401" s="59"/>
      <c r="AX401" s="59"/>
      <c r="AY401" s="59"/>
      <c r="AZ401" s="59"/>
      <c r="BA401" s="59"/>
      <c r="BB401" s="59"/>
      <c r="BC401" s="72"/>
      <c r="BD401" s="59"/>
      <c r="BE401" s="59"/>
      <c r="BF401" s="59"/>
      <c r="BG401" s="59">
        <f t="shared" si="37"/>
        <v>1</v>
      </c>
      <c r="BH401" s="59">
        <f t="shared" si="38"/>
        <v>5.9787515957718369E-10</v>
      </c>
      <c r="BI401" s="59" t="e">
        <f t="shared" si="39"/>
        <v>#N/A</v>
      </c>
      <c r="BJ401" s="59"/>
      <c r="BK401" s="59"/>
      <c r="BL401" s="59"/>
      <c r="BM401" s="59"/>
      <c r="BN401" s="59"/>
      <c r="BO401" s="59"/>
      <c r="BP401" s="59"/>
      <c r="BQ401" s="59"/>
      <c r="BR401" s="59"/>
      <c r="BS401" s="59"/>
      <c r="BT401" s="59"/>
      <c r="BU401" s="59"/>
      <c r="BV401" s="59"/>
      <c r="BW401" s="59"/>
      <c r="BX401" s="59"/>
      <c r="BY401" s="59"/>
      <c r="BZ401" s="59"/>
      <c r="CA401" s="59"/>
      <c r="CB401" s="59"/>
      <c r="CC401" s="59"/>
      <c r="CD401" s="59"/>
      <c r="CE401" s="59"/>
      <c r="CF401" s="59"/>
      <c r="CG401" s="59"/>
      <c r="CH401" s="59"/>
      <c r="CI401" s="59"/>
      <c r="CJ401" s="59"/>
      <c r="CK401" s="59"/>
      <c r="CL401" s="59"/>
      <c r="CM401" s="59"/>
      <c r="CN401" s="59"/>
      <c r="CO401" s="59"/>
      <c r="CP401" s="59"/>
      <c r="CQ401" s="59"/>
      <c r="CR401" s="59"/>
      <c r="CS401" s="59"/>
      <c r="CT401" s="59"/>
      <c r="CU401" s="59"/>
      <c r="CV401" s="59"/>
      <c r="CW401" s="59"/>
      <c r="CX401" s="59"/>
      <c r="CY401" s="59"/>
      <c r="CZ401" s="59"/>
      <c r="DA401" s="59"/>
      <c r="DB401" s="59"/>
      <c r="DC401" s="59"/>
      <c r="DD401" s="59"/>
      <c r="DE401" s="59"/>
      <c r="DF401" s="59"/>
      <c r="DG401" s="59"/>
      <c r="DH401" s="59"/>
      <c r="DI401" s="59"/>
      <c r="DJ401" s="59"/>
      <c r="DK401" s="59"/>
      <c r="DL401" s="59"/>
      <c r="DM401" s="59"/>
      <c r="DN401" s="59"/>
      <c r="DO401" s="59"/>
      <c r="DP401" s="59"/>
      <c r="DQ401" s="59"/>
      <c r="DR401" s="59"/>
      <c r="DS401" s="59"/>
      <c r="DT401" s="59"/>
      <c r="DU401" s="59"/>
      <c r="DV401" s="59"/>
      <c r="DW401" s="59"/>
      <c r="DX401" s="59"/>
      <c r="DY401" s="59"/>
      <c r="DZ401" s="59"/>
      <c r="EA401" s="59"/>
      <c r="EB401" s="59"/>
      <c r="EC401" s="59"/>
      <c r="ED401" s="59"/>
      <c r="EE401" s="59"/>
      <c r="EF401" s="59"/>
      <c r="EG401" s="59"/>
      <c r="EH401" s="59"/>
      <c r="EI401" s="59"/>
      <c r="EJ401" s="59"/>
      <c r="EK401" s="59"/>
      <c r="EL401" s="59"/>
      <c r="EM401" s="59"/>
      <c r="EN401" s="59"/>
      <c r="EO401" s="59"/>
      <c r="EP401" s="59"/>
      <c r="EQ401" s="59"/>
      <c r="ER401" s="59"/>
      <c r="ES401" s="59"/>
    </row>
    <row r="402" spans="1:149" outlineLevel="1" x14ac:dyDescent="0.2">
      <c r="A402" s="17">
        <v>201</v>
      </c>
      <c r="B402" s="17">
        <v>0</v>
      </c>
      <c r="C402" s="1">
        <v>1.7735762289077272E-3</v>
      </c>
      <c r="D402" s="1">
        <f t="shared" si="31"/>
        <v>-1.7735762289077272E-3</v>
      </c>
      <c r="E402" s="1">
        <f t="shared" si="32"/>
        <v>3.550301754684904E-3</v>
      </c>
      <c r="F402" s="1">
        <f t="shared" si="33"/>
        <v>-5.958440865431916E-2</v>
      </c>
      <c r="G402" s="1">
        <f t="shared" si="34"/>
        <v>-4.215124423279272E-2</v>
      </c>
      <c r="H402" s="1">
        <v>3.0669303025786583E-2</v>
      </c>
      <c r="I402" s="1">
        <f t="shared" si="35"/>
        <v>5.6215067674680356E-5</v>
      </c>
      <c r="J402" s="1">
        <f t="shared" si="36"/>
        <v>-4.2812877245604765E-2</v>
      </c>
      <c r="AV402" s="59"/>
      <c r="AW402" s="59"/>
      <c r="AX402" s="59"/>
      <c r="AY402" s="59"/>
      <c r="AZ402" s="59"/>
      <c r="BA402" s="59"/>
      <c r="BB402" s="59"/>
      <c r="BC402" s="72"/>
      <c r="BD402" s="59"/>
      <c r="BE402" s="59"/>
      <c r="BF402" s="59"/>
      <c r="BG402" s="59">
        <f t="shared" si="37"/>
        <v>1</v>
      </c>
      <c r="BH402" s="59">
        <f t="shared" si="38"/>
        <v>1.7735762289077272E-3</v>
      </c>
      <c r="BI402" s="59" t="e">
        <f t="shared" si="39"/>
        <v>#N/A</v>
      </c>
      <c r="BJ402" s="59"/>
      <c r="BK402" s="59"/>
      <c r="BL402" s="59"/>
      <c r="BM402" s="59"/>
      <c r="BN402" s="59"/>
      <c r="BO402" s="59"/>
      <c r="BP402" s="59"/>
      <c r="BQ402" s="59"/>
      <c r="BR402" s="59"/>
      <c r="BS402" s="59"/>
      <c r="BT402" s="59"/>
      <c r="BU402" s="59"/>
      <c r="BV402" s="59"/>
      <c r="BW402" s="59"/>
      <c r="BX402" s="59"/>
      <c r="BY402" s="59"/>
      <c r="BZ402" s="59"/>
      <c r="CA402" s="59"/>
      <c r="CB402" s="59"/>
      <c r="CC402" s="59"/>
      <c r="CD402" s="59"/>
      <c r="CE402" s="59"/>
      <c r="CF402" s="59"/>
      <c r="CG402" s="59"/>
      <c r="CH402" s="59"/>
      <c r="CI402" s="59"/>
      <c r="CJ402" s="59"/>
      <c r="CK402" s="59"/>
      <c r="CL402" s="59"/>
      <c r="CM402" s="59"/>
      <c r="CN402" s="59"/>
      <c r="CO402" s="59"/>
      <c r="CP402" s="59"/>
      <c r="CQ402" s="59"/>
      <c r="CR402" s="59"/>
      <c r="CS402" s="59"/>
      <c r="CT402" s="59"/>
      <c r="CU402" s="59"/>
      <c r="CV402" s="59"/>
      <c r="CW402" s="59"/>
      <c r="CX402" s="59"/>
      <c r="CY402" s="59"/>
      <c r="CZ402" s="59"/>
      <c r="DA402" s="59"/>
      <c r="DB402" s="59"/>
      <c r="DC402" s="59"/>
      <c r="DD402" s="59"/>
      <c r="DE402" s="59"/>
      <c r="DF402" s="59"/>
      <c r="DG402" s="59"/>
      <c r="DH402" s="59"/>
      <c r="DI402" s="59"/>
      <c r="DJ402" s="59"/>
      <c r="DK402" s="59"/>
      <c r="DL402" s="59"/>
      <c r="DM402" s="59"/>
      <c r="DN402" s="59"/>
      <c r="DO402" s="59"/>
      <c r="DP402" s="59"/>
      <c r="DQ402" s="59"/>
      <c r="DR402" s="59"/>
      <c r="DS402" s="59"/>
      <c r="DT402" s="59"/>
      <c r="DU402" s="59"/>
      <c r="DV402" s="59"/>
      <c r="DW402" s="59"/>
      <c r="DX402" s="59"/>
      <c r="DY402" s="59"/>
      <c r="DZ402" s="59"/>
      <c r="EA402" s="59"/>
      <c r="EB402" s="59"/>
      <c r="EC402" s="59"/>
      <c r="ED402" s="59"/>
      <c r="EE402" s="59"/>
      <c r="EF402" s="59"/>
      <c r="EG402" s="59"/>
      <c r="EH402" s="59"/>
      <c r="EI402" s="59"/>
      <c r="EJ402" s="59"/>
      <c r="EK402" s="59"/>
      <c r="EL402" s="59"/>
      <c r="EM402" s="59"/>
      <c r="EN402" s="59"/>
      <c r="EO402" s="59"/>
      <c r="EP402" s="59"/>
      <c r="EQ402" s="59"/>
      <c r="ER402" s="59"/>
      <c r="ES402" s="59"/>
    </row>
    <row r="403" spans="1:149" outlineLevel="1" x14ac:dyDescent="0.2">
      <c r="A403" s="17">
        <v>202</v>
      </c>
      <c r="B403" s="17">
        <v>0</v>
      </c>
      <c r="C403" s="1">
        <v>5.3829602159713416E-26</v>
      </c>
      <c r="D403" s="1">
        <f t="shared" si="31"/>
        <v>-5.3829602159713416E-26</v>
      </c>
      <c r="E403" s="1">
        <f t="shared" si="32"/>
        <v>0</v>
      </c>
      <c r="F403" s="1">
        <f t="shared" si="33"/>
        <v>0</v>
      </c>
      <c r="G403" s="1">
        <f t="shared" si="34"/>
        <v>-2.3201207330592393E-13</v>
      </c>
      <c r="H403" s="1">
        <v>6.783420644327995E-23</v>
      </c>
      <c r="I403" s="1">
        <f t="shared" si="35"/>
        <v>3.6514883456616279E-48</v>
      </c>
      <c r="J403" s="1">
        <f t="shared" si="36"/>
        <v>-2.3201207330592393E-13</v>
      </c>
      <c r="AV403" s="59"/>
      <c r="AW403" s="59"/>
      <c r="AX403" s="59"/>
      <c r="AY403" s="59"/>
      <c r="AZ403" s="59"/>
      <c r="BA403" s="59"/>
      <c r="BB403" s="59"/>
      <c r="BC403" s="72"/>
      <c r="BD403" s="59"/>
      <c r="BE403" s="59"/>
      <c r="BF403" s="59"/>
      <c r="BG403" s="59">
        <f t="shared" si="37"/>
        <v>1</v>
      </c>
      <c r="BH403" s="59">
        <f t="shared" si="38"/>
        <v>5.3829602159713416E-26</v>
      </c>
      <c r="BI403" s="59" t="e">
        <f t="shared" si="39"/>
        <v>#N/A</v>
      </c>
      <c r="BJ403" s="59"/>
      <c r="BK403" s="59"/>
      <c r="BL403" s="59"/>
      <c r="BM403" s="59"/>
      <c r="BN403" s="59"/>
      <c r="BO403" s="59"/>
      <c r="BP403" s="59"/>
      <c r="BQ403" s="59"/>
      <c r="BR403" s="59"/>
      <c r="BS403" s="59"/>
      <c r="BT403" s="59"/>
      <c r="BU403" s="59"/>
      <c r="BV403" s="59"/>
      <c r="BW403" s="59"/>
      <c r="BX403" s="59"/>
      <c r="BY403" s="59"/>
      <c r="BZ403" s="59"/>
      <c r="CA403" s="59"/>
      <c r="CB403" s="59"/>
      <c r="CC403" s="59"/>
      <c r="CD403" s="59"/>
      <c r="CE403" s="59"/>
      <c r="CF403" s="59"/>
      <c r="CG403" s="59"/>
      <c r="CH403" s="59"/>
      <c r="CI403" s="59"/>
      <c r="CJ403" s="59"/>
      <c r="CK403" s="59"/>
      <c r="CL403" s="59"/>
      <c r="CM403" s="59"/>
      <c r="CN403" s="59"/>
      <c r="CO403" s="59"/>
      <c r="CP403" s="59"/>
      <c r="CQ403" s="59"/>
      <c r="CR403" s="59"/>
      <c r="CS403" s="59"/>
      <c r="CT403" s="59"/>
      <c r="CU403" s="59"/>
      <c r="CV403" s="59"/>
      <c r="CW403" s="59"/>
      <c r="CX403" s="59"/>
      <c r="CY403" s="59"/>
      <c r="CZ403" s="59"/>
      <c r="DA403" s="59"/>
      <c r="DB403" s="59"/>
      <c r="DC403" s="59"/>
      <c r="DD403" s="59"/>
      <c r="DE403" s="59"/>
      <c r="DF403" s="59"/>
      <c r="DG403" s="59"/>
      <c r="DH403" s="59"/>
      <c r="DI403" s="59"/>
      <c r="DJ403" s="59"/>
      <c r="DK403" s="59"/>
      <c r="DL403" s="59"/>
      <c r="DM403" s="59"/>
      <c r="DN403" s="59"/>
      <c r="DO403" s="59"/>
      <c r="DP403" s="59"/>
      <c r="DQ403" s="59"/>
      <c r="DR403" s="59"/>
      <c r="DS403" s="59"/>
      <c r="DT403" s="59"/>
      <c r="DU403" s="59"/>
      <c r="DV403" s="59"/>
      <c r="DW403" s="59"/>
      <c r="DX403" s="59"/>
      <c r="DY403" s="59"/>
      <c r="DZ403" s="59"/>
      <c r="EA403" s="59"/>
      <c r="EB403" s="59"/>
      <c r="EC403" s="59"/>
      <c r="ED403" s="59"/>
      <c r="EE403" s="59"/>
      <c r="EF403" s="59"/>
      <c r="EG403" s="59"/>
      <c r="EH403" s="59"/>
      <c r="EI403" s="59"/>
      <c r="EJ403" s="59"/>
      <c r="EK403" s="59"/>
      <c r="EL403" s="59"/>
      <c r="EM403" s="59"/>
      <c r="EN403" s="59"/>
      <c r="EO403" s="59"/>
      <c r="EP403" s="59"/>
      <c r="EQ403" s="59"/>
      <c r="ER403" s="59"/>
      <c r="ES403" s="59"/>
    </row>
    <row r="404" spans="1:149" outlineLevel="1" x14ac:dyDescent="0.2">
      <c r="A404" s="17">
        <v>203</v>
      </c>
      <c r="B404" s="17">
        <v>0</v>
      </c>
      <c r="C404" s="1">
        <v>1.7301811845849642E-24</v>
      </c>
      <c r="D404" s="1">
        <f t="shared" si="31"/>
        <v>-1.7301811845849642E-24</v>
      </c>
      <c r="E404" s="1">
        <f t="shared" si="32"/>
        <v>0</v>
      </c>
      <c r="F404" s="1">
        <f t="shared" si="33"/>
        <v>0</v>
      </c>
      <c r="G404" s="1">
        <f t="shared" si="34"/>
        <v>-1.315363518037871E-12</v>
      </c>
      <c r="H404" s="1">
        <v>1.9356062094655729E-21</v>
      </c>
      <c r="I404" s="1">
        <f t="shared" si="35"/>
        <v>3.348949444383158E-45</v>
      </c>
      <c r="J404" s="1">
        <f t="shared" si="36"/>
        <v>-1.315363518037871E-12</v>
      </c>
      <c r="AV404" s="59"/>
      <c r="AW404" s="59"/>
      <c r="AX404" s="59"/>
      <c r="AY404" s="59"/>
      <c r="AZ404" s="59"/>
      <c r="BA404" s="59"/>
      <c r="BB404" s="59"/>
      <c r="BC404" s="72"/>
      <c r="BD404" s="59"/>
      <c r="BE404" s="59"/>
      <c r="BF404" s="59"/>
      <c r="BG404" s="59">
        <f t="shared" si="37"/>
        <v>1</v>
      </c>
      <c r="BH404" s="59">
        <f t="shared" si="38"/>
        <v>1.7301811845849642E-24</v>
      </c>
      <c r="BI404" s="59" t="e">
        <f t="shared" si="39"/>
        <v>#N/A</v>
      </c>
      <c r="BJ404" s="59"/>
      <c r="BK404" s="59"/>
      <c r="BL404" s="59"/>
      <c r="BM404" s="59"/>
      <c r="BN404" s="59"/>
      <c r="BO404" s="59"/>
      <c r="BP404" s="59"/>
      <c r="BQ404" s="59"/>
      <c r="BR404" s="59"/>
      <c r="BS404" s="59"/>
      <c r="BT404" s="59"/>
      <c r="BU404" s="59"/>
      <c r="BV404" s="59"/>
      <c r="BW404" s="59"/>
      <c r="BX404" s="59"/>
      <c r="BY404" s="59"/>
      <c r="BZ404" s="59"/>
      <c r="CA404" s="59"/>
      <c r="CB404" s="59"/>
      <c r="CC404" s="59"/>
      <c r="CD404" s="59"/>
      <c r="CE404" s="59"/>
      <c r="CF404" s="59"/>
      <c r="CG404" s="59"/>
      <c r="CH404" s="59"/>
      <c r="CI404" s="59"/>
      <c r="CJ404" s="59"/>
      <c r="CK404" s="59"/>
      <c r="CL404" s="59"/>
      <c r="CM404" s="59"/>
      <c r="CN404" s="59"/>
      <c r="CO404" s="59"/>
      <c r="CP404" s="59"/>
      <c r="CQ404" s="59"/>
      <c r="CR404" s="59"/>
      <c r="CS404" s="59"/>
      <c r="CT404" s="59"/>
      <c r="CU404" s="59"/>
      <c r="CV404" s="59"/>
      <c r="CW404" s="59"/>
      <c r="CX404" s="59"/>
      <c r="CY404" s="59"/>
      <c r="CZ404" s="59"/>
      <c r="DA404" s="59"/>
      <c r="DB404" s="59"/>
      <c r="DC404" s="59"/>
      <c r="DD404" s="59"/>
      <c r="DE404" s="59"/>
      <c r="DF404" s="59"/>
      <c r="DG404" s="59"/>
      <c r="DH404" s="59"/>
      <c r="DI404" s="59"/>
      <c r="DJ404" s="59"/>
      <c r="DK404" s="59"/>
      <c r="DL404" s="59"/>
      <c r="DM404" s="59"/>
      <c r="DN404" s="59"/>
      <c r="DO404" s="59"/>
      <c r="DP404" s="59"/>
      <c r="DQ404" s="59"/>
      <c r="DR404" s="59"/>
      <c r="DS404" s="59"/>
      <c r="DT404" s="59"/>
      <c r="DU404" s="59"/>
      <c r="DV404" s="59"/>
      <c r="DW404" s="59"/>
      <c r="DX404" s="59"/>
      <c r="DY404" s="59"/>
      <c r="DZ404" s="59"/>
      <c r="EA404" s="59"/>
      <c r="EB404" s="59"/>
      <c r="EC404" s="59"/>
      <c r="ED404" s="59"/>
      <c r="EE404" s="59"/>
      <c r="EF404" s="59"/>
      <c r="EG404" s="59"/>
      <c r="EH404" s="59"/>
      <c r="EI404" s="59"/>
      <c r="EJ404" s="59"/>
      <c r="EK404" s="59"/>
      <c r="EL404" s="59"/>
      <c r="EM404" s="59"/>
      <c r="EN404" s="59"/>
      <c r="EO404" s="59"/>
      <c r="EP404" s="59"/>
      <c r="EQ404" s="59"/>
      <c r="ER404" s="59"/>
      <c r="ES404" s="59"/>
    </row>
    <row r="405" spans="1:149" outlineLevel="1" x14ac:dyDescent="0.2">
      <c r="A405" s="17">
        <v>204</v>
      </c>
      <c r="B405" s="17">
        <v>0</v>
      </c>
      <c r="C405" s="1">
        <v>3.0134120773295318E-21</v>
      </c>
      <c r="D405" s="1">
        <f t="shared" si="31"/>
        <v>-3.0134120773295318E-21</v>
      </c>
      <c r="E405" s="1">
        <f t="shared" si="32"/>
        <v>0</v>
      </c>
      <c r="F405" s="1">
        <f t="shared" si="33"/>
        <v>0</v>
      </c>
      <c r="G405" s="1">
        <f t="shared" si="34"/>
        <v>-5.489455416823723E-11</v>
      </c>
      <c r="H405" s="1">
        <v>2.4514918797924201E-18</v>
      </c>
      <c r="I405" s="1">
        <f t="shared" si="35"/>
        <v>7.3873552380417547E-39</v>
      </c>
      <c r="J405" s="1">
        <f t="shared" si="36"/>
        <v>-5.489455416823723E-11</v>
      </c>
      <c r="AV405" s="59"/>
      <c r="AW405" s="59"/>
      <c r="AX405" s="59"/>
      <c r="AY405" s="59"/>
      <c r="AZ405" s="59"/>
      <c r="BA405" s="59"/>
      <c r="BB405" s="59"/>
      <c r="BC405" s="72"/>
      <c r="BD405" s="59"/>
      <c r="BE405" s="59"/>
      <c r="BF405" s="59"/>
      <c r="BG405" s="59">
        <f t="shared" si="37"/>
        <v>1</v>
      </c>
      <c r="BH405" s="59">
        <f t="shared" si="38"/>
        <v>3.0134120773295318E-21</v>
      </c>
      <c r="BI405" s="59" t="e">
        <f t="shared" si="39"/>
        <v>#N/A</v>
      </c>
      <c r="BJ405" s="59"/>
      <c r="BK405" s="59"/>
      <c r="BL405" s="59"/>
      <c r="BM405" s="59"/>
      <c r="BN405" s="59"/>
      <c r="BO405" s="59"/>
      <c r="BP405" s="59"/>
      <c r="BQ405" s="59"/>
      <c r="BR405" s="59"/>
      <c r="BS405" s="59"/>
      <c r="BT405" s="59"/>
      <c r="BU405" s="59"/>
      <c r="BV405" s="59"/>
      <c r="BW405" s="59"/>
      <c r="BX405" s="59"/>
      <c r="BY405" s="59"/>
      <c r="BZ405" s="59"/>
      <c r="CA405" s="59"/>
      <c r="CB405" s="59"/>
      <c r="CC405" s="59"/>
      <c r="CD405" s="59"/>
      <c r="CE405" s="59"/>
      <c r="CF405" s="59"/>
      <c r="CG405" s="59"/>
      <c r="CH405" s="59"/>
      <c r="CI405" s="59"/>
      <c r="CJ405" s="59"/>
      <c r="CK405" s="59"/>
      <c r="CL405" s="59"/>
      <c r="CM405" s="59"/>
      <c r="CN405" s="59"/>
      <c r="CO405" s="59"/>
      <c r="CP405" s="59"/>
      <c r="CQ405" s="59"/>
      <c r="CR405" s="59"/>
      <c r="CS405" s="59"/>
      <c r="CT405" s="59"/>
      <c r="CU405" s="59"/>
      <c r="CV405" s="59"/>
      <c r="CW405" s="59"/>
      <c r="CX405" s="59"/>
      <c r="CY405" s="59"/>
      <c r="CZ405" s="59"/>
      <c r="DA405" s="59"/>
      <c r="DB405" s="59"/>
      <c r="DC405" s="59"/>
      <c r="DD405" s="59"/>
      <c r="DE405" s="59"/>
      <c r="DF405" s="59"/>
      <c r="DG405" s="59"/>
      <c r="DH405" s="59"/>
      <c r="DI405" s="59"/>
      <c r="DJ405" s="59"/>
      <c r="DK405" s="59"/>
      <c r="DL405" s="59"/>
      <c r="DM405" s="59"/>
      <c r="DN405" s="59"/>
      <c r="DO405" s="59"/>
      <c r="DP405" s="59"/>
      <c r="DQ405" s="59"/>
      <c r="DR405" s="59"/>
      <c r="DS405" s="59"/>
      <c r="DT405" s="59"/>
      <c r="DU405" s="59"/>
      <c r="DV405" s="59"/>
      <c r="DW405" s="59"/>
      <c r="DX405" s="59"/>
      <c r="DY405" s="59"/>
      <c r="DZ405" s="59"/>
      <c r="EA405" s="59"/>
      <c r="EB405" s="59"/>
      <c r="EC405" s="59"/>
      <c r="ED405" s="59"/>
      <c r="EE405" s="59"/>
      <c r="EF405" s="59"/>
      <c r="EG405" s="59"/>
      <c r="EH405" s="59"/>
      <c r="EI405" s="59"/>
      <c r="EJ405" s="59"/>
      <c r="EK405" s="59"/>
      <c r="EL405" s="59"/>
      <c r="EM405" s="59"/>
      <c r="EN405" s="59"/>
      <c r="EO405" s="59"/>
      <c r="EP405" s="59"/>
      <c r="EQ405" s="59"/>
      <c r="ER405" s="59"/>
      <c r="ES405" s="59"/>
    </row>
    <row r="406" spans="1:149" outlineLevel="1" x14ac:dyDescent="0.2">
      <c r="A406" s="17">
        <v>205</v>
      </c>
      <c r="B406" s="17">
        <v>0</v>
      </c>
      <c r="C406" s="1">
        <v>2.276179435023869E-14</v>
      </c>
      <c r="D406" s="1">
        <f t="shared" si="31"/>
        <v>-2.276179435023869E-14</v>
      </c>
      <c r="E406" s="1">
        <f t="shared" si="32"/>
        <v>4.5297099404705876E-14</v>
      </c>
      <c r="F406" s="1">
        <f t="shared" si="33"/>
        <v>-2.1283115233608513E-7</v>
      </c>
      <c r="G406" s="1">
        <f t="shared" si="34"/>
        <v>-1.5087012411421689E-7</v>
      </c>
      <c r="H406" s="1">
        <v>9.2219227068818986E-12</v>
      </c>
      <c r="I406" s="1">
        <f t="shared" si="35"/>
        <v>2.0990750816978281E-25</v>
      </c>
      <c r="J406" s="1">
        <f t="shared" si="36"/>
        <v>-1.5087012411491254E-7</v>
      </c>
      <c r="AV406" s="59"/>
      <c r="AW406" s="59"/>
      <c r="AX406" s="59"/>
      <c r="AY406" s="59"/>
      <c r="AZ406" s="59"/>
      <c r="BA406" s="59"/>
      <c r="BB406" s="59"/>
      <c r="BC406" s="72"/>
      <c r="BD406" s="59"/>
      <c r="BE406" s="59"/>
      <c r="BF406" s="59"/>
      <c r="BG406" s="59">
        <f t="shared" si="37"/>
        <v>1</v>
      </c>
      <c r="BH406" s="59">
        <f t="shared" si="38"/>
        <v>2.276179435023869E-14</v>
      </c>
      <c r="BI406" s="59" t="e">
        <f t="shared" si="39"/>
        <v>#N/A</v>
      </c>
      <c r="BJ406" s="59"/>
      <c r="BK406" s="59"/>
      <c r="BL406" s="59"/>
      <c r="BM406" s="59"/>
      <c r="BN406" s="59"/>
      <c r="BO406" s="59"/>
      <c r="BP406" s="59"/>
      <c r="BQ406" s="59"/>
      <c r="BR406" s="59"/>
      <c r="BS406" s="59"/>
      <c r="BT406" s="59"/>
      <c r="BU406" s="59"/>
      <c r="BV406" s="59"/>
      <c r="BW406" s="59"/>
      <c r="BX406" s="59"/>
      <c r="BY406" s="59"/>
      <c r="BZ406" s="59"/>
      <c r="CA406" s="59"/>
      <c r="CB406" s="59"/>
      <c r="CC406" s="59"/>
      <c r="CD406" s="59"/>
      <c r="CE406" s="59"/>
      <c r="CF406" s="59"/>
      <c r="CG406" s="59"/>
      <c r="CH406" s="59"/>
      <c r="CI406" s="59"/>
      <c r="CJ406" s="59"/>
      <c r="CK406" s="59"/>
      <c r="CL406" s="59"/>
      <c r="CM406" s="59"/>
      <c r="CN406" s="59"/>
      <c r="CO406" s="59"/>
      <c r="CP406" s="59"/>
      <c r="CQ406" s="59"/>
      <c r="CR406" s="59"/>
      <c r="CS406" s="59"/>
      <c r="CT406" s="59"/>
      <c r="CU406" s="59"/>
      <c r="CV406" s="59"/>
      <c r="CW406" s="59"/>
      <c r="CX406" s="59"/>
      <c r="CY406" s="59"/>
      <c r="CZ406" s="59"/>
      <c r="DA406" s="59"/>
      <c r="DB406" s="59"/>
      <c r="DC406" s="59"/>
      <c r="DD406" s="59"/>
      <c r="DE406" s="59"/>
      <c r="DF406" s="59"/>
      <c r="DG406" s="59"/>
      <c r="DH406" s="59"/>
      <c r="DI406" s="59"/>
      <c r="DJ406" s="59"/>
      <c r="DK406" s="59"/>
      <c r="DL406" s="59"/>
      <c r="DM406" s="59"/>
      <c r="DN406" s="59"/>
      <c r="DO406" s="59"/>
      <c r="DP406" s="59"/>
      <c r="DQ406" s="59"/>
      <c r="DR406" s="59"/>
      <c r="DS406" s="59"/>
      <c r="DT406" s="59"/>
      <c r="DU406" s="59"/>
      <c r="DV406" s="59"/>
      <c r="DW406" s="59"/>
      <c r="DX406" s="59"/>
      <c r="DY406" s="59"/>
      <c r="DZ406" s="59"/>
      <c r="EA406" s="59"/>
      <c r="EB406" s="59"/>
      <c r="EC406" s="59"/>
      <c r="ED406" s="59"/>
      <c r="EE406" s="59"/>
      <c r="EF406" s="59"/>
      <c r="EG406" s="59"/>
      <c r="EH406" s="59"/>
      <c r="EI406" s="59"/>
      <c r="EJ406" s="59"/>
      <c r="EK406" s="59"/>
      <c r="EL406" s="59"/>
      <c r="EM406" s="59"/>
      <c r="EN406" s="59"/>
      <c r="EO406" s="59"/>
      <c r="EP406" s="59"/>
      <c r="EQ406" s="59"/>
      <c r="ER406" s="59"/>
      <c r="ES406" s="59"/>
    </row>
    <row r="407" spans="1:149" outlineLevel="1" x14ac:dyDescent="0.2">
      <c r="A407" s="17">
        <v>206</v>
      </c>
      <c r="B407" s="17">
        <v>1</v>
      </c>
      <c r="C407" s="1">
        <v>1</v>
      </c>
      <c r="D407" s="1">
        <f t="shared" si="31"/>
        <v>0</v>
      </c>
      <c r="E407" s="1">
        <f t="shared" si="32"/>
        <v>0</v>
      </c>
      <c r="F407" s="1">
        <f t="shared" si="33"/>
        <v>0</v>
      </c>
      <c r="G407" s="1" t="e">
        <f t="shared" si="34"/>
        <v>#DIV/0!</v>
      </c>
      <c r="H407" s="1">
        <v>0</v>
      </c>
      <c r="I407" s="1" t="e">
        <f t="shared" si="35"/>
        <v>#DIV/0!</v>
      </c>
      <c r="J407" s="1" t="e">
        <f t="shared" si="36"/>
        <v>#DIV/0!</v>
      </c>
      <c r="AV407" s="59"/>
      <c r="AW407" s="59"/>
      <c r="AX407" s="59"/>
      <c r="AY407" s="59"/>
      <c r="AZ407" s="59"/>
      <c r="BA407" s="59"/>
      <c r="BB407" s="59"/>
      <c r="BC407" s="72"/>
      <c r="BD407" s="59"/>
      <c r="BE407" s="59"/>
      <c r="BF407" s="59"/>
      <c r="BG407" s="59">
        <f t="shared" si="37"/>
        <v>0</v>
      </c>
      <c r="BH407" s="59" t="e">
        <f t="shared" si="38"/>
        <v>#N/A</v>
      </c>
      <c r="BI407" s="59">
        <f t="shared" si="39"/>
        <v>1</v>
      </c>
      <c r="BJ407" s="59"/>
      <c r="BK407" s="59"/>
      <c r="BL407" s="59"/>
      <c r="BM407" s="59"/>
      <c r="BN407" s="59"/>
      <c r="BO407" s="59"/>
      <c r="BP407" s="59"/>
      <c r="BQ407" s="59"/>
      <c r="BR407" s="59"/>
      <c r="BS407" s="59"/>
      <c r="BT407" s="59"/>
      <c r="BU407" s="59"/>
      <c r="BV407" s="59"/>
      <c r="BW407" s="59"/>
      <c r="BX407" s="59"/>
      <c r="BY407" s="59"/>
      <c r="BZ407" s="59"/>
      <c r="CA407" s="59"/>
      <c r="CB407" s="59"/>
      <c r="CC407" s="59"/>
      <c r="CD407" s="59"/>
      <c r="CE407" s="59"/>
      <c r="CF407" s="59"/>
      <c r="CG407" s="59"/>
      <c r="CH407" s="59"/>
      <c r="CI407" s="59"/>
      <c r="CJ407" s="59"/>
      <c r="CK407" s="59"/>
      <c r="CL407" s="59"/>
      <c r="CM407" s="59"/>
      <c r="CN407" s="59"/>
      <c r="CO407" s="59"/>
      <c r="CP407" s="59"/>
      <c r="CQ407" s="59"/>
      <c r="CR407" s="59"/>
      <c r="CS407" s="59"/>
      <c r="CT407" s="59"/>
      <c r="CU407" s="59"/>
      <c r="CV407" s="59"/>
      <c r="CW407" s="59"/>
      <c r="CX407" s="59"/>
      <c r="CY407" s="59"/>
      <c r="CZ407" s="59"/>
      <c r="DA407" s="59"/>
      <c r="DB407" s="59"/>
      <c r="DC407" s="59"/>
      <c r="DD407" s="59"/>
      <c r="DE407" s="59"/>
      <c r="DF407" s="59"/>
      <c r="DG407" s="59"/>
      <c r="DH407" s="59"/>
      <c r="DI407" s="59"/>
      <c r="DJ407" s="59"/>
      <c r="DK407" s="59"/>
      <c r="DL407" s="59"/>
      <c r="DM407" s="59"/>
      <c r="DN407" s="59"/>
      <c r="DO407" s="59"/>
      <c r="DP407" s="59"/>
      <c r="DQ407" s="59"/>
      <c r="DR407" s="59"/>
      <c r="DS407" s="59"/>
      <c r="DT407" s="59"/>
      <c r="DU407" s="59"/>
      <c r="DV407" s="59"/>
      <c r="DW407" s="59"/>
      <c r="DX407" s="59"/>
      <c r="DY407" s="59"/>
      <c r="DZ407" s="59"/>
      <c r="EA407" s="59"/>
      <c r="EB407" s="59"/>
      <c r="EC407" s="59"/>
      <c r="ED407" s="59"/>
      <c r="EE407" s="59"/>
      <c r="EF407" s="59"/>
      <c r="EG407" s="59"/>
      <c r="EH407" s="59"/>
      <c r="EI407" s="59"/>
      <c r="EJ407" s="59"/>
      <c r="EK407" s="59"/>
      <c r="EL407" s="59"/>
      <c r="EM407" s="59"/>
      <c r="EN407" s="59"/>
      <c r="EO407" s="59"/>
      <c r="EP407" s="59"/>
      <c r="EQ407" s="59"/>
      <c r="ER407" s="59"/>
      <c r="ES407" s="59"/>
    </row>
    <row r="408" spans="1:149" outlineLevel="1" x14ac:dyDescent="0.2">
      <c r="A408" s="17">
        <v>207</v>
      </c>
      <c r="B408" s="17">
        <v>0</v>
      </c>
      <c r="C408" s="1">
        <v>2.9358887798112129E-12</v>
      </c>
      <c r="D408" s="1">
        <f t="shared" si="31"/>
        <v>-2.9358887798112129E-12</v>
      </c>
      <c r="E408" s="1">
        <f t="shared" si="32"/>
        <v>5.8717475326289088E-12</v>
      </c>
      <c r="F408" s="1">
        <f t="shared" si="33"/>
        <v>-2.4231689030335687E-6</v>
      </c>
      <c r="G408" s="1">
        <f t="shared" si="34"/>
        <v>-1.7134435443923539E-6</v>
      </c>
      <c r="H408" s="1">
        <v>6.9028931272985901E-10</v>
      </c>
      <c r="I408" s="1">
        <f t="shared" si="35"/>
        <v>2.0266126494720852E-21</v>
      </c>
      <c r="J408" s="1">
        <f t="shared" si="36"/>
        <v>-1.7134435449837398E-6</v>
      </c>
      <c r="AV408" s="59"/>
      <c r="AW408" s="59"/>
      <c r="AX408" s="59"/>
      <c r="AY408" s="59"/>
      <c r="AZ408" s="59"/>
      <c r="BA408" s="59"/>
      <c r="BB408" s="59"/>
      <c r="BC408" s="72"/>
      <c r="BD408" s="59"/>
      <c r="BE408" s="59"/>
      <c r="BF408" s="59"/>
      <c r="BG408" s="59">
        <f t="shared" si="37"/>
        <v>1</v>
      </c>
      <c r="BH408" s="59">
        <f t="shared" si="38"/>
        <v>2.9358887798112129E-12</v>
      </c>
      <c r="BI408" s="59" t="e">
        <f t="shared" si="39"/>
        <v>#N/A</v>
      </c>
      <c r="BJ408" s="59"/>
      <c r="BK408" s="59"/>
      <c r="BL408" s="59"/>
      <c r="BM408" s="59"/>
      <c r="BN408" s="59"/>
      <c r="BO408" s="59"/>
      <c r="BP408" s="59"/>
      <c r="BQ408" s="59"/>
      <c r="BR408" s="59"/>
      <c r="BS408" s="59"/>
      <c r="BT408" s="59"/>
      <c r="BU408" s="59"/>
      <c r="BV408" s="59"/>
      <c r="BW408" s="59"/>
      <c r="BX408" s="59"/>
      <c r="BY408" s="59"/>
      <c r="BZ408" s="59"/>
      <c r="CA408" s="59"/>
      <c r="CB408" s="59"/>
      <c r="CC408" s="59"/>
      <c r="CD408" s="59"/>
      <c r="CE408" s="59"/>
      <c r="CF408" s="59"/>
      <c r="CG408" s="59"/>
      <c r="CH408" s="59"/>
      <c r="CI408" s="59"/>
      <c r="CJ408" s="59"/>
      <c r="CK408" s="59"/>
      <c r="CL408" s="59"/>
      <c r="CM408" s="59"/>
      <c r="CN408" s="59"/>
      <c r="CO408" s="59"/>
      <c r="CP408" s="59"/>
      <c r="CQ408" s="59"/>
      <c r="CR408" s="59"/>
      <c r="CS408" s="59"/>
      <c r="CT408" s="59"/>
      <c r="CU408" s="59"/>
      <c r="CV408" s="59"/>
      <c r="CW408" s="59"/>
      <c r="CX408" s="59"/>
      <c r="CY408" s="59"/>
      <c r="CZ408" s="59"/>
      <c r="DA408" s="59"/>
      <c r="DB408" s="59"/>
      <c r="DC408" s="59"/>
      <c r="DD408" s="59"/>
      <c r="DE408" s="59"/>
      <c r="DF408" s="59"/>
      <c r="DG408" s="59"/>
      <c r="DH408" s="59"/>
      <c r="DI408" s="59"/>
      <c r="DJ408" s="59"/>
      <c r="DK408" s="59"/>
      <c r="DL408" s="59"/>
      <c r="DM408" s="59"/>
      <c r="DN408" s="59"/>
      <c r="DO408" s="59"/>
      <c r="DP408" s="59"/>
      <c r="DQ408" s="59"/>
      <c r="DR408" s="59"/>
      <c r="DS408" s="59"/>
      <c r="DT408" s="59"/>
      <c r="DU408" s="59"/>
      <c r="DV408" s="59"/>
      <c r="DW408" s="59"/>
      <c r="DX408" s="59"/>
      <c r="DY408" s="59"/>
      <c r="DZ408" s="59"/>
      <c r="EA408" s="59"/>
      <c r="EB408" s="59"/>
      <c r="EC408" s="59"/>
      <c r="ED408" s="59"/>
      <c r="EE408" s="59"/>
      <c r="EF408" s="59"/>
      <c r="EG408" s="59"/>
      <c r="EH408" s="59"/>
      <c r="EI408" s="59"/>
      <c r="EJ408" s="59"/>
      <c r="EK408" s="59"/>
      <c r="EL408" s="59"/>
      <c r="EM408" s="59"/>
      <c r="EN408" s="59"/>
      <c r="EO408" s="59"/>
      <c r="EP408" s="59"/>
      <c r="EQ408" s="59"/>
      <c r="ER408" s="59"/>
      <c r="ES408" s="59"/>
    </row>
    <row r="409" spans="1:149" outlineLevel="1" x14ac:dyDescent="0.2">
      <c r="A409" s="17">
        <v>208</v>
      </c>
      <c r="B409" s="17">
        <v>0</v>
      </c>
      <c r="C409" s="1">
        <v>2.1096714985647436E-6</v>
      </c>
      <c r="D409" s="1">
        <f t="shared" si="31"/>
        <v>-2.1096714985647436E-6</v>
      </c>
      <c r="E409" s="1">
        <f t="shared" si="32"/>
        <v>4.2193474478114866E-6</v>
      </c>
      <c r="F409" s="1">
        <f t="shared" si="33"/>
        <v>-2.0541050235592839E-3</v>
      </c>
      <c r="G409" s="1">
        <f t="shared" si="34"/>
        <v>-1.4524723574953036E-3</v>
      </c>
      <c r="H409" s="1">
        <v>1.2413940662812763E-4</v>
      </c>
      <c r="I409" s="1">
        <f t="shared" si="35"/>
        <v>2.6192643591457445E-10</v>
      </c>
      <c r="J409" s="1">
        <f t="shared" si="36"/>
        <v>-1.4525625204182709E-3</v>
      </c>
      <c r="AV409" s="59"/>
      <c r="AW409" s="59"/>
      <c r="AX409" s="59"/>
      <c r="AY409" s="59"/>
      <c r="AZ409" s="59"/>
      <c r="BA409" s="59"/>
      <c r="BB409" s="59"/>
      <c r="BC409" s="72"/>
      <c r="BD409" s="59"/>
      <c r="BE409" s="59"/>
      <c r="BF409" s="59"/>
      <c r="BG409" s="59">
        <f t="shared" si="37"/>
        <v>1</v>
      </c>
      <c r="BH409" s="59">
        <f t="shared" si="38"/>
        <v>2.1096714985647436E-6</v>
      </c>
      <c r="BI409" s="59" t="e">
        <f t="shared" si="39"/>
        <v>#N/A</v>
      </c>
      <c r="BJ409" s="59"/>
      <c r="BK409" s="59"/>
      <c r="BL409" s="59"/>
      <c r="BM409" s="59"/>
      <c r="BN409" s="59"/>
      <c r="BO409" s="59"/>
      <c r="BP409" s="59"/>
      <c r="BQ409" s="59"/>
      <c r="BR409" s="59"/>
      <c r="BS409" s="59"/>
      <c r="BT409" s="59"/>
      <c r="BU409" s="59"/>
      <c r="BV409" s="59"/>
      <c r="BW409" s="59"/>
      <c r="BX409" s="59"/>
      <c r="BY409" s="59"/>
      <c r="BZ409" s="59"/>
      <c r="CA409" s="59"/>
      <c r="CB409" s="59"/>
      <c r="CC409" s="59"/>
      <c r="CD409" s="59"/>
      <c r="CE409" s="59"/>
      <c r="CF409" s="59"/>
      <c r="CG409" s="59"/>
      <c r="CH409" s="59"/>
      <c r="CI409" s="59"/>
      <c r="CJ409" s="59"/>
      <c r="CK409" s="59"/>
      <c r="CL409" s="59"/>
      <c r="CM409" s="59"/>
      <c r="CN409" s="59"/>
      <c r="CO409" s="59"/>
      <c r="CP409" s="59"/>
      <c r="CQ409" s="59"/>
      <c r="CR409" s="59"/>
      <c r="CS409" s="59"/>
      <c r="CT409" s="59"/>
      <c r="CU409" s="59"/>
      <c r="CV409" s="59"/>
      <c r="CW409" s="59"/>
      <c r="CX409" s="59"/>
      <c r="CY409" s="59"/>
      <c r="CZ409" s="59"/>
      <c r="DA409" s="59"/>
      <c r="DB409" s="59"/>
      <c r="DC409" s="59"/>
      <c r="DD409" s="59"/>
      <c r="DE409" s="59"/>
      <c r="DF409" s="59"/>
      <c r="DG409" s="59"/>
      <c r="DH409" s="59"/>
      <c r="DI409" s="59"/>
      <c r="DJ409" s="59"/>
      <c r="DK409" s="59"/>
      <c r="DL409" s="59"/>
      <c r="DM409" s="59"/>
      <c r="DN409" s="59"/>
      <c r="DO409" s="59"/>
      <c r="DP409" s="59"/>
      <c r="DQ409" s="59"/>
      <c r="DR409" s="59"/>
      <c r="DS409" s="59"/>
      <c r="DT409" s="59"/>
      <c r="DU409" s="59"/>
      <c r="DV409" s="59"/>
      <c r="DW409" s="59"/>
      <c r="DX409" s="59"/>
      <c r="DY409" s="59"/>
      <c r="DZ409" s="59"/>
      <c r="EA409" s="59"/>
      <c r="EB409" s="59"/>
      <c r="EC409" s="59"/>
      <c r="ED409" s="59"/>
      <c r="EE409" s="59"/>
      <c r="EF409" s="59"/>
      <c r="EG409" s="59"/>
      <c r="EH409" s="59"/>
      <c r="EI409" s="59"/>
      <c r="EJ409" s="59"/>
      <c r="EK409" s="59"/>
      <c r="EL409" s="59"/>
      <c r="EM409" s="59"/>
      <c r="EN409" s="59"/>
      <c r="EO409" s="59"/>
      <c r="EP409" s="59"/>
      <c r="EQ409" s="59"/>
      <c r="ER409" s="59"/>
      <c r="ES409" s="59"/>
    </row>
    <row r="410" spans="1:149" outlineLevel="1" x14ac:dyDescent="0.2">
      <c r="A410" s="17">
        <v>209</v>
      </c>
      <c r="B410" s="17">
        <v>0</v>
      </c>
      <c r="C410" s="1">
        <v>1.1812212411363054E-19</v>
      </c>
      <c r="D410" s="1">
        <f t="shared" si="31"/>
        <v>-1.1812212411363054E-19</v>
      </c>
      <c r="E410" s="1">
        <f t="shared" si="32"/>
        <v>0</v>
      </c>
      <c r="F410" s="1">
        <f t="shared" si="33"/>
        <v>0</v>
      </c>
      <c r="G410" s="1">
        <f t="shared" si="34"/>
        <v>-3.4368899329718222E-10</v>
      </c>
      <c r="H410" s="1">
        <v>8.1551942010210078E-17</v>
      </c>
      <c r="I410" s="1">
        <f t="shared" si="35"/>
        <v>9.633088615837639E-36</v>
      </c>
      <c r="J410" s="1">
        <f t="shared" si="36"/>
        <v>-3.4368899329718222E-10</v>
      </c>
      <c r="AV410" s="59"/>
      <c r="AW410" s="59"/>
      <c r="AX410" s="59"/>
      <c r="AY410" s="59"/>
      <c r="AZ410" s="59"/>
      <c r="BA410" s="59"/>
      <c r="BB410" s="59"/>
      <c r="BC410" s="72"/>
      <c r="BD410" s="59"/>
      <c r="BE410" s="59"/>
      <c r="BF410" s="59"/>
      <c r="BG410" s="59">
        <f t="shared" si="37"/>
        <v>1</v>
      </c>
      <c r="BH410" s="59">
        <f t="shared" si="38"/>
        <v>1.1812212411363054E-19</v>
      </c>
      <c r="BI410" s="59" t="e">
        <f t="shared" si="39"/>
        <v>#N/A</v>
      </c>
      <c r="BJ410" s="59"/>
      <c r="BK410" s="59"/>
      <c r="BL410" s="59"/>
      <c r="BM410" s="59"/>
      <c r="BN410" s="59"/>
      <c r="BO410" s="59"/>
      <c r="BP410" s="59"/>
      <c r="BQ410" s="59"/>
      <c r="BR410" s="59"/>
      <c r="BS410" s="59"/>
      <c r="BT410" s="59"/>
      <c r="BU410" s="59"/>
      <c r="BV410" s="59"/>
      <c r="BW410" s="59"/>
      <c r="BX410" s="59"/>
      <c r="BY410" s="59"/>
      <c r="BZ410" s="59"/>
      <c r="CA410" s="59"/>
      <c r="CB410" s="59"/>
      <c r="CC410" s="59"/>
      <c r="CD410" s="59"/>
      <c r="CE410" s="59"/>
      <c r="CF410" s="59"/>
      <c r="CG410" s="59"/>
      <c r="CH410" s="59"/>
      <c r="CI410" s="59"/>
      <c r="CJ410" s="59"/>
      <c r="CK410" s="59"/>
      <c r="CL410" s="59"/>
      <c r="CM410" s="59"/>
      <c r="CN410" s="59"/>
      <c r="CO410" s="59"/>
      <c r="CP410" s="59"/>
      <c r="CQ410" s="59"/>
      <c r="CR410" s="59"/>
      <c r="CS410" s="59"/>
      <c r="CT410" s="59"/>
      <c r="CU410" s="59"/>
      <c r="CV410" s="59"/>
      <c r="CW410" s="59"/>
      <c r="CX410" s="59"/>
      <c r="CY410" s="59"/>
      <c r="CZ410" s="59"/>
      <c r="DA410" s="59"/>
      <c r="DB410" s="59"/>
      <c r="DC410" s="59"/>
      <c r="DD410" s="59"/>
      <c r="DE410" s="59"/>
      <c r="DF410" s="59"/>
      <c r="DG410" s="59"/>
      <c r="DH410" s="59"/>
      <c r="DI410" s="59"/>
      <c r="DJ410" s="59"/>
      <c r="DK410" s="59"/>
      <c r="DL410" s="59"/>
      <c r="DM410" s="59"/>
      <c r="DN410" s="59"/>
      <c r="DO410" s="59"/>
      <c r="DP410" s="59"/>
      <c r="DQ410" s="59"/>
      <c r="DR410" s="59"/>
      <c r="DS410" s="59"/>
      <c r="DT410" s="59"/>
      <c r="DU410" s="59"/>
      <c r="DV410" s="59"/>
      <c r="DW410" s="59"/>
      <c r="DX410" s="59"/>
      <c r="DY410" s="59"/>
      <c r="DZ410" s="59"/>
      <c r="EA410" s="59"/>
      <c r="EB410" s="59"/>
      <c r="EC410" s="59"/>
      <c r="ED410" s="59"/>
      <c r="EE410" s="59"/>
      <c r="EF410" s="59"/>
      <c r="EG410" s="59"/>
      <c r="EH410" s="59"/>
      <c r="EI410" s="59"/>
      <c r="EJ410" s="59"/>
      <c r="EK410" s="59"/>
      <c r="EL410" s="59"/>
      <c r="EM410" s="59"/>
      <c r="EN410" s="59"/>
      <c r="EO410" s="59"/>
      <c r="EP410" s="59"/>
      <c r="EQ410" s="59"/>
      <c r="ER410" s="59"/>
      <c r="ES410" s="59"/>
    </row>
    <row r="411" spans="1:149" outlineLevel="1" x14ac:dyDescent="0.2">
      <c r="A411" s="17">
        <v>210</v>
      </c>
      <c r="B411" s="17">
        <v>0</v>
      </c>
      <c r="C411" s="1">
        <v>1.4506486051079567E-12</v>
      </c>
      <c r="D411" s="1">
        <f t="shared" si="31"/>
        <v>-1.4506486051079567E-12</v>
      </c>
      <c r="E411" s="1">
        <f t="shared" si="32"/>
        <v>2.9012348079483548E-12</v>
      </c>
      <c r="F411" s="1">
        <f t="shared" si="33"/>
        <v>-1.7033011501048059E-6</v>
      </c>
      <c r="G411" s="1">
        <f t="shared" si="34"/>
        <v>-1.204428746381479E-6</v>
      </c>
      <c r="H411" s="1">
        <v>4.2179346947845756E-10</v>
      </c>
      <c r="I411" s="1">
        <f t="shared" si="35"/>
        <v>6.1187410840154207E-22</v>
      </c>
      <c r="J411" s="1">
        <f t="shared" si="36"/>
        <v>-1.2044287466354892E-6</v>
      </c>
      <c r="AV411" s="59"/>
      <c r="AW411" s="59"/>
      <c r="AX411" s="59"/>
      <c r="AY411" s="59"/>
      <c r="AZ411" s="59"/>
      <c r="BA411" s="59"/>
      <c r="BB411" s="59"/>
      <c r="BC411" s="72"/>
      <c r="BD411" s="59"/>
      <c r="BE411" s="59"/>
      <c r="BF411" s="59"/>
      <c r="BG411" s="59">
        <f t="shared" si="37"/>
        <v>1</v>
      </c>
      <c r="BH411" s="59">
        <f t="shared" si="38"/>
        <v>1.4506486051079567E-12</v>
      </c>
      <c r="BI411" s="59" t="e">
        <f t="shared" si="39"/>
        <v>#N/A</v>
      </c>
      <c r="BJ411" s="59"/>
      <c r="BK411" s="59"/>
      <c r="BL411" s="59"/>
      <c r="BM411" s="59"/>
      <c r="BN411" s="59"/>
      <c r="BO411" s="59"/>
      <c r="BP411" s="59"/>
      <c r="BQ411" s="59"/>
      <c r="BR411" s="59"/>
      <c r="BS411" s="59"/>
      <c r="BT411" s="59"/>
      <c r="BU411" s="59"/>
      <c r="BV411" s="59"/>
      <c r="BW411" s="59"/>
      <c r="BX411" s="59"/>
      <c r="BY411" s="59"/>
      <c r="BZ411" s="59"/>
      <c r="CA411" s="59"/>
      <c r="CB411" s="59"/>
      <c r="CC411" s="59"/>
      <c r="CD411" s="59"/>
      <c r="CE411" s="59"/>
      <c r="CF411" s="59"/>
      <c r="CG411" s="59"/>
      <c r="CH411" s="59"/>
      <c r="CI411" s="59"/>
      <c r="CJ411" s="59"/>
      <c r="CK411" s="59"/>
      <c r="CL411" s="59"/>
      <c r="CM411" s="59"/>
      <c r="CN411" s="59"/>
      <c r="CO411" s="59"/>
      <c r="CP411" s="59"/>
      <c r="CQ411" s="59"/>
      <c r="CR411" s="59"/>
      <c r="CS411" s="59"/>
      <c r="CT411" s="59"/>
      <c r="CU411" s="59"/>
      <c r="CV411" s="59"/>
      <c r="CW411" s="59"/>
      <c r="CX411" s="59"/>
      <c r="CY411" s="59"/>
      <c r="CZ411" s="59"/>
      <c r="DA411" s="59"/>
      <c r="DB411" s="59"/>
      <c r="DC411" s="59"/>
      <c r="DD411" s="59"/>
      <c r="DE411" s="59"/>
      <c r="DF411" s="59"/>
      <c r="DG411" s="59"/>
      <c r="DH411" s="59"/>
      <c r="DI411" s="59"/>
      <c r="DJ411" s="59"/>
      <c r="DK411" s="59"/>
      <c r="DL411" s="59"/>
      <c r="DM411" s="59"/>
      <c r="DN411" s="59"/>
      <c r="DO411" s="59"/>
      <c r="DP411" s="59"/>
      <c r="DQ411" s="59"/>
      <c r="DR411" s="59"/>
      <c r="DS411" s="59"/>
      <c r="DT411" s="59"/>
      <c r="DU411" s="59"/>
      <c r="DV411" s="59"/>
      <c r="DW411" s="59"/>
      <c r="DX411" s="59"/>
      <c r="DY411" s="59"/>
      <c r="DZ411" s="59"/>
      <c r="EA411" s="59"/>
      <c r="EB411" s="59"/>
      <c r="EC411" s="59"/>
      <c r="ED411" s="59"/>
      <c r="EE411" s="59"/>
      <c r="EF411" s="59"/>
      <c r="EG411" s="59"/>
      <c r="EH411" s="59"/>
      <c r="EI411" s="59"/>
      <c r="EJ411" s="59"/>
      <c r="EK411" s="59"/>
      <c r="EL411" s="59"/>
      <c r="EM411" s="59"/>
      <c r="EN411" s="59"/>
      <c r="EO411" s="59"/>
      <c r="EP411" s="59"/>
      <c r="EQ411" s="59"/>
      <c r="ER411" s="59"/>
      <c r="ES411" s="59"/>
    </row>
    <row r="412" spans="1:149" outlineLevel="1" x14ac:dyDescent="0.2">
      <c r="A412" s="17">
        <v>211</v>
      </c>
      <c r="B412" s="17">
        <v>0</v>
      </c>
      <c r="C412" s="1">
        <v>5.802479342657987E-14</v>
      </c>
      <c r="D412" s="1">
        <f t="shared" si="31"/>
        <v>-5.802479342657987E-14</v>
      </c>
      <c r="E412" s="1">
        <f t="shared" si="32"/>
        <v>1.1635137298071302E-13</v>
      </c>
      <c r="F412" s="1">
        <f t="shared" si="33"/>
        <v>-3.4110317058144303E-7</v>
      </c>
      <c r="G412" s="1">
        <f t="shared" si="34"/>
        <v>-2.4088336062622351E-7</v>
      </c>
      <c r="H412" s="1">
        <v>2.0032572709872248E-11</v>
      </c>
      <c r="I412" s="1">
        <f t="shared" si="35"/>
        <v>1.1623858933166318E-24</v>
      </c>
      <c r="J412" s="1">
        <f t="shared" si="36"/>
        <v>-2.4088336062863623E-7</v>
      </c>
      <c r="AV412" s="59"/>
      <c r="AW412" s="59"/>
      <c r="AX412" s="59"/>
      <c r="AY412" s="59"/>
      <c r="AZ412" s="59"/>
      <c r="BA412" s="59"/>
      <c r="BB412" s="59"/>
      <c r="BC412" s="72"/>
      <c r="BD412" s="59"/>
      <c r="BE412" s="59"/>
      <c r="BF412" s="59"/>
      <c r="BG412" s="59">
        <f t="shared" si="37"/>
        <v>1</v>
      </c>
      <c r="BH412" s="59">
        <f t="shared" si="38"/>
        <v>5.802479342657987E-14</v>
      </c>
      <c r="BI412" s="59" t="e">
        <f t="shared" si="39"/>
        <v>#N/A</v>
      </c>
      <c r="BJ412" s="59"/>
      <c r="BK412" s="59"/>
      <c r="BL412" s="59"/>
      <c r="BM412" s="59"/>
      <c r="BN412" s="59"/>
      <c r="BO412" s="59"/>
      <c r="BP412" s="59"/>
      <c r="BQ412" s="59"/>
      <c r="BR412" s="59"/>
      <c r="BS412" s="59"/>
      <c r="BT412" s="59"/>
      <c r="BU412" s="59"/>
      <c r="BV412" s="59"/>
      <c r="BW412" s="59"/>
      <c r="BX412" s="59"/>
      <c r="BY412" s="59"/>
      <c r="BZ412" s="59"/>
      <c r="CA412" s="59"/>
      <c r="CB412" s="59"/>
      <c r="CC412" s="59"/>
      <c r="CD412" s="59"/>
      <c r="CE412" s="59"/>
      <c r="CF412" s="59"/>
      <c r="CG412" s="59"/>
      <c r="CH412" s="59"/>
      <c r="CI412" s="59"/>
      <c r="CJ412" s="59"/>
      <c r="CK412" s="59"/>
      <c r="CL412" s="59"/>
      <c r="CM412" s="59"/>
      <c r="CN412" s="59"/>
      <c r="CO412" s="59"/>
      <c r="CP412" s="59"/>
      <c r="CQ412" s="59"/>
      <c r="CR412" s="59"/>
      <c r="CS412" s="59"/>
      <c r="CT412" s="59"/>
      <c r="CU412" s="59"/>
      <c r="CV412" s="59"/>
      <c r="CW412" s="59"/>
      <c r="CX412" s="59"/>
      <c r="CY412" s="59"/>
      <c r="CZ412" s="59"/>
      <c r="DA412" s="59"/>
      <c r="DB412" s="59"/>
      <c r="DC412" s="59"/>
      <c r="DD412" s="59"/>
      <c r="DE412" s="59"/>
      <c r="DF412" s="59"/>
      <c r="DG412" s="59"/>
      <c r="DH412" s="59"/>
      <c r="DI412" s="59"/>
      <c r="DJ412" s="59"/>
      <c r="DK412" s="59"/>
      <c r="DL412" s="59"/>
      <c r="DM412" s="59"/>
      <c r="DN412" s="59"/>
      <c r="DO412" s="59"/>
      <c r="DP412" s="59"/>
      <c r="DQ412" s="59"/>
      <c r="DR412" s="59"/>
      <c r="DS412" s="59"/>
      <c r="DT412" s="59"/>
      <c r="DU412" s="59"/>
      <c r="DV412" s="59"/>
      <c r="DW412" s="59"/>
      <c r="DX412" s="59"/>
      <c r="DY412" s="59"/>
      <c r="DZ412" s="59"/>
      <c r="EA412" s="59"/>
      <c r="EB412" s="59"/>
      <c r="EC412" s="59"/>
      <c r="ED412" s="59"/>
      <c r="EE412" s="59"/>
      <c r="EF412" s="59"/>
      <c r="EG412" s="59"/>
      <c r="EH412" s="59"/>
      <c r="EI412" s="59"/>
      <c r="EJ412" s="59"/>
      <c r="EK412" s="59"/>
      <c r="EL412" s="59"/>
      <c r="EM412" s="59"/>
      <c r="EN412" s="59"/>
      <c r="EO412" s="59"/>
      <c r="EP412" s="59"/>
      <c r="EQ412" s="59"/>
      <c r="ER412" s="59"/>
      <c r="ES412" s="59"/>
    </row>
    <row r="413" spans="1:149" outlineLevel="1" x14ac:dyDescent="0.2">
      <c r="A413" s="17">
        <v>212</v>
      </c>
      <c r="B413" s="17">
        <v>1</v>
      </c>
      <c r="C413" s="1">
        <v>1</v>
      </c>
      <c r="D413" s="1">
        <f t="shared" si="31"/>
        <v>0</v>
      </c>
      <c r="E413" s="1">
        <f t="shared" si="32"/>
        <v>0</v>
      </c>
      <c r="F413" s="1">
        <f t="shared" si="33"/>
        <v>0</v>
      </c>
      <c r="G413" s="1" t="e">
        <f t="shared" si="34"/>
        <v>#DIV/0!</v>
      </c>
      <c r="H413" s="1">
        <v>0</v>
      </c>
      <c r="I413" s="1" t="e">
        <f t="shared" si="35"/>
        <v>#DIV/0!</v>
      </c>
      <c r="J413" s="1" t="e">
        <f t="shared" si="36"/>
        <v>#DIV/0!</v>
      </c>
      <c r="AV413" s="59"/>
      <c r="AW413" s="59"/>
      <c r="AX413" s="59"/>
      <c r="AY413" s="59"/>
      <c r="AZ413" s="59"/>
      <c r="BA413" s="59"/>
      <c r="BB413" s="59"/>
      <c r="BC413" s="72"/>
      <c r="BD413" s="59"/>
      <c r="BE413" s="59"/>
      <c r="BF413" s="59"/>
      <c r="BG413" s="59">
        <f t="shared" si="37"/>
        <v>0</v>
      </c>
      <c r="BH413" s="59" t="e">
        <f t="shared" si="38"/>
        <v>#N/A</v>
      </c>
      <c r="BI413" s="59">
        <f t="shared" si="39"/>
        <v>1</v>
      </c>
      <c r="BJ413" s="59"/>
      <c r="BK413" s="59"/>
      <c r="BL413" s="59"/>
      <c r="BM413" s="59"/>
      <c r="BN413" s="59"/>
      <c r="BO413" s="59"/>
      <c r="BP413" s="59"/>
      <c r="BQ413" s="59"/>
      <c r="BR413" s="59"/>
      <c r="BS413" s="59"/>
      <c r="BT413" s="59"/>
      <c r="BU413" s="59"/>
      <c r="BV413" s="59"/>
      <c r="BW413" s="59"/>
      <c r="BX413" s="59"/>
      <c r="BY413" s="59"/>
      <c r="BZ413" s="59"/>
      <c r="CA413" s="59"/>
      <c r="CB413" s="59"/>
      <c r="CC413" s="59"/>
      <c r="CD413" s="59"/>
      <c r="CE413" s="59"/>
      <c r="CF413" s="59"/>
      <c r="CG413" s="59"/>
      <c r="CH413" s="59"/>
      <c r="CI413" s="59"/>
      <c r="CJ413" s="59"/>
      <c r="CK413" s="59"/>
      <c r="CL413" s="59"/>
      <c r="CM413" s="59"/>
      <c r="CN413" s="59"/>
      <c r="CO413" s="59"/>
      <c r="CP413" s="59"/>
      <c r="CQ413" s="59"/>
      <c r="CR413" s="59"/>
      <c r="CS413" s="59"/>
      <c r="CT413" s="59"/>
      <c r="CU413" s="59"/>
      <c r="CV413" s="59"/>
      <c r="CW413" s="59"/>
      <c r="CX413" s="59"/>
      <c r="CY413" s="59"/>
      <c r="CZ413" s="59"/>
      <c r="DA413" s="59"/>
      <c r="DB413" s="59"/>
      <c r="DC413" s="59"/>
      <c r="DD413" s="59"/>
      <c r="DE413" s="59"/>
      <c r="DF413" s="59"/>
      <c r="DG413" s="59"/>
      <c r="DH413" s="59"/>
      <c r="DI413" s="59"/>
      <c r="DJ413" s="59"/>
      <c r="DK413" s="59"/>
      <c r="DL413" s="59"/>
      <c r="DM413" s="59"/>
      <c r="DN413" s="59"/>
      <c r="DO413" s="59"/>
      <c r="DP413" s="59"/>
      <c r="DQ413" s="59"/>
      <c r="DR413" s="59"/>
      <c r="DS413" s="59"/>
      <c r="DT413" s="59"/>
      <c r="DU413" s="59"/>
      <c r="DV413" s="59"/>
      <c r="DW413" s="59"/>
      <c r="DX413" s="59"/>
      <c r="DY413" s="59"/>
      <c r="DZ413" s="59"/>
      <c r="EA413" s="59"/>
      <c r="EB413" s="59"/>
      <c r="EC413" s="59"/>
      <c r="ED413" s="59"/>
      <c r="EE413" s="59"/>
      <c r="EF413" s="59"/>
      <c r="EG413" s="59"/>
      <c r="EH413" s="59"/>
      <c r="EI413" s="59"/>
      <c r="EJ413" s="59"/>
      <c r="EK413" s="59"/>
      <c r="EL413" s="59"/>
      <c r="EM413" s="59"/>
      <c r="EN413" s="59"/>
      <c r="EO413" s="59"/>
      <c r="EP413" s="59"/>
      <c r="EQ413" s="59"/>
      <c r="ER413" s="59"/>
      <c r="ES413" s="59"/>
    </row>
    <row r="414" spans="1:149" outlineLevel="1" x14ac:dyDescent="0.2">
      <c r="A414" s="17">
        <v>213</v>
      </c>
      <c r="B414" s="17">
        <v>0</v>
      </c>
      <c r="C414" s="1">
        <v>5.7199224715746434E-18</v>
      </c>
      <c r="D414" s="1">
        <f t="shared" si="31"/>
        <v>-5.7199224715746434E-18</v>
      </c>
      <c r="E414" s="1">
        <f t="shared" si="32"/>
        <v>0</v>
      </c>
      <c r="F414" s="1">
        <f t="shared" si="33"/>
        <v>0</v>
      </c>
      <c r="G414" s="1">
        <f t="shared" si="34"/>
        <v>-2.3916359404337954E-9</v>
      </c>
      <c r="H414" s="1">
        <v>3.3250278114391181E-15</v>
      </c>
      <c r="I414" s="1">
        <f t="shared" si="35"/>
        <v>1.9018901297261336E-32</v>
      </c>
      <c r="J414" s="1">
        <f t="shared" si="36"/>
        <v>-2.3916359404337995E-9</v>
      </c>
      <c r="AV414" s="59"/>
      <c r="AW414" s="59"/>
      <c r="AX414" s="59"/>
      <c r="AY414" s="59"/>
      <c r="AZ414" s="59"/>
      <c r="BA414" s="59"/>
      <c r="BB414" s="59"/>
      <c r="BC414" s="72"/>
      <c r="BD414" s="59"/>
      <c r="BE414" s="59"/>
      <c r="BF414" s="59"/>
      <c r="BG414" s="59">
        <f t="shared" si="37"/>
        <v>1</v>
      </c>
      <c r="BH414" s="59">
        <f t="shared" si="38"/>
        <v>5.7199224715746434E-18</v>
      </c>
      <c r="BI414" s="59" t="e">
        <f t="shared" si="39"/>
        <v>#N/A</v>
      </c>
      <c r="BJ414" s="59"/>
      <c r="BK414" s="59"/>
      <c r="BL414" s="59"/>
      <c r="BM414" s="59"/>
      <c r="BN414" s="59"/>
      <c r="BO414" s="59"/>
      <c r="BP414" s="59"/>
      <c r="BQ414" s="59"/>
      <c r="BR414" s="59"/>
      <c r="BS414" s="59"/>
      <c r="BT414" s="59"/>
      <c r="BU414" s="59"/>
      <c r="BV414" s="59"/>
      <c r="BW414" s="59"/>
      <c r="BX414" s="59"/>
      <c r="BY414" s="59"/>
      <c r="BZ414" s="59"/>
      <c r="CA414" s="59"/>
      <c r="CB414" s="59"/>
      <c r="CC414" s="59"/>
      <c r="CD414" s="59"/>
      <c r="CE414" s="59"/>
      <c r="CF414" s="59"/>
      <c r="CG414" s="59"/>
      <c r="CH414" s="59"/>
      <c r="CI414" s="59"/>
      <c r="CJ414" s="59"/>
      <c r="CK414" s="59"/>
      <c r="CL414" s="59"/>
      <c r="CM414" s="59"/>
      <c r="CN414" s="59"/>
      <c r="CO414" s="59"/>
      <c r="CP414" s="59"/>
      <c r="CQ414" s="59"/>
      <c r="CR414" s="59"/>
      <c r="CS414" s="59"/>
      <c r="CT414" s="59"/>
      <c r="CU414" s="59"/>
      <c r="CV414" s="59"/>
      <c r="CW414" s="59"/>
      <c r="CX414" s="59"/>
      <c r="CY414" s="59"/>
      <c r="CZ414" s="59"/>
      <c r="DA414" s="59"/>
      <c r="DB414" s="59"/>
      <c r="DC414" s="59"/>
      <c r="DD414" s="59"/>
      <c r="DE414" s="59"/>
      <c r="DF414" s="59"/>
      <c r="DG414" s="59"/>
      <c r="DH414" s="59"/>
      <c r="DI414" s="59"/>
      <c r="DJ414" s="59"/>
      <c r="DK414" s="59"/>
      <c r="DL414" s="59"/>
      <c r="DM414" s="59"/>
      <c r="DN414" s="59"/>
      <c r="DO414" s="59"/>
      <c r="DP414" s="59"/>
      <c r="DQ414" s="59"/>
      <c r="DR414" s="59"/>
      <c r="DS414" s="59"/>
      <c r="DT414" s="59"/>
      <c r="DU414" s="59"/>
      <c r="DV414" s="59"/>
      <c r="DW414" s="59"/>
      <c r="DX414" s="59"/>
      <c r="DY414" s="59"/>
      <c r="DZ414" s="59"/>
      <c r="EA414" s="59"/>
      <c r="EB414" s="59"/>
      <c r="EC414" s="59"/>
      <c r="ED414" s="59"/>
      <c r="EE414" s="59"/>
      <c r="EF414" s="59"/>
      <c r="EG414" s="59"/>
      <c r="EH414" s="59"/>
      <c r="EI414" s="59"/>
      <c r="EJ414" s="59"/>
      <c r="EK414" s="59"/>
      <c r="EL414" s="59"/>
      <c r="EM414" s="59"/>
      <c r="EN414" s="59"/>
      <c r="EO414" s="59"/>
      <c r="EP414" s="59"/>
      <c r="EQ414" s="59"/>
      <c r="ER414" s="59"/>
      <c r="ES414" s="59"/>
    </row>
    <row r="415" spans="1:149" outlineLevel="1" x14ac:dyDescent="0.2">
      <c r="A415" s="17">
        <v>214</v>
      </c>
      <c r="B415" s="17">
        <v>0</v>
      </c>
      <c r="C415" s="1">
        <v>3.4180190669043464E-9</v>
      </c>
      <c r="D415" s="1">
        <f t="shared" si="31"/>
        <v>-3.4180190669043464E-9</v>
      </c>
      <c r="E415" s="1">
        <f t="shared" si="32"/>
        <v>6.8360383903310004E-9</v>
      </c>
      <c r="F415" s="1">
        <f t="shared" si="33"/>
        <v>-8.2680338595889893E-5</v>
      </c>
      <c r="G415" s="1">
        <f t="shared" si="34"/>
        <v>-5.846382709494137E-5</v>
      </c>
      <c r="H415" s="1">
        <v>4.5043591599093247E-7</v>
      </c>
      <c r="I415" s="1">
        <f t="shared" si="35"/>
        <v>1.5395992480287062E-15</v>
      </c>
      <c r="J415" s="1">
        <f t="shared" si="36"/>
        <v>-5.8463840262049575E-5</v>
      </c>
      <c r="AV415" s="59"/>
      <c r="AW415" s="59"/>
      <c r="AX415" s="59"/>
      <c r="AY415" s="59"/>
      <c r="AZ415" s="59"/>
      <c r="BA415" s="59"/>
      <c r="BB415" s="59"/>
      <c r="BC415" s="72"/>
      <c r="BD415" s="59"/>
      <c r="BE415" s="59"/>
      <c r="BF415" s="59"/>
      <c r="BG415" s="59">
        <f t="shared" si="37"/>
        <v>1</v>
      </c>
      <c r="BH415" s="59">
        <f t="shared" si="38"/>
        <v>3.4180190669043464E-9</v>
      </c>
      <c r="BI415" s="59" t="e">
        <f t="shared" si="39"/>
        <v>#N/A</v>
      </c>
      <c r="BJ415" s="59"/>
      <c r="BK415" s="59"/>
      <c r="BL415" s="59"/>
      <c r="BM415" s="59"/>
      <c r="BN415" s="59"/>
      <c r="BO415" s="59"/>
      <c r="BP415" s="59"/>
      <c r="BQ415" s="59"/>
      <c r="BR415" s="59"/>
      <c r="BS415" s="59"/>
      <c r="BT415" s="59"/>
      <c r="BU415" s="59"/>
      <c r="BV415" s="59"/>
      <c r="BW415" s="59"/>
      <c r="BX415" s="59"/>
      <c r="BY415" s="59"/>
      <c r="BZ415" s="59"/>
      <c r="CA415" s="59"/>
      <c r="CB415" s="59"/>
      <c r="CC415" s="59"/>
      <c r="CD415" s="59"/>
      <c r="CE415" s="59"/>
      <c r="CF415" s="59"/>
      <c r="CG415" s="59"/>
      <c r="CH415" s="59"/>
      <c r="CI415" s="59"/>
      <c r="CJ415" s="59"/>
      <c r="CK415" s="59"/>
      <c r="CL415" s="59"/>
      <c r="CM415" s="59"/>
      <c r="CN415" s="59"/>
      <c r="CO415" s="59"/>
      <c r="CP415" s="59"/>
      <c r="CQ415" s="59"/>
      <c r="CR415" s="59"/>
      <c r="CS415" s="59"/>
      <c r="CT415" s="59"/>
      <c r="CU415" s="59"/>
      <c r="CV415" s="59"/>
      <c r="CW415" s="59"/>
      <c r="CX415" s="59"/>
      <c r="CY415" s="59"/>
      <c r="CZ415" s="59"/>
      <c r="DA415" s="59"/>
      <c r="DB415" s="59"/>
      <c r="DC415" s="59"/>
      <c r="DD415" s="59"/>
      <c r="DE415" s="59"/>
      <c r="DF415" s="59"/>
      <c r="DG415" s="59"/>
      <c r="DH415" s="59"/>
      <c r="DI415" s="59"/>
      <c r="DJ415" s="59"/>
      <c r="DK415" s="59"/>
      <c r="DL415" s="59"/>
      <c r="DM415" s="59"/>
      <c r="DN415" s="59"/>
      <c r="DO415" s="59"/>
      <c r="DP415" s="59"/>
      <c r="DQ415" s="59"/>
      <c r="DR415" s="59"/>
      <c r="DS415" s="59"/>
      <c r="DT415" s="59"/>
      <c r="DU415" s="59"/>
      <c r="DV415" s="59"/>
      <c r="DW415" s="59"/>
      <c r="DX415" s="59"/>
      <c r="DY415" s="59"/>
      <c r="DZ415" s="59"/>
      <c r="EA415" s="59"/>
      <c r="EB415" s="59"/>
      <c r="EC415" s="59"/>
      <c r="ED415" s="59"/>
      <c r="EE415" s="59"/>
      <c r="EF415" s="59"/>
      <c r="EG415" s="59"/>
      <c r="EH415" s="59"/>
      <c r="EI415" s="59"/>
      <c r="EJ415" s="59"/>
      <c r="EK415" s="59"/>
      <c r="EL415" s="59"/>
      <c r="EM415" s="59"/>
      <c r="EN415" s="59"/>
      <c r="EO415" s="59"/>
      <c r="EP415" s="59"/>
      <c r="EQ415" s="59"/>
      <c r="ER415" s="59"/>
      <c r="ES415" s="59"/>
    </row>
    <row r="416" spans="1:149" outlineLevel="1" x14ac:dyDescent="0.2">
      <c r="A416" s="17">
        <v>215</v>
      </c>
      <c r="B416" s="17">
        <v>0</v>
      </c>
      <c r="C416" s="1">
        <v>5.7304747922150713E-24</v>
      </c>
      <c r="D416" s="1">
        <f t="shared" si="31"/>
        <v>-5.7304747922150713E-24</v>
      </c>
      <c r="E416" s="1">
        <f t="shared" si="32"/>
        <v>0</v>
      </c>
      <c r="F416" s="1">
        <f t="shared" si="33"/>
        <v>0</v>
      </c>
      <c r="G416" s="1">
        <f t="shared" si="34"/>
        <v>-2.3938410123095211E-12</v>
      </c>
      <c r="H416" s="1">
        <v>6.0533360050270003E-21</v>
      </c>
      <c r="I416" s="1">
        <f t="shared" si="35"/>
        <v>3.468848938561512E-44</v>
      </c>
      <c r="J416" s="1">
        <f t="shared" si="36"/>
        <v>-2.3938410123095211E-12</v>
      </c>
      <c r="AV416" s="59"/>
      <c r="AW416" s="59"/>
      <c r="AX416" s="59"/>
      <c r="AY416" s="59"/>
      <c r="AZ416" s="59"/>
      <c r="BA416" s="59"/>
      <c r="BB416" s="59"/>
      <c r="BC416" s="72"/>
      <c r="BD416" s="59"/>
      <c r="BE416" s="59"/>
      <c r="BF416" s="59"/>
      <c r="BG416" s="59">
        <f t="shared" si="37"/>
        <v>1</v>
      </c>
      <c r="BH416" s="59">
        <f t="shared" si="38"/>
        <v>5.7304747922150713E-24</v>
      </c>
      <c r="BI416" s="59" t="e">
        <f t="shared" si="39"/>
        <v>#N/A</v>
      </c>
      <c r="BJ416" s="59"/>
      <c r="BK416" s="59"/>
      <c r="BL416" s="59"/>
      <c r="BM416" s="59"/>
      <c r="BN416" s="59"/>
      <c r="BO416" s="59"/>
      <c r="BP416" s="59"/>
      <c r="BQ416" s="59"/>
      <c r="BR416" s="59"/>
      <c r="BS416" s="59"/>
      <c r="BT416" s="59"/>
      <c r="BU416" s="59"/>
      <c r="BV416" s="59"/>
      <c r="BW416" s="59"/>
      <c r="BX416" s="59"/>
      <c r="BY416" s="59"/>
      <c r="BZ416" s="59"/>
      <c r="CA416" s="59"/>
      <c r="CB416" s="59"/>
      <c r="CC416" s="59"/>
      <c r="CD416" s="59"/>
      <c r="CE416" s="59"/>
      <c r="CF416" s="59"/>
      <c r="CG416" s="59"/>
      <c r="CH416" s="59"/>
      <c r="CI416" s="59"/>
      <c r="CJ416" s="59"/>
      <c r="CK416" s="59"/>
      <c r="CL416" s="59"/>
      <c r="CM416" s="59"/>
      <c r="CN416" s="59"/>
      <c r="CO416" s="59"/>
      <c r="CP416" s="59"/>
      <c r="CQ416" s="59"/>
      <c r="CR416" s="59"/>
      <c r="CS416" s="59"/>
      <c r="CT416" s="59"/>
      <c r="CU416" s="59"/>
      <c r="CV416" s="59"/>
      <c r="CW416" s="59"/>
      <c r="CX416" s="59"/>
      <c r="CY416" s="59"/>
      <c r="CZ416" s="59"/>
      <c r="DA416" s="59"/>
      <c r="DB416" s="59"/>
      <c r="DC416" s="59"/>
      <c r="DD416" s="59"/>
      <c r="DE416" s="59"/>
      <c r="DF416" s="59"/>
      <c r="DG416" s="59"/>
      <c r="DH416" s="59"/>
      <c r="DI416" s="59"/>
      <c r="DJ416" s="59"/>
      <c r="DK416" s="59"/>
      <c r="DL416" s="59"/>
      <c r="DM416" s="59"/>
      <c r="DN416" s="59"/>
      <c r="DO416" s="59"/>
      <c r="DP416" s="59"/>
      <c r="DQ416" s="59"/>
      <c r="DR416" s="59"/>
      <c r="DS416" s="59"/>
      <c r="DT416" s="59"/>
      <c r="DU416" s="59"/>
      <c r="DV416" s="59"/>
      <c r="DW416" s="59"/>
      <c r="DX416" s="59"/>
      <c r="DY416" s="59"/>
      <c r="DZ416" s="59"/>
      <c r="EA416" s="59"/>
      <c r="EB416" s="59"/>
      <c r="EC416" s="59"/>
      <c r="ED416" s="59"/>
      <c r="EE416" s="59"/>
      <c r="EF416" s="59"/>
      <c r="EG416" s="59"/>
      <c r="EH416" s="59"/>
      <c r="EI416" s="59"/>
      <c r="EJ416" s="59"/>
      <c r="EK416" s="59"/>
      <c r="EL416" s="59"/>
      <c r="EM416" s="59"/>
      <c r="EN416" s="59"/>
      <c r="EO416" s="59"/>
      <c r="EP416" s="59"/>
      <c r="EQ416" s="59"/>
      <c r="ER416" s="59"/>
      <c r="ES416" s="59"/>
    </row>
    <row r="417" spans="1:149" outlineLevel="1" x14ac:dyDescent="0.2">
      <c r="A417" s="17">
        <v>216</v>
      </c>
      <c r="B417" s="17">
        <v>0</v>
      </c>
      <c r="C417" s="1">
        <v>5.2916088998090359E-16</v>
      </c>
      <c r="D417" s="1">
        <f t="shared" si="31"/>
        <v>-5.2916088998090359E-16</v>
      </c>
      <c r="E417" s="1">
        <f t="shared" si="32"/>
        <v>8.8817841970012504E-16</v>
      </c>
      <c r="F417" s="1">
        <f t="shared" si="33"/>
        <v>-2.9802322387695309E-8</v>
      </c>
      <c r="G417" s="1">
        <f t="shared" si="34"/>
        <v>-2.3003497342380439E-8</v>
      </c>
      <c r="H417" s="1">
        <v>2.307749680413091E-13</v>
      </c>
      <c r="I417" s="1">
        <f t="shared" si="35"/>
        <v>1.2211708747408197E-28</v>
      </c>
      <c r="J417" s="1">
        <f t="shared" si="36"/>
        <v>-2.3003497342383096E-8</v>
      </c>
      <c r="AV417" s="59"/>
      <c r="AW417" s="59"/>
      <c r="AX417" s="59"/>
      <c r="AY417" s="59"/>
      <c r="AZ417" s="59"/>
      <c r="BA417" s="59"/>
      <c r="BB417" s="59"/>
      <c r="BC417" s="72"/>
      <c r="BD417" s="59"/>
      <c r="BE417" s="59"/>
      <c r="BF417" s="59"/>
      <c r="BG417" s="59">
        <f t="shared" si="37"/>
        <v>1</v>
      </c>
      <c r="BH417" s="59">
        <f t="shared" si="38"/>
        <v>5.2916088998090359E-16</v>
      </c>
      <c r="BI417" s="59" t="e">
        <f t="shared" si="39"/>
        <v>#N/A</v>
      </c>
      <c r="BJ417" s="59"/>
      <c r="BK417" s="59"/>
      <c r="BL417" s="59"/>
      <c r="BM417" s="59"/>
      <c r="BN417" s="59"/>
      <c r="BO417" s="59"/>
      <c r="BP417" s="59"/>
      <c r="BQ417" s="59"/>
      <c r="BR417" s="59"/>
      <c r="BS417" s="59"/>
      <c r="BT417" s="59"/>
      <c r="BU417" s="59"/>
      <c r="BV417" s="59"/>
      <c r="BW417" s="59"/>
      <c r="BX417" s="59"/>
      <c r="BY417" s="59"/>
      <c r="BZ417" s="59"/>
      <c r="CA417" s="59"/>
      <c r="CB417" s="59"/>
      <c r="CC417" s="59"/>
      <c r="CD417" s="59"/>
      <c r="CE417" s="59"/>
      <c r="CF417" s="59"/>
      <c r="CG417" s="59"/>
      <c r="CH417" s="59"/>
      <c r="CI417" s="59"/>
      <c r="CJ417" s="59"/>
      <c r="CK417" s="59"/>
      <c r="CL417" s="59"/>
      <c r="CM417" s="59"/>
      <c r="CN417" s="59"/>
      <c r="CO417" s="59"/>
      <c r="CP417" s="59"/>
      <c r="CQ417" s="59"/>
      <c r="CR417" s="59"/>
      <c r="CS417" s="59"/>
      <c r="CT417" s="59"/>
      <c r="CU417" s="59"/>
      <c r="CV417" s="59"/>
      <c r="CW417" s="59"/>
      <c r="CX417" s="59"/>
      <c r="CY417" s="59"/>
      <c r="CZ417" s="59"/>
      <c r="DA417" s="59"/>
      <c r="DB417" s="59"/>
      <c r="DC417" s="59"/>
      <c r="DD417" s="59"/>
      <c r="DE417" s="59"/>
      <c r="DF417" s="59"/>
      <c r="DG417" s="59"/>
      <c r="DH417" s="59"/>
      <c r="DI417" s="59"/>
      <c r="DJ417" s="59"/>
      <c r="DK417" s="59"/>
      <c r="DL417" s="59"/>
      <c r="DM417" s="59"/>
      <c r="DN417" s="59"/>
      <c r="DO417" s="59"/>
      <c r="DP417" s="59"/>
      <c r="DQ417" s="59"/>
      <c r="DR417" s="59"/>
      <c r="DS417" s="59"/>
      <c r="DT417" s="59"/>
      <c r="DU417" s="59"/>
      <c r="DV417" s="59"/>
      <c r="DW417" s="59"/>
      <c r="DX417" s="59"/>
      <c r="DY417" s="59"/>
      <c r="DZ417" s="59"/>
      <c r="EA417" s="59"/>
      <c r="EB417" s="59"/>
      <c r="EC417" s="59"/>
      <c r="ED417" s="59"/>
      <c r="EE417" s="59"/>
      <c r="EF417" s="59"/>
      <c r="EG417" s="59"/>
      <c r="EH417" s="59"/>
      <c r="EI417" s="59"/>
      <c r="EJ417" s="59"/>
      <c r="EK417" s="59"/>
      <c r="EL417" s="59"/>
      <c r="EM417" s="59"/>
      <c r="EN417" s="59"/>
      <c r="EO417" s="59"/>
      <c r="EP417" s="59"/>
      <c r="EQ417" s="59"/>
      <c r="ER417" s="59"/>
      <c r="ES417" s="59"/>
    </row>
    <row r="418" spans="1:149" outlineLevel="1" x14ac:dyDescent="0.2">
      <c r="A418" s="17">
        <v>217</v>
      </c>
      <c r="B418" s="17">
        <v>0</v>
      </c>
      <c r="C418" s="1">
        <v>8.1346964487684345E-22</v>
      </c>
      <c r="D418" s="1">
        <f t="shared" si="31"/>
        <v>-8.1346964487684345E-22</v>
      </c>
      <c r="E418" s="1">
        <f t="shared" si="32"/>
        <v>0</v>
      </c>
      <c r="F418" s="1">
        <f t="shared" si="33"/>
        <v>0</v>
      </c>
      <c r="G418" s="1">
        <f t="shared" si="34"/>
        <v>-2.8521389252223382E-11</v>
      </c>
      <c r="H418" s="1">
        <v>7.1108144955823662E-19</v>
      </c>
      <c r="I418" s="1">
        <f t="shared" si="35"/>
        <v>5.7844317425064978E-40</v>
      </c>
      <c r="J418" s="1">
        <f t="shared" si="36"/>
        <v>-2.8521389252223382E-11</v>
      </c>
      <c r="AV418" s="59"/>
      <c r="AW418" s="59"/>
      <c r="AX418" s="59"/>
      <c r="AY418" s="59"/>
      <c r="AZ418" s="59"/>
      <c r="BA418" s="59"/>
      <c r="BB418" s="59"/>
      <c r="BC418" s="72"/>
      <c r="BD418" s="59"/>
      <c r="BE418" s="59"/>
      <c r="BF418" s="59"/>
      <c r="BG418" s="59">
        <f t="shared" si="37"/>
        <v>1</v>
      </c>
      <c r="BH418" s="59">
        <f t="shared" si="38"/>
        <v>8.1346964487684345E-22</v>
      </c>
      <c r="BI418" s="59" t="e">
        <f t="shared" si="39"/>
        <v>#N/A</v>
      </c>
      <c r="BJ418" s="59"/>
      <c r="BK418" s="59"/>
      <c r="BL418" s="59"/>
      <c r="BM418" s="59"/>
      <c r="BN418" s="59"/>
      <c r="BO418" s="59"/>
      <c r="BP418" s="59"/>
      <c r="BQ418" s="59"/>
      <c r="BR418" s="59"/>
      <c r="BS418" s="59"/>
      <c r="BT418" s="59"/>
      <c r="BU418" s="59"/>
      <c r="BV418" s="59"/>
      <c r="BW418" s="59"/>
      <c r="BX418" s="59"/>
      <c r="BY418" s="59"/>
      <c r="BZ418" s="59"/>
      <c r="CA418" s="59"/>
      <c r="CB418" s="59"/>
      <c r="CC418" s="59"/>
      <c r="CD418" s="59"/>
      <c r="CE418" s="59"/>
      <c r="CF418" s="59"/>
      <c r="CG418" s="59"/>
      <c r="CH418" s="59"/>
      <c r="CI418" s="59"/>
      <c r="CJ418" s="59"/>
      <c r="CK418" s="59"/>
      <c r="CL418" s="59"/>
      <c r="CM418" s="59"/>
      <c r="CN418" s="59"/>
      <c r="CO418" s="59"/>
      <c r="CP418" s="59"/>
      <c r="CQ418" s="59"/>
      <c r="CR418" s="59"/>
      <c r="CS418" s="59"/>
      <c r="CT418" s="59"/>
      <c r="CU418" s="59"/>
      <c r="CV418" s="59"/>
      <c r="CW418" s="59"/>
      <c r="CX418" s="59"/>
      <c r="CY418" s="59"/>
      <c r="CZ418" s="59"/>
      <c r="DA418" s="59"/>
      <c r="DB418" s="59"/>
      <c r="DC418" s="59"/>
      <c r="DD418" s="59"/>
      <c r="DE418" s="59"/>
      <c r="DF418" s="59"/>
      <c r="DG418" s="59"/>
      <c r="DH418" s="59"/>
      <c r="DI418" s="59"/>
      <c r="DJ418" s="59"/>
      <c r="DK418" s="59"/>
      <c r="DL418" s="59"/>
      <c r="DM418" s="59"/>
      <c r="DN418" s="59"/>
      <c r="DO418" s="59"/>
      <c r="DP418" s="59"/>
      <c r="DQ418" s="59"/>
      <c r="DR418" s="59"/>
      <c r="DS418" s="59"/>
      <c r="DT418" s="59"/>
      <c r="DU418" s="59"/>
      <c r="DV418" s="59"/>
      <c r="DW418" s="59"/>
      <c r="DX418" s="59"/>
      <c r="DY418" s="59"/>
      <c r="DZ418" s="59"/>
      <c r="EA418" s="59"/>
      <c r="EB418" s="59"/>
      <c r="EC418" s="59"/>
      <c r="ED418" s="59"/>
      <c r="EE418" s="59"/>
      <c r="EF418" s="59"/>
      <c r="EG418" s="59"/>
      <c r="EH418" s="59"/>
      <c r="EI418" s="59"/>
      <c r="EJ418" s="59"/>
      <c r="EK418" s="59"/>
      <c r="EL418" s="59"/>
      <c r="EM418" s="59"/>
      <c r="EN418" s="59"/>
      <c r="EO418" s="59"/>
      <c r="EP418" s="59"/>
      <c r="EQ418" s="59"/>
      <c r="ER418" s="59"/>
      <c r="ES418" s="59"/>
    </row>
    <row r="419" spans="1:149" outlineLevel="1" x14ac:dyDescent="0.2">
      <c r="A419" s="17">
        <v>218</v>
      </c>
      <c r="B419" s="17">
        <v>0</v>
      </c>
      <c r="C419" s="1">
        <v>7.5438397055940742E-16</v>
      </c>
      <c r="D419" s="1">
        <f t="shared" si="31"/>
        <v>-7.5438397055940742E-16</v>
      </c>
      <c r="E419" s="1">
        <f t="shared" si="32"/>
        <v>1.7763568394002497E-15</v>
      </c>
      <c r="F419" s="1">
        <f t="shared" si="33"/>
        <v>-4.2146848510894021E-8</v>
      </c>
      <c r="G419" s="1">
        <f t="shared" si="34"/>
        <v>-2.7466051237107384E-8</v>
      </c>
      <c r="H419" s="1">
        <v>3.3391664580868607E-13</v>
      </c>
      <c r="I419" s="1">
        <f t="shared" si="35"/>
        <v>2.5190136510112025E-28</v>
      </c>
      <c r="J419" s="1">
        <f t="shared" si="36"/>
        <v>-2.746605123711197E-8</v>
      </c>
      <c r="AV419" s="59"/>
      <c r="AW419" s="59"/>
      <c r="AX419" s="59"/>
      <c r="AY419" s="59"/>
      <c r="AZ419" s="59"/>
      <c r="BA419" s="59"/>
      <c r="BB419" s="59"/>
      <c r="BC419" s="72"/>
      <c r="BD419" s="59"/>
      <c r="BE419" s="59"/>
      <c r="BF419" s="59"/>
      <c r="BG419" s="59">
        <f t="shared" si="37"/>
        <v>1</v>
      </c>
      <c r="BH419" s="59">
        <f t="shared" si="38"/>
        <v>7.5438397055940742E-16</v>
      </c>
      <c r="BI419" s="59" t="e">
        <f t="shared" si="39"/>
        <v>#N/A</v>
      </c>
      <c r="BJ419" s="59"/>
      <c r="BK419" s="59"/>
      <c r="BL419" s="59"/>
      <c r="BM419" s="59"/>
      <c r="BN419" s="59"/>
      <c r="BO419" s="59"/>
      <c r="BP419" s="59"/>
      <c r="BQ419" s="59"/>
      <c r="BR419" s="59"/>
      <c r="BS419" s="59"/>
      <c r="BT419" s="59"/>
      <c r="BU419" s="59"/>
      <c r="BV419" s="59"/>
      <c r="BW419" s="59"/>
      <c r="BX419" s="59"/>
      <c r="BY419" s="59"/>
      <c r="BZ419" s="59"/>
      <c r="CA419" s="59"/>
      <c r="CB419" s="59"/>
      <c r="CC419" s="59"/>
      <c r="CD419" s="59"/>
      <c r="CE419" s="59"/>
      <c r="CF419" s="59"/>
      <c r="CG419" s="59"/>
      <c r="CH419" s="59"/>
      <c r="CI419" s="59"/>
      <c r="CJ419" s="59"/>
      <c r="CK419" s="59"/>
      <c r="CL419" s="59"/>
      <c r="CM419" s="59"/>
      <c r="CN419" s="59"/>
      <c r="CO419" s="59"/>
      <c r="CP419" s="59"/>
      <c r="CQ419" s="59"/>
      <c r="CR419" s="59"/>
      <c r="CS419" s="59"/>
      <c r="CT419" s="59"/>
      <c r="CU419" s="59"/>
      <c r="CV419" s="59"/>
      <c r="CW419" s="59"/>
      <c r="CX419" s="59"/>
      <c r="CY419" s="59"/>
      <c r="CZ419" s="59"/>
      <c r="DA419" s="59"/>
      <c r="DB419" s="59"/>
      <c r="DC419" s="59"/>
      <c r="DD419" s="59"/>
      <c r="DE419" s="59"/>
      <c r="DF419" s="59"/>
      <c r="DG419" s="59"/>
      <c r="DH419" s="59"/>
      <c r="DI419" s="59"/>
      <c r="DJ419" s="59"/>
      <c r="DK419" s="59"/>
      <c r="DL419" s="59"/>
      <c r="DM419" s="59"/>
      <c r="DN419" s="59"/>
      <c r="DO419" s="59"/>
      <c r="DP419" s="59"/>
      <c r="DQ419" s="59"/>
      <c r="DR419" s="59"/>
      <c r="DS419" s="59"/>
      <c r="DT419" s="59"/>
      <c r="DU419" s="59"/>
      <c r="DV419" s="59"/>
      <c r="DW419" s="59"/>
      <c r="DX419" s="59"/>
      <c r="DY419" s="59"/>
      <c r="DZ419" s="59"/>
      <c r="EA419" s="59"/>
      <c r="EB419" s="59"/>
      <c r="EC419" s="59"/>
      <c r="ED419" s="59"/>
      <c r="EE419" s="59"/>
      <c r="EF419" s="59"/>
      <c r="EG419" s="59"/>
      <c r="EH419" s="59"/>
      <c r="EI419" s="59"/>
      <c r="EJ419" s="59"/>
      <c r="EK419" s="59"/>
      <c r="EL419" s="59"/>
      <c r="EM419" s="59"/>
      <c r="EN419" s="59"/>
      <c r="EO419" s="59"/>
      <c r="EP419" s="59"/>
      <c r="EQ419" s="59"/>
      <c r="ER419" s="59"/>
      <c r="ES419" s="59"/>
    </row>
    <row r="420" spans="1:149" outlineLevel="1" x14ac:dyDescent="0.2">
      <c r="A420" s="17">
        <v>219</v>
      </c>
      <c r="B420" s="17">
        <v>0</v>
      </c>
      <c r="C420" s="1">
        <v>1.3380252046353435E-2</v>
      </c>
      <c r="D420" s="1">
        <f t="shared" si="31"/>
        <v>-1.3380252046353435E-2</v>
      </c>
      <c r="E420" s="1">
        <f t="shared" si="32"/>
        <v>2.6941148424982041E-2</v>
      </c>
      <c r="F420" s="1">
        <f t="shared" si="33"/>
        <v>-0.16413758992071878</v>
      </c>
      <c r="G420" s="1">
        <f t="shared" si="34"/>
        <v>-0.11645476014252101</v>
      </c>
      <c r="H420" s="1">
        <v>0.14253436712299111</v>
      </c>
      <c r="I420" s="1">
        <f t="shared" si="35"/>
        <v>2.2543293202184666E-3</v>
      </c>
      <c r="J420" s="1">
        <f t="shared" si="36"/>
        <v>-0.12576184031760415</v>
      </c>
      <c r="AV420" s="59"/>
      <c r="AW420" s="59"/>
      <c r="AX420" s="59"/>
      <c r="AY420" s="59"/>
      <c r="AZ420" s="59"/>
      <c r="BA420" s="59"/>
      <c r="BB420" s="59"/>
      <c r="BC420" s="72"/>
      <c r="BD420" s="59"/>
      <c r="BE420" s="59"/>
      <c r="BF420" s="59"/>
      <c r="BG420" s="59">
        <f t="shared" si="37"/>
        <v>1</v>
      </c>
      <c r="BH420" s="59">
        <f t="shared" si="38"/>
        <v>1.3380252046353435E-2</v>
      </c>
      <c r="BI420" s="59" t="e">
        <f t="shared" si="39"/>
        <v>#N/A</v>
      </c>
      <c r="BJ420" s="59"/>
      <c r="BK420" s="59"/>
      <c r="BL420" s="59"/>
      <c r="BM420" s="59"/>
      <c r="BN420" s="59"/>
      <c r="BO420" s="59"/>
      <c r="BP420" s="59"/>
      <c r="BQ420" s="59"/>
      <c r="BR420" s="59"/>
      <c r="BS420" s="59"/>
      <c r="BT420" s="59"/>
      <c r="BU420" s="59"/>
      <c r="BV420" s="59"/>
      <c r="BW420" s="59"/>
      <c r="BX420" s="59"/>
      <c r="BY420" s="59"/>
      <c r="BZ420" s="59"/>
      <c r="CA420" s="59"/>
      <c r="CB420" s="59"/>
      <c r="CC420" s="59"/>
      <c r="CD420" s="59"/>
      <c r="CE420" s="59"/>
      <c r="CF420" s="59"/>
      <c r="CG420" s="59"/>
      <c r="CH420" s="59"/>
      <c r="CI420" s="59"/>
      <c r="CJ420" s="59"/>
      <c r="CK420" s="59"/>
      <c r="CL420" s="59"/>
      <c r="CM420" s="59"/>
      <c r="CN420" s="59"/>
      <c r="CO420" s="59"/>
      <c r="CP420" s="59"/>
      <c r="CQ420" s="59"/>
      <c r="CR420" s="59"/>
      <c r="CS420" s="59"/>
      <c r="CT420" s="59"/>
      <c r="CU420" s="59"/>
      <c r="CV420" s="59"/>
      <c r="CW420" s="59"/>
      <c r="CX420" s="59"/>
      <c r="CY420" s="59"/>
      <c r="CZ420" s="59"/>
      <c r="DA420" s="59"/>
      <c r="DB420" s="59"/>
      <c r="DC420" s="59"/>
      <c r="DD420" s="59"/>
      <c r="DE420" s="59"/>
      <c r="DF420" s="59"/>
      <c r="DG420" s="59"/>
      <c r="DH420" s="59"/>
      <c r="DI420" s="59"/>
      <c r="DJ420" s="59"/>
      <c r="DK420" s="59"/>
      <c r="DL420" s="59"/>
      <c r="DM420" s="59"/>
      <c r="DN420" s="59"/>
      <c r="DO420" s="59"/>
      <c r="DP420" s="59"/>
      <c r="DQ420" s="59"/>
      <c r="DR420" s="59"/>
      <c r="DS420" s="59"/>
      <c r="DT420" s="59"/>
      <c r="DU420" s="59"/>
      <c r="DV420" s="59"/>
      <c r="DW420" s="59"/>
      <c r="DX420" s="59"/>
      <c r="DY420" s="59"/>
      <c r="DZ420" s="59"/>
      <c r="EA420" s="59"/>
      <c r="EB420" s="59"/>
      <c r="EC420" s="59"/>
      <c r="ED420" s="59"/>
      <c r="EE420" s="59"/>
      <c r="EF420" s="59"/>
      <c r="EG420" s="59"/>
      <c r="EH420" s="59"/>
      <c r="EI420" s="59"/>
      <c r="EJ420" s="59"/>
      <c r="EK420" s="59"/>
      <c r="EL420" s="59"/>
      <c r="EM420" s="59"/>
      <c r="EN420" s="59"/>
      <c r="EO420" s="59"/>
      <c r="EP420" s="59"/>
      <c r="EQ420" s="59"/>
      <c r="ER420" s="59"/>
      <c r="ES420" s="59"/>
    </row>
    <row r="421" spans="1:149" outlineLevel="1" x14ac:dyDescent="0.2">
      <c r="A421" s="17">
        <v>220</v>
      </c>
      <c r="B421" s="17">
        <v>0</v>
      </c>
      <c r="C421" s="1">
        <v>2.6052844996958474E-11</v>
      </c>
      <c r="D421" s="1">
        <f t="shared" si="31"/>
        <v>-2.6052844996958474E-11</v>
      </c>
      <c r="E421" s="1">
        <f t="shared" si="32"/>
        <v>5.2105875169448793E-11</v>
      </c>
      <c r="F421" s="1">
        <f t="shared" si="33"/>
        <v>-7.2184399401428003E-6</v>
      </c>
      <c r="G421" s="1">
        <f t="shared" si="34"/>
        <v>-5.1041987615724006E-6</v>
      </c>
      <c r="H421" s="1">
        <v>5.4444841819833341E-9</v>
      </c>
      <c r="I421" s="1">
        <f t="shared" si="35"/>
        <v>1.4184430325756858E-19</v>
      </c>
      <c r="J421" s="1">
        <f t="shared" si="36"/>
        <v>-5.1041987754672654E-6</v>
      </c>
      <c r="AV421" s="59"/>
      <c r="AW421" s="59"/>
      <c r="AX421" s="59"/>
      <c r="AY421" s="59"/>
      <c r="AZ421" s="59"/>
      <c r="BA421" s="59"/>
      <c r="BB421" s="59"/>
      <c r="BC421" s="72"/>
      <c r="BD421" s="59"/>
      <c r="BE421" s="59"/>
      <c r="BF421" s="59"/>
      <c r="BG421" s="59">
        <f t="shared" si="37"/>
        <v>1</v>
      </c>
      <c r="BH421" s="59">
        <f t="shared" si="38"/>
        <v>2.6052844996958474E-11</v>
      </c>
      <c r="BI421" s="59" t="e">
        <f t="shared" si="39"/>
        <v>#N/A</v>
      </c>
      <c r="BJ421" s="59"/>
      <c r="BK421" s="59"/>
      <c r="BL421" s="59"/>
      <c r="BM421" s="59"/>
      <c r="BN421" s="59"/>
      <c r="BO421" s="59"/>
      <c r="BP421" s="59"/>
      <c r="BQ421" s="59"/>
      <c r="BR421" s="59"/>
      <c r="BS421" s="59"/>
      <c r="BT421" s="59"/>
      <c r="BU421" s="59"/>
      <c r="BV421" s="59"/>
      <c r="BW421" s="59"/>
      <c r="BX421" s="59"/>
      <c r="BY421" s="59"/>
      <c r="BZ421" s="59"/>
      <c r="CA421" s="59"/>
      <c r="CB421" s="59"/>
      <c r="CC421" s="59"/>
      <c r="CD421" s="59"/>
      <c r="CE421" s="59"/>
      <c r="CF421" s="59"/>
      <c r="CG421" s="59"/>
      <c r="CH421" s="59"/>
      <c r="CI421" s="59"/>
      <c r="CJ421" s="59"/>
      <c r="CK421" s="59"/>
      <c r="CL421" s="59"/>
      <c r="CM421" s="59"/>
      <c r="CN421" s="59"/>
      <c r="CO421" s="59"/>
      <c r="CP421" s="59"/>
      <c r="CQ421" s="59"/>
      <c r="CR421" s="59"/>
      <c r="CS421" s="59"/>
      <c r="CT421" s="59"/>
      <c r="CU421" s="59"/>
      <c r="CV421" s="59"/>
      <c r="CW421" s="59"/>
      <c r="CX421" s="59"/>
      <c r="CY421" s="59"/>
      <c r="CZ421" s="59"/>
      <c r="DA421" s="59"/>
      <c r="DB421" s="59"/>
      <c r="DC421" s="59"/>
      <c r="DD421" s="59"/>
      <c r="DE421" s="59"/>
      <c r="DF421" s="59"/>
      <c r="DG421" s="59"/>
      <c r="DH421" s="59"/>
      <c r="DI421" s="59"/>
      <c r="DJ421" s="59"/>
      <c r="DK421" s="59"/>
      <c r="DL421" s="59"/>
      <c r="DM421" s="59"/>
      <c r="DN421" s="59"/>
      <c r="DO421" s="59"/>
      <c r="DP421" s="59"/>
      <c r="DQ421" s="59"/>
      <c r="DR421" s="59"/>
      <c r="DS421" s="59"/>
      <c r="DT421" s="59"/>
      <c r="DU421" s="59"/>
      <c r="DV421" s="59"/>
      <c r="DW421" s="59"/>
      <c r="DX421" s="59"/>
      <c r="DY421" s="59"/>
      <c r="DZ421" s="59"/>
      <c r="EA421" s="59"/>
      <c r="EB421" s="59"/>
      <c r="EC421" s="59"/>
      <c r="ED421" s="59"/>
      <c r="EE421" s="59"/>
      <c r="EF421" s="59"/>
      <c r="EG421" s="59"/>
      <c r="EH421" s="59"/>
      <c r="EI421" s="59"/>
      <c r="EJ421" s="59"/>
      <c r="EK421" s="59"/>
      <c r="EL421" s="59"/>
      <c r="EM421" s="59"/>
      <c r="EN421" s="59"/>
      <c r="EO421" s="59"/>
      <c r="EP421" s="59"/>
      <c r="EQ421" s="59"/>
      <c r="ER421" s="59"/>
      <c r="ES421" s="59"/>
    </row>
    <row r="422" spans="1:149" outlineLevel="1" x14ac:dyDescent="0.2">
      <c r="A422" s="17">
        <v>221</v>
      </c>
      <c r="B422" s="17">
        <v>0</v>
      </c>
      <c r="C422" s="1">
        <v>2.0041729499818087E-16</v>
      </c>
      <c r="D422" s="1">
        <f t="shared" si="31"/>
        <v>-2.0041729499818087E-16</v>
      </c>
      <c r="E422" s="1">
        <f t="shared" si="32"/>
        <v>4.4408920985006257E-16</v>
      </c>
      <c r="F422" s="1">
        <f t="shared" si="33"/>
        <v>-2.1073424255447014E-8</v>
      </c>
      <c r="G422" s="1">
        <f t="shared" si="34"/>
        <v>-1.4156881542139883E-8</v>
      </c>
      <c r="H422" s="1">
        <v>9.8383414539930946E-14</v>
      </c>
      <c r="I422" s="1">
        <f t="shared" si="35"/>
        <v>1.97177378147796E-29</v>
      </c>
      <c r="J422" s="1">
        <f t="shared" si="36"/>
        <v>-1.415688154214058E-8</v>
      </c>
      <c r="AV422" s="59"/>
      <c r="AW422" s="59"/>
      <c r="AX422" s="59"/>
      <c r="AY422" s="59"/>
      <c r="AZ422" s="59"/>
      <c r="BA422" s="59"/>
      <c r="BB422" s="59"/>
      <c r="BC422" s="72"/>
      <c r="BD422" s="59"/>
      <c r="BE422" s="59"/>
      <c r="BF422" s="59"/>
      <c r="BG422" s="59">
        <f t="shared" si="37"/>
        <v>1</v>
      </c>
      <c r="BH422" s="59">
        <f t="shared" si="38"/>
        <v>2.0041729499818087E-16</v>
      </c>
      <c r="BI422" s="59" t="e">
        <f t="shared" si="39"/>
        <v>#N/A</v>
      </c>
      <c r="BJ422" s="59"/>
      <c r="BK422" s="59"/>
      <c r="BL422" s="59"/>
      <c r="BM422" s="59"/>
      <c r="BN422" s="59"/>
      <c r="BO422" s="59"/>
      <c r="BP422" s="59"/>
      <c r="BQ422" s="59"/>
      <c r="BR422" s="59"/>
      <c r="BS422" s="59"/>
      <c r="BT422" s="59"/>
      <c r="BU422" s="59"/>
      <c r="BV422" s="59"/>
      <c r="BW422" s="59"/>
      <c r="BX422" s="59"/>
      <c r="BY422" s="59"/>
      <c r="BZ422" s="59"/>
      <c r="CA422" s="59"/>
      <c r="CB422" s="59"/>
      <c r="CC422" s="59"/>
      <c r="CD422" s="59"/>
      <c r="CE422" s="59"/>
      <c r="CF422" s="59"/>
      <c r="CG422" s="59"/>
      <c r="CH422" s="59"/>
      <c r="CI422" s="59"/>
      <c r="CJ422" s="59"/>
      <c r="CK422" s="59"/>
      <c r="CL422" s="59"/>
      <c r="CM422" s="59"/>
      <c r="CN422" s="59"/>
      <c r="CO422" s="59"/>
      <c r="CP422" s="59"/>
      <c r="CQ422" s="59"/>
      <c r="CR422" s="59"/>
      <c r="CS422" s="59"/>
      <c r="CT422" s="59"/>
      <c r="CU422" s="59"/>
      <c r="CV422" s="59"/>
      <c r="CW422" s="59"/>
      <c r="CX422" s="59"/>
      <c r="CY422" s="59"/>
      <c r="CZ422" s="59"/>
      <c r="DA422" s="59"/>
      <c r="DB422" s="59"/>
      <c r="DC422" s="59"/>
      <c r="DD422" s="59"/>
      <c r="DE422" s="59"/>
      <c r="DF422" s="59"/>
      <c r="DG422" s="59"/>
      <c r="DH422" s="59"/>
      <c r="DI422" s="59"/>
      <c r="DJ422" s="59"/>
      <c r="DK422" s="59"/>
      <c r="DL422" s="59"/>
      <c r="DM422" s="59"/>
      <c r="DN422" s="59"/>
      <c r="DO422" s="59"/>
      <c r="DP422" s="59"/>
      <c r="DQ422" s="59"/>
      <c r="DR422" s="59"/>
      <c r="DS422" s="59"/>
      <c r="DT422" s="59"/>
      <c r="DU422" s="59"/>
      <c r="DV422" s="59"/>
      <c r="DW422" s="59"/>
      <c r="DX422" s="59"/>
      <c r="DY422" s="59"/>
      <c r="DZ422" s="59"/>
      <c r="EA422" s="59"/>
      <c r="EB422" s="59"/>
      <c r="EC422" s="59"/>
      <c r="ED422" s="59"/>
      <c r="EE422" s="59"/>
      <c r="EF422" s="59"/>
      <c r="EG422" s="59"/>
      <c r="EH422" s="59"/>
      <c r="EI422" s="59"/>
      <c r="EJ422" s="59"/>
      <c r="EK422" s="59"/>
      <c r="EL422" s="59"/>
      <c r="EM422" s="59"/>
      <c r="EN422" s="59"/>
      <c r="EO422" s="59"/>
      <c r="EP422" s="59"/>
      <c r="EQ422" s="59"/>
      <c r="ER422" s="59"/>
      <c r="ES422" s="59"/>
    </row>
    <row r="423" spans="1:149" outlineLevel="1" x14ac:dyDescent="0.2">
      <c r="A423" s="17">
        <v>222</v>
      </c>
      <c r="B423" s="17">
        <v>0</v>
      </c>
      <c r="C423" s="1">
        <v>2.1422820381003348E-9</v>
      </c>
      <c r="D423" s="1">
        <f t="shared" si="31"/>
        <v>-2.1422820381003348E-9</v>
      </c>
      <c r="E423" s="1">
        <f t="shared" si="32"/>
        <v>4.2845642543490444E-9</v>
      </c>
      <c r="F423" s="1">
        <f t="shared" si="33"/>
        <v>-6.5456582971837475E-5</v>
      </c>
      <c r="G423" s="1">
        <f t="shared" si="34"/>
        <v>-4.6284792780023404E-5</v>
      </c>
      <c r="H423" s="1">
        <v>2.7593336341173994E-7</v>
      </c>
      <c r="I423" s="1">
        <f t="shared" si="35"/>
        <v>5.9112725252767433E-16</v>
      </c>
      <c r="J423" s="1">
        <f t="shared" si="36"/>
        <v>-4.6284799165783997E-5</v>
      </c>
      <c r="AV423" s="59"/>
      <c r="AW423" s="59"/>
      <c r="AX423" s="59"/>
      <c r="AY423" s="59"/>
      <c r="AZ423" s="59"/>
      <c r="BA423" s="59"/>
      <c r="BB423" s="59"/>
      <c r="BC423" s="72"/>
      <c r="BD423" s="59"/>
      <c r="BE423" s="59"/>
      <c r="BF423" s="59"/>
      <c r="BG423" s="59">
        <f t="shared" si="37"/>
        <v>1</v>
      </c>
      <c r="BH423" s="59">
        <f t="shared" si="38"/>
        <v>2.1422820381003348E-9</v>
      </c>
      <c r="BI423" s="59" t="e">
        <f t="shared" si="39"/>
        <v>#N/A</v>
      </c>
      <c r="BJ423" s="59"/>
      <c r="BK423" s="59"/>
      <c r="BL423" s="59"/>
      <c r="BM423" s="59"/>
      <c r="BN423" s="59"/>
      <c r="BO423" s="59"/>
      <c r="BP423" s="59"/>
      <c r="BQ423" s="59"/>
      <c r="BR423" s="59"/>
      <c r="BS423" s="59"/>
      <c r="BT423" s="59"/>
      <c r="BU423" s="59"/>
      <c r="BV423" s="59"/>
      <c r="BW423" s="59"/>
      <c r="BX423" s="59"/>
      <c r="BY423" s="59"/>
      <c r="BZ423" s="59"/>
      <c r="CA423" s="59"/>
      <c r="CB423" s="59"/>
      <c r="CC423" s="59"/>
      <c r="CD423" s="59"/>
      <c r="CE423" s="59"/>
      <c r="CF423" s="59"/>
      <c r="CG423" s="59"/>
      <c r="CH423" s="59"/>
      <c r="CI423" s="59"/>
      <c r="CJ423" s="59"/>
      <c r="CK423" s="59"/>
      <c r="CL423" s="59"/>
      <c r="CM423" s="59"/>
      <c r="CN423" s="59"/>
      <c r="CO423" s="59"/>
      <c r="CP423" s="59"/>
      <c r="CQ423" s="59"/>
      <c r="CR423" s="59"/>
      <c r="CS423" s="59"/>
      <c r="CT423" s="59"/>
      <c r="CU423" s="59"/>
      <c r="CV423" s="59"/>
      <c r="CW423" s="59"/>
      <c r="CX423" s="59"/>
      <c r="CY423" s="59"/>
      <c r="CZ423" s="59"/>
      <c r="DA423" s="59"/>
      <c r="DB423" s="59"/>
      <c r="DC423" s="59"/>
      <c r="DD423" s="59"/>
      <c r="DE423" s="59"/>
      <c r="DF423" s="59"/>
      <c r="DG423" s="59"/>
      <c r="DH423" s="59"/>
      <c r="DI423" s="59"/>
      <c r="DJ423" s="59"/>
      <c r="DK423" s="59"/>
      <c r="DL423" s="59"/>
      <c r="DM423" s="59"/>
      <c r="DN423" s="59"/>
      <c r="DO423" s="59"/>
      <c r="DP423" s="59"/>
      <c r="DQ423" s="59"/>
      <c r="DR423" s="59"/>
      <c r="DS423" s="59"/>
      <c r="DT423" s="59"/>
      <c r="DU423" s="59"/>
      <c r="DV423" s="59"/>
      <c r="DW423" s="59"/>
      <c r="DX423" s="59"/>
      <c r="DY423" s="59"/>
      <c r="DZ423" s="59"/>
      <c r="EA423" s="59"/>
      <c r="EB423" s="59"/>
      <c r="EC423" s="59"/>
      <c r="ED423" s="59"/>
      <c r="EE423" s="59"/>
      <c r="EF423" s="59"/>
      <c r="EG423" s="59"/>
      <c r="EH423" s="59"/>
      <c r="EI423" s="59"/>
      <c r="EJ423" s="59"/>
      <c r="EK423" s="59"/>
      <c r="EL423" s="59"/>
      <c r="EM423" s="59"/>
      <c r="EN423" s="59"/>
      <c r="EO423" s="59"/>
      <c r="EP423" s="59"/>
      <c r="EQ423" s="59"/>
      <c r="ER423" s="59"/>
      <c r="ES423" s="59"/>
    </row>
    <row r="424" spans="1:149" outlineLevel="1" x14ac:dyDescent="0.2">
      <c r="A424" s="17">
        <v>223</v>
      </c>
      <c r="B424" s="17">
        <v>0</v>
      </c>
      <c r="C424" s="1">
        <v>4.9204208360749949E-20</v>
      </c>
      <c r="D424" s="1">
        <f t="shared" si="31"/>
        <v>-4.9204208360749949E-20</v>
      </c>
      <c r="E424" s="1">
        <f t="shared" si="32"/>
        <v>0</v>
      </c>
      <c r="F424" s="1">
        <f t="shared" si="33"/>
        <v>0</v>
      </c>
      <c r="G424" s="1">
        <f t="shared" si="34"/>
        <v>-2.2182021630309072E-10</v>
      </c>
      <c r="H424" s="1">
        <v>3.9817604904022602E-17</v>
      </c>
      <c r="I424" s="1">
        <f t="shared" si="35"/>
        <v>1.9591937281235475E-36</v>
      </c>
      <c r="J424" s="1">
        <f t="shared" si="36"/>
        <v>-2.2182021630309072E-10</v>
      </c>
      <c r="AV424" s="59"/>
      <c r="AW424" s="59"/>
      <c r="AX424" s="59"/>
      <c r="AY424" s="59"/>
      <c r="AZ424" s="59"/>
      <c r="BA424" s="59"/>
      <c r="BB424" s="59"/>
      <c r="BC424" s="72"/>
      <c r="BD424" s="59"/>
      <c r="BE424" s="59"/>
      <c r="BF424" s="59"/>
      <c r="BG424" s="59">
        <f t="shared" si="37"/>
        <v>1</v>
      </c>
      <c r="BH424" s="59">
        <f t="shared" si="38"/>
        <v>4.9204208360749949E-20</v>
      </c>
      <c r="BI424" s="59" t="e">
        <f t="shared" si="39"/>
        <v>#N/A</v>
      </c>
      <c r="BJ424" s="59"/>
      <c r="BK424" s="59"/>
      <c r="BL424" s="59"/>
      <c r="BM424" s="59"/>
      <c r="BN424" s="59"/>
      <c r="BO424" s="59"/>
      <c r="BP424" s="59"/>
      <c r="BQ424" s="59"/>
      <c r="BR424" s="59"/>
      <c r="BS424" s="59"/>
      <c r="BT424" s="59"/>
      <c r="BU424" s="59"/>
      <c r="BV424" s="59"/>
      <c r="BW424" s="59"/>
      <c r="BX424" s="59"/>
      <c r="BY424" s="59"/>
      <c r="BZ424" s="59"/>
      <c r="CA424" s="59"/>
      <c r="CB424" s="59"/>
      <c r="CC424" s="59"/>
      <c r="CD424" s="59"/>
      <c r="CE424" s="59"/>
      <c r="CF424" s="59"/>
      <c r="CG424" s="59"/>
      <c r="CH424" s="59"/>
      <c r="CI424" s="59"/>
      <c r="CJ424" s="59"/>
      <c r="CK424" s="59"/>
      <c r="CL424" s="59"/>
      <c r="CM424" s="59"/>
      <c r="CN424" s="59"/>
      <c r="CO424" s="59"/>
      <c r="CP424" s="59"/>
      <c r="CQ424" s="59"/>
      <c r="CR424" s="59"/>
      <c r="CS424" s="59"/>
      <c r="CT424" s="59"/>
      <c r="CU424" s="59"/>
      <c r="CV424" s="59"/>
      <c r="CW424" s="59"/>
      <c r="CX424" s="59"/>
      <c r="CY424" s="59"/>
      <c r="CZ424" s="59"/>
      <c r="DA424" s="59"/>
      <c r="DB424" s="59"/>
      <c r="DC424" s="59"/>
      <c r="DD424" s="59"/>
      <c r="DE424" s="59"/>
      <c r="DF424" s="59"/>
      <c r="DG424" s="59"/>
      <c r="DH424" s="59"/>
      <c r="DI424" s="59"/>
      <c r="DJ424" s="59"/>
      <c r="DK424" s="59"/>
      <c r="DL424" s="59"/>
      <c r="DM424" s="59"/>
      <c r="DN424" s="59"/>
      <c r="DO424" s="59"/>
      <c r="DP424" s="59"/>
      <c r="DQ424" s="59"/>
      <c r="DR424" s="59"/>
      <c r="DS424" s="59"/>
      <c r="DT424" s="59"/>
      <c r="DU424" s="59"/>
      <c r="DV424" s="59"/>
      <c r="DW424" s="59"/>
      <c r="DX424" s="59"/>
      <c r="DY424" s="59"/>
      <c r="DZ424" s="59"/>
      <c r="EA424" s="59"/>
      <c r="EB424" s="59"/>
      <c r="EC424" s="59"/>
      <c r="ED424" s="59"/>
      <c r="EE424" s="59"/>
      <c r="EF424" s="59"/>
      <c r="EG424" s="59"/>
      <c r="EH424" s="59"/>
      <c r="EI424" s="59"/>
      <c r="EJ424" s="59"/>
      <c r="EK424" s="59"/>
      <c r="EL424" s="59"/>
      <c r="EM424" s="59"/>
      <c r="EN424" s="59"/>
      <c r="EO424" s="59"/>
      <c r="EP424" s="59"/>
      <c r="EQ424" s="59"/>
      <c r="ER424" s="59"/>
      <c r="ES424" s="59"/>
    </row>
    <row r="425" spans="1:149" outlineLevel="1" x14ac:dyDescent="0.2">
      <c r="A425" s="17">
        <v>224</v>
      </c>
      <c r="B425" s="17">
        <v>0</v>
      </c>
      <c r="C425" s="1">
        <v>7.1537556985744419E-18</v>
      </c>
      <c r="D425" s="1">
        <f t="shared" si="31"/>
        <v>-7.1537556985744419E-18</v>
      </c>
      <c r="E425" s="1">
        <f t="shared" si="32"/>
        <v>0</v>
      </c>
      <c r="F425" s="1">
        <f t="shared" si="33"/>
        <v>0</v>
      </c>
      <c r="G425" s="1">
        <f t="shared" si="34"/>
        <v>-2.6746505750423631E-9</v>
      </c>
      <c r="H425" s="1">
        <v>4.1010903781649546E-15</v>
      </c>
      <c r="I425" s="1">
        <f t="shared" si="35"/>
        <v>2.9338198663166482E-32</v>
      </c>
      <c r="J425" s="1">
        <f t="shared" si="36"/>
        <v>-2.6746505750423684E-9</v>
      </c>
      <c r="AV425" s="59"/>
      <c r="AW425" s="59"/>
      <c r="AX425" s="59"/>
      <c r="AY425" s="59"/>
      <c r="AZ425" s="59"/>
      <c r="BA425" s="59"/>
      <c r="BB425" s="59"/>
      <c r="BC425" s="72"/>
      <c r="BD425" s="59"/>
      <c r="BE425" s="59"/>
      <c r="BF425" s="59"/>
      <c r="BG425" s="59">
        <f t="shared" si="37"/>
        <v>1</v>
      </c>
      <c r="BH425" s="59">
        <f t="shared" si="38"/>
        <v>7.1537556985744419E-18</v>
      </c>
      <c r="BI425" s="59" t="e">
        <f t="shared" si="39"/>
        <v>#N/A</v>
      </c>
      <c r="BJ425" s="59"/>
      <c r="BK425" s="59"/>
      <c r="BL425" s="59"/>
      <c r="BM425" s="59"/>
      <c r="BN425" s="59"/>
      <c r="BO425" s="59"/>
      <c r="BP425" s="59"/>
      <c r="BQ425" s="59"/>
      <c r="BR425" s="59"/>
      <c r="BS425" s="59"/>
      <c r="BT425" s="59"/>
      <c r="BU425" s="59"/>
      <c r="BV425" s="59"/>
      <c r="BW425" s="59"/>
      <c r="BX425" s="59"/>
      <c r="BY425" s="59"/>
      <c r="BZ425" s="59"/>
      <c r="CA425" s="59"/>
      <c r="CB425" s="59"/>
      <c r="CC425" s="59"/>
      <c r="CD425" s="59"/>
      <c r="CE425" s="59"/>
      <c r="CF425" s="59"/>
      <c r="CG425" s="59"/>
      <c r="CH425" s="59"/>
      <c r="CI425" s="59"/>
      <c r="CJ425" s="59"/>
      <c r="CK425" s="59"/>
      <c r="CL425" s="59"/>
      <c r="CM425" s="59"/>
      <c r="CN425" s="59"/>
      <c r="CO425" s="59"/>
      <c r="CP425" s="59"/>
      <c r="CQ425" s="59"/>
      <c r="CR425" s="59"/>
      <c r="CS425" s="59"/>
      <c r="CT425" s="59"/>
      <c r="CU425" s="59"/>
      <c r="CV425" s="59"/>
      <c r="CW425" s="59"/>
      <c r="CX425" s="59"/>
      <c r="CY425" s="59"/>
      <c r="CZ425" s="59"/>
      <c r="DA425" s="59"/>
      <c r="DB425" s="59"/>
      <c r="DC425" s="59"/>
      <c r="DD425" s="59"/>
      <c r="DE425" s="59"/>
      <c r="DF425" s="59"/>
      <c r="DG425" s="59"/>
      <c r="DH425" s="59"/>
      <c r="DI425" s="59"/>
      <c r="DJ425" s="59"/>
      <c r="DK425" s="59"/>
      <c r="DL425" s="59"/>
      <c r="DM425" s="59"/>
      <c r="DN425" s="59"/>
      <c r="DO425" s="59"/>
      <c r="DP425" s="59"/>
      <c r="DQ425" s="59"/>
      <c r="DR425" s="59"/>
      <c r="DS425" s="59"/>
      <c r="DT425" s="59"/>
      <c r="DU425" s="59"/>
      <c r="DV425" s="59"/>
      <c r="DW425" s="59"/>
      <c r="DX425" s="59"/>
      <c r="DY425" s="59"/>
      <c r="DZ425" s="59"/>
      <c r="EA425" s="59"/>
      <c r="EB425" s="59"/>
      <c r="EC425" s="59"/>
      <c r="ED425" s="59"/>
      <c r="EE425" s="59"/>
      <c r="EF425" s="59"/>
      <c r="EG425" s="59"/>
      <c r="EH425" s="59"/>
      <c r="EI425" s="59"/>
      <c r="EJ425" s="59"/>
      <c r="EK425" s="59"/>
      <c r="EL425" s="59"/>
      <c r="EM425" s="59"/>
      <c r="EN425" s="59"/>
      <c r="EO425" s="59"/>
      <c r="EP425" s="59"/>
      <c r="EQ425" s="59"/>
      <c r="ER425" s="59"/>
      <c r="ES425" s="59"/>
    </row>
    <row r="426" spans="1:149" outlineLevel="1" x14ac:dyDescent="0.2">
      <c r="A426" s="17">
        <v>225</v>
      </c>
      <c r="B426" s="17">
        <v>0</v>
      </c>
      <c r="C426" s="1">
        <v>8.8740399393473456E-9</v>
      </c>
      <c r="D426" s="1">
        <f t="shared" si="31"/>
        <v>-8.8740399393473456E-9</v>
      </c>
      <c r="E426" s="1">
        <f t="shared" si="32"/>
        <v>1.774807981588198E-8</v>
      </c>
      <c r="F426" s="1">
        <f t="shared" si="33"/>
        <v>-1.3322191942725483E-4</v>
      </c>
      <c r="G426" s="1">
        <f t="shared" si="34"/>
        <v>-9.4202123214373102E-5</v>
      </c>
      <c r="H426" s="1">
        <v>9.7691212229408333E-7</v>
      </c>
      <c r="I426" s="1">
        <f t="shared" si="35"/>
        <v>8.6691657364138206E-15</v>
      </c>
      <c r="J426" s="1">
        <f t="shared" si="36"/>
        <v>-9.4202169228004877E-5</v>
      </c>
      <c r="AV426" s="59"/>
      <c r="AW426" s="59"/>
      <c r="AX426" s="59"/>
      <c r="AY426" s="59"/>
      <c r="AZ426" s="59"/>
      <c r="BA426" s="59"/>
      <c r="BB426" s="59"/>
      <c r="BC426" s="72"/>
      <c r="BD426" s="59"/>
      <c r="BE426" s="59"/>
      <c r="BF426" s="59"/>
      <c r="BG426" s="59">
        <f t="shared" si="37"/>
        <v>1</v>
      </c>
      <c r="BH426" s="59">
        <f t="shared" si="38"/>
        <v>8.8740399393473456E-9</v>
      </c>
      <c r="BI426" s="59" t="e">
        <f t="shared" si="39"/>
        <v>#N/A</v>
      </c>
      <c r="BJ426" s="59"/>
      <c r="BK426" s="59"/>
      <c r="BL426" s="59"/>
      <c r="BM426" s="59"/>
      <c r="BN426" s="59"/>
      <c r="BO426" s="59"/>
      <c r="BP426" s="59"/>
      <c r="BQ426" s="59"/>
      <c r="BR426" s="59"/>
      <c r="BS426" s="59"/>
      <c r="BT426" s="59"/>
      <c r="BU426" s="59"/>
      <c r="BV426" s="59"/>
      <c r="BW426" s="59"/>
      <c r="BX426" s="59"/>
      <c r="BY426" s="59"/>
      <c r="BZ426" s="59"/>
      <c r="CA426" s="59"/>
      <c r="CB426" s="59"/>
      <c r="CC426" s="59"/>
      <c r="CD426" s="59"/>
      <c r="CE426" s="59"/>
      <c r="CF426" s="59"/>
      <c r="CG426" s="59"/>
      <c r="CH426" s="59"/>
      <c r="CI426" s="59"/>
      <c r="CJ426" s="59"/>
      <c r="CK426" s="59"/>
      <c r="CL426" s="59"/>
      <c r="CM426" s="59"/>
      <c r="CN426" s="59"/>
      <c r="CO426" s="59"/>
      <c r="CP426" s="59"/>
      <c r="CQ426" s="59"/>
      <c r="CR426" s="59"/>
      <c r="CS426" s="59"/>
      <c r="CT426" s="59"/>
      <c r="CU426" s="59"/>
      <c r="CV426" s="59"/>
      <c r="CW426" s="59"/>
      <c r="CX426" s="59"/>
      <c r="CY426" s="59"/>
      <c r="CZ426" s="59"/>
      <c r="DA426" s="59"/>
      <c r="DB426" s="59"/>
      <c r="DC426" s="59"/>
      <c r="DD426" s="59"/>
      <c r="DE426" s="59"/>
      <c r="DF426" s="59"/>
      <c r="DG426" s="59"/>
      <c r="DH426" s="59"/>
      <c r="DI426" s="59"/>
      <c r="DJ426" s="59"/>
      <c r="DK426" s="59"/>
      <c r="DL426" s="59"/>
      <c r="DM426" s="59"/>
      <c r="DN426" s="59"/>
      <c r="DO426" s="59"/>
      <c r="DP426" s="59"/>
      <c r="DQ426" s="59"/>
      <c r="DR426" s="59"/>
      <c r="DS426" s="59"/>
      <c r="DT426" s="59"/>
      <c r="DU426" s="59"/>
      <c r="DV426" s="59"/>
      <c r="DW426" s="59"/>
      <c r="DX426" s="59"/>
      <c r="DY426" s="59"/>
      <c r="DZ426" s="59"/>
      <c r="EA426" s="59"/>
      <c r="EB426" s="59"/>
      <c r="EC426" s="59"/>
      <c r="ED426" s="59"/>
      <c r="EE426" s="59"/>
      <c r="EF426" s="59"/>
      <c r="EG426" s="59"/>
      <c r="EH426" s="59"/>
      <c r="EI426" s="59"/>
      <c r="EJ426" s="59"/>
      <c r="EK426" s="59"/>
      <c r="EL426" s="59"/>
      <c r="EM426" s="59"/>
      <c r="EN426" s="59"/>
      <c r="EO426" s="59"/>
      <c r="EP426" s="59"/>
      <c r="EQ426" s="59"/>
      <c r="ER426" s="59"/>
      <c r="ES426" s="59"/>
    </row>
    <row r="427" spans="1:149" outlineLevel="1" x14ac:dyDescent="0.2">
      <c r="A427" s="17">
        <v>226</v>
      </c>
      <c r="B427" s="17">
        <v>0</v>
      </c>
      <c r="C427" s="1">
        <v>2.9568002712573862E-19</v>
      </c>
      <c r="D427" s="1">
        <f t="shared" si="31"/>
        <v>-2.9568002712573862E-19</v>
      </c>
      <c r="E427" s="1">
        <f t="shared" si="32"/>
        <v>0</v>
      </c>
      <c r="F427" s="1">
        <f t="shared" si="33"/>
        <v>0</v>
      </c>
      <c r="G427" s="1">
        <f t="shared" si="34"/>
        <v>-5.4376467991746087E-10</v>
      </c>
      <c r="H427" s="1">
        <v>1.9340015839984106E-16</v>
      </c>
      <c r="I427" s="1">
        <f t="shared" si="35"/>
        <v>5.718456408178717E-35</v>
      </c>
      <c r="J427" s="1">
        <f t="shared" si="36"/>
        <v>-5.4376467991746098E-10</v>
      </c>
      <c r="AV427" s="59"/>
      <c r="AW427" s="59"/>
      <c r="AX427" s="59"/>
      <c r="AY427" s="59"/>
      <c r="AZ427" s="59"/>
      <c r="BA427" s="59"/>
      <c r="BB427" s="59"/>
      <c r="BC427" s="72"/>
      <c r="BD427" s="59"/>
      <c r="BE427" s="59"/>
      <c r="BF427" s="59"/>
      <c r="BG427" s="59">
        <f t="shared" si="37"/>
        <v>1</v>
      </c>
      <c r="BH427" s="59">
        <f t="shared" si="38"/>
        <v>2.9568002712573862E-19</v>
      </c>
      <c r="BI427" s="59" t="e">
        <f t="shared" si="39"/>
        <v>#N/A</v>
      </c>
      <c r="BJ427" s="59"/>
      <c r="BK427" s="59"/>
      <c r="BL427" s="59"/>
      <c r="BM427" s="59"/>
      <c r="BN427" s="59"/>
      <c r="BO427" s="59"/>
      <c r="BP427" s="59"/>
      <c r="BQ427" s="59"/>
      <c r="BR427" s="59"/>
      <c r="BS427" s="59"/>
      <c r="BT427" s="59"/>
      <c r="BU427" s="59"/>
      <c r="BV427" s="59"/>
      <c r="BW427" s="59"/>
      <c r="BX427" s="59"/>
      <c r="BY427" s="59"/>
      <c r="BZ427" s="59"/>
      <c r="CA427" s="59"/>
      <c r="CB427" s="59"/>
      <c r="CC427" s="59"/>
      <c r="CD427" s="59"/>
      <c r="CE427" s="59"/>
      <c r="CF427" s="59"/>
      <c r="CG427" s="59"/>
      <c r="CH427" s="59"/>
      <c r="CI427" s="59"/>
      <c r="CJ427" s="59"/>
      <c r="CK427" s="59"/>
      <c r="CL427" s="59"/>
      <c r="CM427" s="59"/>
      <c r="CN427" s="59"/>
      <c r="CO427" s="59"/>
      <c r="CP427" s="59"/>
      <c r="CQ427" s="59"/>
      <c r="CR427" s="59"/>
      <c r="CS427" s="59"/>
      <c r="CT427" s="59"/>
      <c r="CU427" s="59"/>
      <c r="CV427" s="59"/>
      <c r="CW427" s="59"/>
      <c r="CX427" s="59"/>
      <c r="CY427" s="59"/>
      <c r="CZ427" s="59"/>
      <c r="DA427" s="59"/>
      <c r="DB427" s="59"/>
      <c r="DC427" s="59"/>
      <c r="DD427" s="59"/>
      <c r="DE427" s="59"/>
      <c r="DF427" s="59"/>
      <c r="DG427" s="59"/>
      <c r="DH427" s="59"/>
      <c r="DI427" s="59"/>
      <c r="DJ427" s="59"/>
      <c r="DK427" s="59"/>
      <c r="DL427" s="59"/>
      <c r="DM427" s="59"/>
      <c r="DN427" s="59"/>
      <c r="DO427" s="59"/>
      <c r="DP427" s="59"/>
      <c r="DQ427" s="59"/>
      <c r="DR427" s="59"/>
      <c r="DS427" s="59"/>
      <c r="DT427" s="59"/>
      <c r="DU427" s="59"/>
      <c r="DV427" s="59"/>
      <c r="DW427" s="59"/>
      <c r="DX427" s="59"/>
      <c r="DY427" s="59"/>
      <c r="DZ427" s="59"/>
      <c r="EA427" s="59"/>
      <c r="EB427" s="59"/>
      <c r="EC427" s="59"/>
      <c r="ED427" s="59"/>
      <c r="EE427" s="59"/>
      <c r="EF427" s="59"/>
      <c r="EG427" s="59"/>
      <c r="EH427" s="59"/>
      <c r="EI427" s="59"/>
      <c r="EJ427" s="59"/>
      <c r="EK427" s="59"/>
      <c r="EL427" s="59"/>
      <c r="EM427" s="59"/>
      <c r="EN427" s="59"/>
      <c r="EO427" s="59"/>
      <c r="EP427" s="59"/>
      <c r="EQ427" s="59"/>
      <c r="ER427" s="59"/>
      <c r="ES427" s="59"/>
    </row>
    <row r="428" spans="1:149" outlineLevel="1" x14ac:dyDescent="0.2">
      <c r="A428" s="17">
        <v>227</v>
      </c>
      <c r="B428" s="17">
        <v>0</v>
      </c>
      <c r="C428" s="1">
        <v>1.0858652598936386E-11</v>
      </c>
      <c r="D428" s="1">
        <f t="shared" si="31"/>
        <v>-1.0858652598936386E-11</v>
      </c>
      <c r="E428" s="1">
        <f t="shared" si="32"/>
        <v>2.1717294629179703E-11</v>
      </c>
      <c r="F428" s="1">
        <f t="shared" si="33"/>
        <v>-4.6601818236180127E-6</v>
      </c>
      <c r="G428" s="1">
        <f t="shared" si="34"/>
        <v>-3.2952469708740039E-6</v>
      </c>
      <c r="H428" s="1">
        <v>3.1414956288343777E-9</v>
      </c>
      <c r="I428" s="1">
        <f t="shared" si="35"/>
        <v>3.4112409782124118E-20</v>
      </c>
      <c r="J428" s="1">
        <f t="shared" si="36"/>
        <v>-3.2952469760500062E-6</v>
      </c>
      <c r="AV428" s="59"/>
      <c r="AW428" s="59"/>
      <c r="AX428" s="59"/>
      <c r="AY428" s="59"/>
      <c r="AZ428" s="59"/>
      <c r="BA428" s="59"/>
      <c r="BB428" s="59"/>
      <c r="BC428" s="72"/>
      <c r="BD428" s="59"/>
      <c r="BE428" s="59"/>
      <c r="BF428" s="59"/>
      <c r="BG428" s="59">
        <f t="shared" si="37"/>
        <v>1</v>
      </c>
      <c r="BH428" s="59">
        <f t="shared" si="38"/>
        <v>1.0858652598936386E-11</v>
      </c>
      <c r="BI428" s="59" t="e">
        <f t="shared" si="39"/>
        <v>#N/A</v>
      </c>
      <c r="BJ428" s="59"/>
      <c r="BK428" s="59"/>
      <c r="BL428" s="59"/>
      <c r="BM428" s="59"/>
      <c r="BN428" s="59"/>
      <c r="BO428" s="59"/>
      <c r="BP428" s="59"/>
      <c r="BQ428" s="59"/>
      <c r="BR428" s="59"/>
      <c r="BS428" s="59"/>
      <c r="BT428" s="59"/>
      <c r="BU428" s="59"/>
      <c r="BV428" s="59"/>
      <c r="BW428" s="59"/>
      <c r="BX428" s="59"/>
      <c r="BY428" s="59"/>
      <c r="BZ428" s="59"/>
      <c r="CA428" s="59"/>
      <c r="CB428" s="59"/>
      <c r="CC428" s="59"/>
      <c r="CD428" s="59"/>
      <c r="CE428" s="59"/>
      <c r="CF428" s="59"/>
      <c r="CG428" s="59"/>
      <c r="CH428" s="59"/>
      <c r="CI428" s="59"/>
      <c r="CJ428" s="59"/>
      <c r="CK428" s="59"/>
      <c r="CL428" s="59"/>
      <c r="CM428" s="59"/>
      <c r="CN428" s="59"/>
      <c r="CO428" s="59"/>
      <c r="CP428" s="59"/>
      <c r="CQ428" s="59"/>
      <c r="CR428" s="59"/>
      <c r="CS428" s="59"/>
      <c r="CT428" s="59"/>
      <c r="CU428" s="59"/>
      <c r="CV428" s="59"/>
      <c r="CW428" s="59"/>
      <c r="CX428" s="59"/>
      <c r="CY428" s="59"/>
      <c r="CZ428" s="59"/>
      <c r="DA428" s="59"/>
      <c r="DB428" s="59"/>
      <c r="DC428" s="59"/>
      <c r="DD428" s="59"/>
      <c r="DE428" s="59"/>
      <c r="DF428" s="59"/>
      <c r="DG428" s="59"/>
      <c r="DH428" s="59"/>
      <c r="DI428" s="59"/>
      <c r="DJ428" s="59"/>
      <c r="DK428" s="59"/>
      <c r="DL428" s="59"/>
      <c r="DM428" s="59"/>
      <c r="DN428" s="59"/>
      <c r="DO428" s="59"/>
      <c r="DP428" s="59"/>
      <c r="DQ428" s="59"/>
      <c r="DR428" s="59"/>
      <c r="DS428" s="59"/>
      <c r="DT428" s="59"/>
      <c r="DU428" s="59"/>
      <c r="DV428" s="59"/>
      <c r="DW428" s="59"/>
      <c r="DX428" s="59"/>
      <c r="DY428" s="59"/>
      <c r="DZ428" s="59"/>
      <c r="EA428" s="59"/>
      <c r="EB428" s="59"/>
      <c r="EC428" s="59"/>
      <c r="ED428" s="59"/>
      <c r="EE428" s="59"/>
      <c r="EF428" s="59"/>
      <c r="EG428" s="59"/>
      <c r="EH428" s="59"/>
      <c r="EI428" s="59"/>
      <c r="EJ428" s="59"/>
      <c r="EK428" s="59"/>
      <c r="EL428" s="59"/>
      <c r="EM428" s="59"/>
      <c r="EN428" s="59"/>
      <c r="EO428" s="59"/>
      <c r="EP428" s="59"/>
      <c r="EQ428" s="59"/>
      <c r="ER428" s="59"/>
      <c r="ES428" s="59"/>
    </row>
    <row r="429" spans="1:149" outlineLevel="1" x14ac:dyDescent="0.2">
      <c r="A429" s="17">
        <v>228</v>
      </c>
      <c r="B429" s="17">
        <v>0</v>
      </c>
      <c r="C429" s="1">
        <v>6.6314954155348036E-25</v>
      </c>
      <c r="D429" s="1">
        <f t="shared" si="31"/>
        <v>-6.6314954155348036E-25</v>
      </c>
      <c r="E429" s="1">
        <f t="shared" si="32"/>
        <v>0</v>
      </c>
      <c r="F429" s="1">
        <f t="shared" si="33"/>
        <v>0</v>
      </c>
      <c r="G429" s="1">
        <f t="shared" si="34"/>
        <v>-8.143399422559846E-13</v>
      </c>
      <c r="H429" s="1">
        <v>7.8612221265689512E-22</v>
      </c>
      <c r="I429" s="1">
        <f t="shared" si="35"/>
        <v>5.213165849284276E-46</v>
      </c>
      <c r="J429" s="1">
        <f t="shared" si="36"/>
        <v>-8.143399422559846E-13</v>
      </c>
      <c r="AV429" s="59"/>
      <c r="AW429" s="59"/>
      <c r="AX429" s="59"/>
      <c r="AY429" s="59"/>
      <c r="AZ429" s="59"/>
      <c r="BA429" s="59"/>
      <c r="BB429" s="59"/>
      <c r="BC429" s="72"/>
      <c r="BD429" s="59"/>
      <c r="BE429" s="59"/>
      <c r="BF429" s="59"/>
      <c r="BG429" s="59">
        <f t="shared" si="37"/>
        <v>1</v>
      </c>
      <c r="BH429" s="59">
        <f t="shared" si="38"/>
        <v>6.6314954155348036E-25</v>
      </c>
      <c r="BI429" s="59" t="e">
        <f t="shared" si="39"/>
        <v>#N/A</v>
      </c>
      <c r="BJ429" s="59"/>
      <c r="BK429" s="59"/>
      <c r="BL429" s="59"/>
      <c r="BM429" s="59"/>
      <c r="BN429" s="59"/>
      <c r="BO429" s="59"/>
      <c r="BP429" s="59"/>
      <c r="BQ429" s="59"/>
      <c r="BR429" s="59"/>
      <c r="BS429" s="59"/>
      <c r="BT429" s="59"/>
      <c r="BU429" s="59"/>
      <c r="BV429" s="59"/>
      <c r="BW429" s="59"/>
      <c r="BX429" s="59"/>
      <c r="BY429" s="59"/>
      <c r="BZ429" s="59"/>
      <c r="CA429" s="59"/>
      <c r="CB429" s="59"/>
      <c r="CC429" s="59"/>
      <c r="CD429" s="59"/>
      <c r="CE429" s="59"/>
      <c r="CF429" s="59"/>
      <c r="CG429" s="59"/>
      <c r="CH429" s="59"/>
      <c r="CI429" s="59"/>
      <c r="CJ429" s="59"/>
      <c r="CK429" s="59"/>
      <c r="CL429" s="59"/>
      <c r="CM429" s="59"/>
      <c r="CN429" s="59"/>
      <c r="CO429" s="59"/>
      <c r="CP429" s="59"/>
      <c r="CQ429" s="59"/>
      <c r="CR429" s="59"/>
      <c r="CS429" s="59"/>
      <c r="CT429" s="59"/>
      <c r="CU429" s="59"/>
      <c r="CV429" s="59"/>
      <c r="CW429" s="59"/>
      <c r="CX429" s="59"/>
      <c r="CY429" s="59"/>
      <c r="CZ429" s="59"/>
      <c r="DA429" s="59"/>
      <c r="DB429" s="59"/>
      <c r="DC429" s="59"/>
      <c r="DD429" s="59"/>
      <c r="DE429" s="59"/>
      <c r="DF429" s="59"/>
      <c r="DG429" s="59"/>
      <c r="DH429" s="59"/>
      <c r="DI429" s="59"/>
      <c r="DJ429" s="59"/>
      <c r="DK429" s="59"/>
      <c r="DL429" s="59"/>
      <c r="DM429" s="59"/>
      <c r="DN429" s="59"/>
      <c r="DO429" s="59"/>
      <c r="DP429" s="59"/>
      <c r="DQ429" s="59"/>
      <c r="DR429" s="59"/>
      <c r="DS429" s="59"/>
      <c r="DT429" s="59"/>
      <c r="DU429" s="59"/>
      <c r="DV429" s="59"/>
      <c r="DW429" s="59"/>
      <c r="DX429" s="59"/>
      <c r="DY429" s="59"/>
      <c r="DZ429" s="59"/>
      <c r="EA429" s="59"/>
      <c r="EB429" s="59"/>
      <c r="EC429" s="59"/>
      <c r="ED429" s="59"/>
      <c r="EE429" s="59"/>
      <c r="EF429" s="59"/>
      <c r="EG429" s="59"/>
      <c r="EH429" s="59"/>
      <c r="EI429" s="59"/>
      <c r="EJ429" s="59"/>
      <c r="EK429" s="59"/>
      <c r="EL429" s="59"/>
      <c r="EM429" s="59"/>
      <c r="EN429" s="59"/>
      <c r="EO429" s="59"/>
      <c r="EP429" s="59"/>
      <c r="EQ429" s="59"/>
      <c r="ER429" s="59"/>
      <c r="ES429" s="59"/>
    </row>
    <row r="430" spans="1:149" outlineLevel="1" x14ac:dyDescent="0.2">
      <c r="A430" s="17">
        <v>229</v>
      </c>
      <c r="B430" s="17">
        <v>0</v>
      </c>
      <c r="C430" s="1">
        <v>1.916751078719298E-5</v>
      </c>
      <c r="D430" s="1">
        <f t="shared" si="31"/>
        <v>-1.916751078719298E-5</v>
      </c>
      <c r="E430" s="1">
        <f t="shared" si="32"/>
        <v>3.8335388972714394E-5</v>
      </c>
      <c r="F430" s="1">
        <f t="shared" si="33"/>
        <v>-6.1915578792993932E-3</v>
      </c>
      <c r="G430" s="1">
        <f t="shared" si="34"/>
        <v>-4.3781135421211859E-3</v>
      </c>
      <c r="H430" s="1">
        <v>7.646417210409362E-4</v>
      </c>
      <c r="I430" s="1">
        <f t="shared" si="35"/>
        <v>1.4667774958838075E-8</v>
      </c>
      <c r="J430" s="1">
        <f t="shared" si="36"/>
        <v>-4.3797883467884329E-3</v>
      </c>
      <c r="AV430" s="59"/>
      <c r="AW430" s="59"/>
      <c r="AX430" s="59"/>
      <c r="AY430" s="59"/>
      <c r="AZ430" s="59"/>
      <c r="BA430" s="59"/>
      <c r="BB430" s="59"/>
      <c r="BC430" s="72"/>
      <c r="BD430" s="59"/>
      <c r="BE430" s="59"/>
      <c r="BF430" s="59"/>
      <c r="BG430" s="59">
        <f t="shared" si="37"/>
        <v>1</v>
      </c>
      <c r="BH430" s="59">
        <f t="shared" si="38"/>
        <v>1.916751078719298E-5</v>
      </c>
      <c r="BI430" s="59" t="e">
        <f t="shared" si="39"/>
        <v>#N/A</v>
      </c>
      <c r="BJ430" s="59"/>
      <c r="BK430" s="59"/>
      <c r="BL430" s="59"/>
      <c r="BM430" s="59"/>
      <c r="BN430" s="59"/>
      <c r="BO430" s="59"/>
      <c r="BP430" s="59"/>
      <c r="BQ430" s="59"/>
      <c r="BR430" s="59"/>
      <c r="BS430" s="59"/>
      <c r="BT430" s="59"/>
      <c r="BU430" s="59"/>
      <c r="BV430" s="59"/>
      <c r="BW430" s="59"/>
      <c r="BX430" s="59"/>
      <c r="BY430" s="59"/>
      <c r="BZ430" s="59"/>
      <c r="CA430" s="59"/>
      <c r="CB430" s="59"/>
      <c r="CC430" s="59"/>
      <c r="CD430" s="59"/>
      <c r="CE430" s="59"/>
      <c r="CF430" s="59"/>
      <c r="CG430" s="59"/>
      <c r="CH430" s="59"/>
      <c r="CI430" s="59"/>
      <c r="CJ430" s="59"/>
      <c r="CK430" s="59"/>
      <c r="CL430" s="59"/>
      <c r="CM430" s="59"/>
      <c r="CN430" s="59"/>
      <c r="CO430" s="59"/>
      <c r="CP430" s="59"/>
      <c r="CQ430" s="59"/>
      <c r="CR430" s="59"/>
      <c r="CS430" s="59"/>
      <c r="CT430" s="59"/>
      <c r="CU430" s="59"/>
      <c r="CV430" s="59"/>
      <c r="CW430" s="59"/>
      <c r="CX430" s="59"/>
      <c r="CY430" s="59"/>
      <c r="CZ430" s="59"/>
      <c r="DA430" s="59"/>
      <c r="DB430" s="59"/>
      <c r="DC430" s="59"/>
      <c r="DD430" s="59"/>
      <c r="DE430" s="59"/>
      <c r="DF430" s="59"/>
      <c r="DG430" s="59"/>
      <c r="DH430" s="59"/>
      <c r="DI430" s="59"/>
      <c r="DJ430" s="59"/>
      <c r="DK430" s="59"/>
      <c r="DL430" s="59"/>
      <c r="DM430" s="59"/>
      <c r="DN430" s="59"/>
      <c r="DO430" s="59"/>
      <c r="DP430" s="59"/>
      <c r="DQ430" s="59"/>
      <c r="DR430" s="59"/>
      <c r="DS430" s="59"/>
      <c r="DT430" s="59"/>
      <c r="DU430" s="59"/>
      <c r="DV430" s="59"/>
      <c r="DW430" s="59"/>
      <c r="DX430" s="59"/>
      <c r="DY430" s="59"/>
      <c r="DZ430" s="59"/>
      <c r="EA430" s="59"/>
      <c r="EB430" s="59"/>
      <c r="EC430" s="59"/>
      <c r="ED430" s="59"/>
      <c r="EE430" s="59"/>
      <c r="EF430" s="59"/>
      <c r="EG430" s="59"/>
      <c r="EH430" s="59"/>
      <c r="EI430" s="59"/>
      <c r="EJ430" s="59"/>
      <c r="EK430" s="59"/>
      <c r="EL430" s="59"/>
      <c r="EM430" s="59"/>
      <c r="EN430" s="59"/>
      <c r="EO430" s="59"/>
      <c r="EP430" s="59"/>
      <c r="EQ430" s="59"/>
      <c r="ER430" s="59"/>
      <c r="ES430" s="59"/>
    </row>
    <row r="431" spans="1:149" outlineLevel="1" x14ac:dyDescent="0.2">
      <c r="A431" s="17">
        <v>230</v>
      </c>
      <c r="B431" s="17">
        <v>0</v>
      </c>
      <c r="C431" s="1">
        <v>4.0466288274466577E-22</v>
      </c>
      <c r="D431" s="1">
        <f t="shared" si="31"/>
        <v>-4.0466288274466577E-22</v>
      </c>
      <c r="E431" s="1">
        <f t="shared" si="32"/>
        <v>0</v>
      </c>
      <c r="F431" s="1">
        <f t="shared" si="33"/>
        <v>0</v>
      </c>
      <c r="G431" s="1">
        <f t="shared" si="34"/>
        <v>-2.0116234308256249E-11</v>
      </c>
      <c r="H431" s="1">
        <v>3.6191729384219838E-19</v>
      </c>
      <c r="I431" s="1">
        <f t="shared" si="35"/>
        <v>1.4645449544133227E-40</v>
      </c>
      <c r="J431" s="1">
        <f t="shared" si="36"/>
        <v>-2.0116234308256249E-11</v>
      </c>
      <c r="AV431" s="59"/>
      <c r="AW431" s="59"/>
      <c r="AX431" s="59"/>
      <c r="AY431" s="59"/>
      <c r="AZ431" s="59"/>
      <c r="BA431" s="59"/>
      <c r="BB431" s="59"/>
      <c r="BC431" s="72"/>
      <c r="BD431" s="59"/>
      <c r="BE431" s="59"/>
      <c r="BF431" s="59"/>
      <c r="BG431" s="59">
        <f t="shared" si="37"/>
        <v>1</v>
      </c>
      <c r="BH431" s="59">
        <f t="shared" si="38"/>
        <v>4.0466288274466577E-22</v>
      </c>
      <c r="BI431" s="59" t="e">
        <f t="shared" si="39"/>
        <v>#N/A</v>
      </c>
      <c r="BJ431" s="59"/>
      <c r="BK431" s="59"/>
      <c r="BL431" s="59"/>
      <c r="BM431" s="59"/>
      <c r="BN431" s="59"/>
      <c r="BO431" s="59"/>
      <c r="BP431" s="59"/>
      <c r="BQ431" s="59"/>
      <c r="BR431" s="59"/>
      <c r="BS431" s="59"/>
      <c r="BT431" s="59"/>
      <c r="BU431" s="59"/>
      <c r="BV431" s="59"/>
      <c r="BW431" s="59"/>
      <c r="BX431" s="59"/>
      <c r="BY431" s="59"/>
      <c r="BZ431" s="59"/>
      <c r="CA431" s="59"/>
      <c r="CB431" s="59"/>
      <c r="CC431" s="59"/>
      <c r="CD431" s="59"/>
      <c r="CE431" s="59"/>
      <c r="CF431" s="59"/>
      <c r="CG431" s="59"/>
      <c r="CH431" s="59"/>
      <c r="CI431" s="59"/>
      <c r="CJ431" s="59"/>
      <c r="CK431" s="59"/>
      <c r="CL431" s="59"/>
      <c r="CM431" s="59"/>
      <c r="CN431" s="59"/>
      <c r="CO431" s="59"/>
      <c r="CP431" s="59"/>
      <c r="CQ431" s="59"/>
      <c r="CR431" s="59"/>
      <c r="CS431" s="59"/>
      <c r="CT431" s="59"/>
      <c r="CU431" s="59"/>
      <c r="CV431" s="59"/>
      <c r="CW431" s="59"/>
      <c r="CX431" s="59"/>
      <c r="CY431" s="59"/>
      <c r="CZ431" s="59"/>
      <c r="DA431" s="59"/>
      <c r="DB431" s="59"/>
      <c r="DC431" s="59"/>
      <c r="DD431" s="59"/>
      <c r="DE431" s="59"/>
      <c r="DF431" s="59"/>
      <c r="DG431" s="59"/>
      <c r="DH431" s="59"/>
      <c r="DI431" s="59"/>
      <c r="DJ431" s="59"/>
      <c r="DK431" s="59"/>
      <c r="DL431" s="59"/>
      <c r="DM431" s="59"/>
      <c r="DN431" s="59"/>
      <c r="DO431" s="59"/>
      <c r="DP431" s="59"/>
      <c r="DQ431" s="59"/>
      <c r="DR431" s="59"/>
      <c r="DS431" s="59"/>
      <c r="DT431" s="59"/>
      <c r="DU431" s="59"/>
      <c r="DV431" s="59"/>
      <c r="DW431" s="59"/>
      <c r="DX431" s="59"/>
      <c r="DY431" s="59"/>
      <c r="DZ431" s="59"/>
      <c r="EA431" s="59"/>
      <c r="EB431" s="59"/>
      <c r="EC431" s="59"/>
      <c r="ED431" s="59"/>
      <c r="EE431" s="59"/>
      <c r="EF431" s="59"/>
      <c r="EG431" s="59"/>
      <c r="EH431" s="59"/>
      <c r="EI431" s="59"/>
      <c r="EJ431" s="59"/>
      <c r="EK431" s="59"/>
      <c r="EL431" s="59"/>
      <c r="EM431" s="59"/>
      <c r="EN431" s="59"/>
      <c r="EO431" s="59"/>
      <c r="EP431" s="59"/>
      <c r="EQ431" s="59"/>
      <c r="ER431" s="59"/>
      <c r="ES431" s="59"/>
    </row>
    <row r="432" spans="1:149" outlineLevel="1" x14ac:dyDescent="0.2">
      <c r="A432" s="17">
        <v>231</v>
      </c>
      <c r="B432" s="17">
        <v>0</v>
      </c>
      <c r="C432" s="1">
        <v>2.4568694816922052E-11</v>
      </c>
      <c r="D432" s="1">
        <f t="shared" si="31"/>
        <v>-2.4568694816922052E-11</v>
      </c>
      <c r="E432" s="1">
        <f t="shared" si="32"/>
        <v>4.91375828908861E-11</v>
      </c>
      <c r="F432" s="1">
        <f t="shared" si="33"/>
        <v>-7.0098204606741606E-6</v>
      </c>
      <c r="G432" s="1">
        <f t="shared" si="34"/>
        <v>-4.9566818354142599E-6</v>
      </c>
      <c r="H432" s="1">
        <v>5.1807633270267849E-9</v>
      </c>
      <c r="I432" s="1">
        <f t="shared" si="35"/>
        <v>1.2728459376298142E-19</v>
      </c>
      <c r="J432" s="1">
        <f t="shared" si="36"/>
        <v>-4.956681848253958E-6</v>
      </c>
      <c r="AV432" s="59"/>
      <c r="AW432" s="59"/>
      <c r="AX432" s="59"/>
      <c r="AY432" s="59"/>
      <c r="AZ432" s="59"/>
      <c r="BA432" s="59"/>
      <c r="BB432" s="59"/>
      <c r="BC432" s="72"/>
      <c r="BD432" s="59"/>
      <c r="BE432" s="59"/>
      <c r="BF432" s="59"/>
      <c r="BG432" s="59">
        <f t="shared" si="37"/>
        <v>1</v>
      </c>
      <c r="BH432" s="59">
        <f t="shared" si="38"/>
        <v>2.4568694816922052E-11</v>
      </c>
      <c r="BI432" s="59" t="e">
        <f t="shared" si="39"/>
        <v>#N/A</v>
      </c>
      <c r="BJ432" s="59"/>
      <c r="BK432" s="59"/>
      <c r="BL432" s="59"/>
      <c r="BM432" s="59"/>
      <c r="BN432" s="59"/>
      <c r="BO432" s="59"/>
      <c r="BP432" s="59"/>
      <c r="BQ432" s="59"/>
      <c r="BR432" s="59"/>
      <c r="BS432" s="59"/>
      <c r="BT432" s="59"/>
      <c r="BU432" s="59"/>
      <c r="BV432" s="59"/>
      <c r="BW432" s="59"/>
      <c r="BX432" s="59"/>
      <c r="BY432" s="59"/>
      <c r="BZ432" s="59"/>
      <c r="CA432" s="59"/>
      <c r="CB432" s="59"/>
      <c r="CC432" s="59"/>
      <c r="CD432" s="59"/>
      <c r="CE432" s="59"/>
      <c r="CF432" s="59"/>
      <c r="CG432" s="59"/>
      <c r="CH432" s="59"/>
      <c r="CI432" s="59"/>
      <c r="CJ432" s="59"/>
      <c r="CK432" s="59"/>
      <c r="CL432" s="59"/>
      <c r="CM432" s="59"/>
      <c r="CN432" s="59"/>
      <c r="CO432" s="59"/>
      <c r="CP432" s="59"/>
      <c r="CQ432" s="59"/>
      <c r="CR432" s="59"/>
      <c r="CS432" s="59"/>
      <c r="CT432" s="59"/>
      <c r="CU432" s="59"/>
      <c r="CV432" s="59"/>
      <c r="CW432" s="59"/>
      <c r="CX432" s="59"/>
      <c r="CY432" s="59"/>
      <c r="CZ432" s="59"/>
      <c r="DA432" s="59"/>
      <c r="DB432" s="59"/>
      <c r="DC432" s="59"/>
      <c r="DD432" s="59"/>
      <c r="DE432" s="59"/>
      <c r="DF432" s="59"/>
      <c r="DG432" s="59"/>
      <c r="DH432" s="59"/>
      <c r="DI432" s="59"/>
      <c r="DJ432" s="59"/>
      <c r="DK432" s="59"/>
      <c r="DL432" s="59"/>
      <c r="DM432" s="59"/>
      <c r="DN432" s="59"/>
      <c r="DO432" s="59"/>
      <c r="DP432" s="59"/>
      <c r="DQ432" s="59"/>
      <c r="DR432" s="59"/>
      <c r="DS432" s="59"/>
      <c r="DT432" s="59"/>
      <c r="DU432" s="59"/>
      <c r="DV432" s="59"/>
      <c r="DW432" s="59"/>
      <c r="DX432" s="59"/>
      <c r="DY432" s="59"/>
      <c r="DZ432" s="59"/>
      <c r="EA432" s="59"/>
      <c r="EB432" s="59"/>
      <c r="EC432" s="59"/>
      <c r="ED432" s="59"/>
      <c r="EE432" s="59"/>
      <c r="EF432" s="59"/>
      <c r="EG432" s="59"/>
      <c r="EH432" s="59"/>
      <c r="EI432" s="59"/>
      <c r="EJ432" s="59"/>
      <c r="EK432" s="59"/>
      <c r="EL432" s="59"/>
      <c r="EM432" s="59"/>
      <c r="EN432" s="59"/>
      <c r="EO432" s="59"/>
      <c r="EP432" s="59"/>
      <c r="EQ432" s="59"/>
      <c r="ER432" s="59"/>
      <c r="ES432" s="59"/>
    </row>
    <row r="433" spans="1:149" outlineLevel="1" x14ac:dyDescent="0.2">
      <c r="A433" s="17">
        <v>232</v>
      </c>
      <c r="B433" s="17">
        <v>0</v>
      </c>
      <c r="C433" s="1">
        <v>1.3327350461746103E-11</v>
      </c>
      <c r="D433" s="1">
        <f t="shared" si="31"/>
        <v>-1.3327350461746103E-11</v>
      </c>
      <c r="E433" s="1">
        <f t="shared" si="32"/>
        <v>2.6654678464232991E-11</v>
      </c>
      <c r="F433" s="1">
        <f t="shared" si="33"/>
        <v>-5.1628169117481774E-6</v>
      </c>
      <c r="G433" s="1">
        <f t="shared" si="34"/>
        <v>-3.6506643863718452E-6</v>
      </c>
      <c r="H433" s="1">
        <v>2.7827734642546763E-9</v>
      </c>
      <c r="I433" s="1">
        <f t="shared" si="35"/>
        <v>3.7086997317468345E-20</v>
      </c>
      <c r="J433" s="1">
        <f t="shared" si="36"/>
        <v>-3.6506643914513315E-6</v>
      </c>
      <c r="AV433" s="59"/>
      <c r="AW433" s="59"/>
      <c r="AX433" s="59"/>
      <c r="AY433" s="59"/>
      <c r="AZ433" s="59"/>
      <c r="BA433" s="59"/>
      <c r="BB433" s="59"/>
      <c r="BC433" s="72"/>
      <c r="BD433" s="59"/>
      <c r="BE433" s="59"/>
      <c r="BF433" s="59"/>
      <c r="BG433" s="59">
        <f t="shared" si="37"/>
        <v>1</v>
      </c>
      <c r="BH433" s="59">
        <f t="shared" si="38"/>
        <v>1.3327350461746103E-11</v>
      </c>
      <c r="BI433" s="59" t="e">
        <f t="shared" si="39"/>
        <v>#N/A</v>
      </c>
      <c r="BJ433" s="59"/>
      <c r="BK433" s="59"/>
      <c r="BL433" s="59"/>
      <c r="BM433" s="59"/>
      <c r="BN433" s="59"/>
      <c r="BO433" s="59"/>
      <c r="BP433" s="59"/>
      <c r="BQ433" s="59"/>
      <c r="BR433" s="59"/>
      <c r="BS433" s="59"/>
      <c r="BT433" s="59"/>
      <c r="BU433" s="59"/>
      <c r="BV433" s="59"/>
      <c r="BW433" s="59"/>
      <c r="BX433" s="59"/>
      <c r="BY433" s="59"/>
      <c r="BZ433" s="59"/>
      <c r="CA433" s="59"/>
      <c r="CB433" s="59"/>
      <c r="CC433" s="59"/>
      <c r="CD433" s="59"/>
      <c r="CE433" s="59"/>
      <c r="CF433" s="59"/>
      <c r="CG433" s="59"/>
      <c r="CH433" s="59"/>
      <c r="CI433" s="59"/>
      <c r="CJ433" s="59"/>
      <c r="CK433" s="59"/>
      <c r="CL433" s="59"/>
      <c r="CM433" s="59"/>
      <c r="CN433" s="59"/>
      <c r="CO433" s="59"/>
      <c r="CP433" s="59"/>
      <c r="CQ433" s="59"/>
      <c r="CR433" s="59"/>
      <c r="CS433" s="59"/>
      <c r="CT433" s="59"/>
      <c r="CU433" s="59"/>
      <c r="CV433" s="59"/>
      <c r="CW433" s="59"/>
      <c r="CX433" s="59"/>
      <c r="CY433" s="59"/>
      <c r="CZ433" s="59"/>
      <c r="DA433" s="59"/>
      <c r="DB433" s="59"/>
      <c r="DC433" s="59"/>
      <c r="DD433" s="59"/>
      <c r="DE433" s="59"/>
      <c r="DF433" s="59"/>
      <c r="DG433" s="59"/>
      <c r="DH433" s="59"/>
      <c r="DI433" s="59"/>
      <c r="DJ433" s="59"/>
      <c r="DK433" s="59"/>
      <c r="DL433" s="59"/>
      <c r="DM433" s="59"/>
      <c r="DN433" s="59"/>
      <c r="DO433" s="59"/>
      <c r="DP433" s="59"/>
      <c r="DQ433" s="59"/>
      <c r="DR433" s="59"/>
      <c r="DS433" s="59"/>
      <c r="DT433" s="59"/>
      <c r="DU433" s="59"/>
      <c r="DV433" s="59"/>
      <c r="DW433" s="59"/>
      <c r="DX433" s="59"/>
      <c r="DY433" s="59"/>
      <c r="DZ433" s="59"/>
      <c r="EA433" s="59"/>
      <c r="EB433" s="59"/>
      <c r="EC433" s="59"/>
      <c r="ED433" s="59"/>
      <c r="EE433" s="59"/>
      <c r="EF433" s="59"/>
      <c r="EG433" s="59"/>
      <c r="EH433" s="59"/>
      <c r="EI433" s="59"/>
      <c r="EJ433" s="59"/>
      <c r="EK433" s="59"/>
      <c r="EL433" s="59"/>
      <c r="EM433" s="59"/>
      <c r="EN433" s="59"/>
      <c r="EO433" s="59"/>
      <c r="EP433" s="59"/>
      <c r="EQ433" s="59"/>
      <c r="ER433" s="59"/>
      <c r="ES433" s="59"/>
    </row>
    <row r="434" spans="1:149" outlineLevel="1" x14ac:dyDescent="0.2">
      <c r="A434" s="17">
        <v>233</v>
      </c>
      <c r="B434" s="17">
        <v>1</v>
      </c>
      <c r="C434" s="1">
        <v>0.99999999994670097</v>
      </c>
      <c r="D434" s="1">
        <f t="shared" si="31"/>
        <v>5.3299031854692203E-11</v>
      </c>
      <c r="E434" s="1">
        <f t="shared" si="32"/>
        <v>1.0659828575114853E-10</v>
      </c>
      <c r="F434" s="1">
        <f t="shared" si="33"/>
        <v>1.0324644582316067E-5</v>
      </c>
      <c r="G434" s="1">
        <f t="shared" si="34"/>
        <v>7.3006185941694688E-6</v>
      </c>
      <c r="H434" s="1">
        <v>1.1917195868022671E-8</v>
      </c>
      <c r="I434" s="1">
        <f t="shared" si="35"/>
        <v>6.3517500979170591E-19</v>
      </c>
      <c r="J434" s="1">
        <f t="shared" si="36"/>
        <v>7.3006186376709202E-6</v>
      </c>
      <c r="AV434" s="59"/>
      <c r="AW434" s="59"/>
      <c r="AX434" s="59"/>
      <c r="AY434" s="59"/>
      <c r="AZ434" s="59"/>
      <c r="BA434" s="59"/>
      <c r="BB434" s="59"/>
      <c r="BC434" s="72"/>
      <c r="BD434" s="59"/>
      <c r="BE434" s="59"/>
      <c r="BF434" s="59"/>
      <c r="BG434" s="59">
        <f t="shared" si="37"/>
        <v>0</v>
      </c>
      <c r="BH434" s="59" t="e">
        <f t="shared" si="38"/>
        <v>#N/A</v>
      </c>
      <c r="BI434" s="59">
        <f t="shared" si="39"/>
        <v>0.99999999994670097</v>
      </c>
      <c r="BJ434" s="59"/>
      <c r="BK434" s="59"/>
      <c r="BL434" s="59"/>
      <c r="BM434" s="59"/>
      <c r="BN434" s="59"/>
      <c r="BO434" s="59"/>
      <c r="BP434" s="59"/>
      <c r="BQ434" s="59"/>
      <c r="BR434" s="59"/>
      <c r="BS434" s="59"/>
      <c r="BT434" s="59"/>
      <c r="BU434" s="59"/>
      <c r="BV434" s="59"/>
      <c r="BW434" s="59"/>
      <c r="BX434" s="59"/>
      <c r="BY434" s="59"/>
      <c r="BZ434" s="59"/>
      <c r="CA434" s="59"/>
      <c r="CB434" s="59"/>
      <c r="CC434" s="59"/>
      <c r="CD434" s="59"/>
      <c r="CE434" s="59"/>
      <c r="CF434" s="59"/>
      <c r="CG434" s="59"/>
      <c r="CH434" s="59"/>
      <c r="CI434" s="59"/>
      <c r="CJ434" s="59"/>
      <c r="CK434" s="59"/>
      <c r="CL434" s="59"/>
      <c r="CM434" s="59"/>
      <c r="CN434" s="59"/>
      <c r="CO434" s="59"/>
      <c r="CP434" s="59"/>
      <c r="CQ434" s="59"/>
      <c r="CR434" s="59"/>
      <c r="CS434" s="59"/>
      <c r="CT434" s="59"/>
      <c r="CU434" s="59"/>
      <c r="CV434" s="59"/>
      <c r="CW434" s="59"/>
      <c r="CX434" s="59"/>
      <c r="CY434" s="59"/>
      <c r="CZ434" s="59"/>
      <c r="DA434" s="59"/>
      <c r="DB434" s="59"/>
      <c r="DC434" s="59"/>
      <c r="DD434" s="59"/>
      <c r="DE434" s="59"/>
      <c r="DF434" s="59"/>
      <c r="DG434" s="59"/>
      <c r="DH434" s="59"/>
      <c r="DI434" s="59"/>
      <c r="DJ434" s="59"/>
      <c r="DK434" s="59"/>
      <c r="DL434" s="59"/>
      <c r="DM434" s="59"/>
      <c r="DN434" s="59"/>
      <c r="DO434" s="59"/>
      <c r="DP434" s="59"/>
      <c r="DQ434" s="59"/>
      <c r="DR434" s="59"/>
      <c r="DS434" s="59"/>
      <c r="DT434" s="59"/>
      <c r="DU434" s="59"/>
      <c r="DV434" s="59"/>
      <c r="DW434" s="59"/>
      <c r="DX434" s="59"/>
      <c r="DY434" s="59"/>
      <c r="DZ434" s="59"/>
      <c r="EA434" s="59"/>
      <c r="EB434" s="59"/>
      <c r="EC434" s="59"/>
      <c r="ED434" s="59"/>
      <c r="EE434" s="59"/>
      <c r="EF434" s="59"/>
      <c r="EG434" s="59"/>
      <c r="EH434" s="59"/>
      <c r="EI434" s="59"/>
      <c r="EJ434" s="59"/>
      <c r="EK434" s="59"/>
      <c r="EL434" s="59"/>
      <c r="EM434" s="59"/>
      <c r="EN434" s="59"/>
      <c r="EO434" s="59"/>
      <c r="EP434" s="59"/>
      <c r="EQ434" s="59"/>
      <c r="ER434" s="59"/>
      <c r="ES434" s="59"/>
    </row>
    <row r="435" spans="1:149" outlineLevel="1" x14ac:dyDescent="0.2">
      <c r="A435" s="17">
        <v>234</v>
      </c>
      <c r="B435" s="17">
        <v>0</v>
      </c>
      <c r="C435" s="1">
        <v>1.8317520840993065E-19</v>
      </c>
      <c r="D435" s="1">
        <f t="shared" si="31"/>
        <v>-1.8317520840993065E-19</v>
      </c>
      <c r="E435" s="1">
        <f t="shared" si="32"/>
        <v>0</v>
      </c>
      <c r="F435" s="1">
        <f t="shared" si="33"/>
        <v>0</v>
      </c>
      <c r="G435" s="1">
        <f t="shared" si="34"/>
        <v>-4.2798972932762146E-10</v>
      </c>
      <c r="H435" s="1">
        <v>1.3623375604249032E-16</v>
      </c>
      <c r="I435" s="1">
        <f t="shared" si="35"/>
        <v>2.495464665555082E-35</v>
      </c>
      <c r="J435" s="1">
        <f t="shared" si="36"/>
        <v>-4.2798972932762146E-10</v>
      </c>
      <c r="AV435" s="59"/>
      <c r="AW435" s="59"/>
      <c r="AX435" s="59"/>
      <c r="AY435" s="59"/>
      <c r="AZ435" s="59"/>
      <c r="BA435" s="59"/>
      <c r="BB435" s="59"/>
      <c r="BC435" s="72"/>
      <c r="BD435" s="59"/>
      <c r="BE435" s="59"/>
      <c r="BF435" s="59"/>
      <c r="BG435" s="59">
        <f t="shared" si="37"/>
        <v>1</v>
      </c>
      <c r="BH435" s="59">
        <f t="shared" si="38"/>
        <v>1.8317520840993065E-19</v>
      </c>
      <c r="BI435" s="59" t="e">
        <f t="shared" si="39"/>
        <v>#N/A</v>
      </c>
      <c r="BJ435" s="59"/>
      <c r="BK435" s="59"/>
      <c r="BL435" s="59"/>
      <c r="BM435" s="59"/>
      <c r="BN435" s="59"/>
      <c r="BO435" s="59"/>
      <c r="BP435" s="59"/>
      <c r="BQ435" s="59"/>
      <c r="BR435" s="59"/>
      <c r="BS435" s="59"/>
      <c r="BT435" s="59"/>
      <c r="BU435" s="59"/>
      <c r="BV435" s="59"/>
      <c r="BW435" s="59"/>
      <c r="BX435" s="59"/>
      <c r="BY435" s="59"/>
      <c r="BZ435" s="59"/>
      <c r="CA435" s="59"/>
      <c r="CB435" s="59"/>
      <c r="CC435" s="59"/>
      <c r="CD435" s="59"/>
      <c r="CE435" s="59"/>
      <c r="CF435" s="59"/>
      <c r="CG435" s="59"/>
      <c r="CH435" s="59"/>
      <c r="CI435" s="59"/>
      <c r="CJ435" s="59"/>
      <c r="CK435" s="59"/>
      <c r="CL435" s="59"/>
      <c r="CM435" s="59"/>
      <c r="CN435" s="59"/>
      <c r="CO435" s="59"/>
      <c r="CP435" s="59"/>
      <c r="CQ435" s="59"/>
      <c r="CR435" s="59"/>
      <c r="CS435" s="59"/>
      <c r="CT435" s="59"/>
      <c r="CU435" s="59"/>
      <c r="CV435" s="59"/>
      <c r="CW435" s="59"/>
      <c r="CX435" s="59"/>
      <c r="CY435" s="59"/>
      <c r="CZ435" s="59"/>
      <c r="DA435" s="59"/>
      <c r="DB435" s="59"/>
      <c r="DC435" s="59"/>
      <c r="DD435" s="59"/>
      <c r="DE435" s="59"/>
      <c r="DF435" s="59"/>
      <c r="DG435" s="59"/>
      <c r="DH435" s="59"/>
      <c r="DI435" s="59"/>
      <c r="DJ435" s="59"/>
      <c r="DK435" s="59"/>
      <c r="DL435" s="59"/>
      <c r="DM435" s="59"/>
      <c r="DN435" s="59"/>
      <c r="DO435" s="59"/>
      <c r="DP435" s="59"/>
      <c r="DQ435" s="59"/>
      <c r="DR435" s="59"/>
      <c r="DS435" s="59"/>
      <c r="DT435" s="59"/>
      <c r="DU435" s="59"/>
      <c r="DV435" s="59"/>
      <c r="DW435" s="59"/>
      <c r="DX435" s="59"/>
      <c r="DY435" s="59"/>
      <c r="DZ435" s="59"/>
      <c r="EA435" s="59"/>
      <c r="EB435" s="59"/>
      <c r="EC435" s="59"/>
      <c r="ED435" s="59"/>
      <c r="EE435" s="59"/>
      <c r="EF435" s="59"/>
      <c r="EG435" s="59"/>
      <c r="EH435" s="59"/>
      <c r="EI435" s="59"/>
      <c r="EJ435" s="59"/>
      <c r="EK435" s="59"/>
      <c r="EL435" s="59"/>
      <c r="EM435" s="59"/>
      <c r="EN435" s="59"/>
      <c r="EO435" s="59"/>
      <c r="EP435" s="59"/>
      <c r="EQ435" s="59"/>
      <c r="ER435" s="59"/>
      <c r="ES435" s="59"/>
    </row>
    <row r="436" spans="1:149" outlineLevel="1" x14ac:dyDescent="0.2">
      <c r="A436" s="17">
        <v>235</v>
      </c>
      <c r="B436" s="17">
        <v>0</v>
      </c>
      <c r="C436" s="1">
        <v>1.6164104655017389E-8</v>
      </c>
      <c r="D436" s="1">
        <f t="shared" si="31"/>
        <v>-1.6164104655017389E-8</v>
      </c>
      <c r="E436" s="1">
        <f t="shared" si="32"/>
        <v>3.2328209625577745E-8</v>
      </c>
      <c r="F436" s="1">
        <f t="shared" si="33"/>
        <v>-1.7980047170565973E-4</v>
      </c>
      <c r="G436" s="1">
        <f t="shared" si="34"/>
        <v>-1.271381332106763E-4</v>
      </c>
      <c r="H436" s="1">
        <v>1.5680651129496952E-6</v>
      </c>
      <c r="I436" s="1">
        <f t="shared" si="35"/>
        <v>2.5346408746121189E-14</v>
      </c>
      <c r="J436" s="1">
        <f t="shared" si="36"/>
        <v>-1.2713823289122914E-4</v>
      </c>
      <c r="AV436" s="59"/>
      <c r="AW436" s="59"/>
      <c r="AX436" s="59"/>
      <c r="AY436" s="59"/>
      <c r="AZ436" s="59"/>
      <c r="BA436" s="59"/>
      <c r="BB436" s="59"/>
      <c r="BC436" s="72"/>
      <c r="BD436" s="59"/>
      <c r="BE436" s="59"/>
      <c r="BF436" s="59"/>
      <c r="BG436" s="59">
        <f t="shared" si="37"/>
        <v>1</v>
      </c>
      <c r="BH436" s="59">
        <f t="shared" si="38"/>
        <v>1.6164104655017389E-8</v>
      </c>
      <c r="BI436" s="59" t="e">
        <f t="shared" si="39"/>
        <v>#N/A</v>
      </c>
      <c r="BJ436" s="59"/>
      <c r="BK436" s="59"/>
      <c r="BL436" s="59"/>
      <c r="BM436" s="59"/>
      <c r="BN436" s="59"/>
      <c r="BO436" s="59"/>
      <c r="BP436" s="59"/>
      <c r="BQ436" s="59"/>
      <c r="BR436" s="59"/>
      <c r="BS436" s="59"/>
      <c r="BT436" s="59"/>
      <c r="BU436" s="59"/>
      <c r="BV436" s="59"/>
      <c r="BW436" s="59"/>
      <c r="BX436" s="59"/>
      <c r="BY436" s="59"/>
      <c r="BZ436" s="59"/>
      <c r="CA436" s="59"/>
      <c r="CB436" s="59"/>
      <c r="CC436" s="59"/>
      <c r="CD436" s="59"/>
      <c r="CE436" s="59"/>
      <c r="CF436" s="59"/>
      <c r="CG436" s="59"/>
      <c r="CH436" s="59"/>
      <c r="CI436" s="59"/>
      <c r="CJ436" s="59"/>
      <c r="CK436" s="59"/>
      <c r="CL436" s="59"/>
      <c r="CM436" s="59"/>
      <c r="CN436" s="59"/>
      <c r="CO436" s="59"/>
      <c r="CP436" s="59"/>
      <c r="CQ436" s="59"/>
      <c r="CR436" s="59"/>
      <c r="CS436" s="59"/>
      <c r="CT436" s="59"/>
      <c r="CU436" s="59"/>
      <c r="CV436" s="59"/>
      <c r="CW436" s="59"/>
      <c r="CX436" s="59"/>
      <c r="CY436" s="59"/>
      <c r="CZ436" s="59"/>
      <c r="DA436" s="59"/>
      <c r="DB436" s="59"/>
      <c r="DC436" s="59"/>
      <c r="DD436" s="59"/>
      <c r="DE436" s="59"/>
      <c r="DF436" s="59"/>
      <c r="DG436" s="59"/>
      <c r="DH436" s="59"/>
      <c r="DI436" s="59"/>
      <c r="DJ436" s="59"/>
      <c r="DK436" s="59"/>
      <c r="DL436" s="59"/>
      <c r="DM436" s="59"/>
      <c r="DN436" s="59"/>
      <c r="DO436" s="59"/>
      <c r="DP436" s="59"/>
      <c r="DQ436" s="59"/>
      <c r="DR436" s="59"/>
      <c r="DS436" s="59"/>
      <c r="DT436" s="59"/>
      <c r="DU436" s="59"/>
      <c r="DV436" s="59"/>
      <c r="DW436" s="59"/>
      <c r="DX436" s="59"/>
      <c r="DY436" s="59"/>
      <c r="DZ436" s="59"/>
      <c r="EA436" s="59"/>
      <c r="EB436" s="59"/>
      <c r="EC436" s="59"/>
      <c r="ED436" s="59"/>
      <c r="EE436" s="59"/>
      <c r="EF436" s="59"/>
      <c r="EG436" s="59"/>
      <c r="EH436" s="59"/>
      <c r="EI436" s="59"/>
      <c r="EJ436" s="59"/>
      <c r="EK436" s="59"/>
      <c r="EL436" s="59"/>
      <c r="EM436" s="59"/>
      <c r="EN436" s="59"/>
      <c r="EO436" s="59"/>
      <c r="EP436" s="59"/>
      <c r="EQ436" s="59"/>
      <c r="ER436" s="59"/>
      <c r="ES436" s="59"/>
    </row>
    <row r="437" spans="1:149" outlineLevel="1" x14ac:dyDescent="0.2">
      <c r="A437" s="17">
        <v>236</v>
      </c>
      <c r="B437" s="17">
        <v>0</v>
      </c>
      <c r="C437" s="1">
        <v>3.824939850141053E-7</v>
      </c>
      <c r="D437" s="1">
        <f t="shared" si="31"/>
        <v>-3.824939850141053E-7</v>
      </c>
      <c r="E437" s="1">
        <f t="shared" si="32"/>
        <v>7.6498811621208738E-7</v>
      </c>
      <c r="F437" s="1">
        <f t="shared" si="33"/>
        <v>-8.7463599069103454E-4</v>
      </c>
      <c r="G437" s="1">
        <f t="shared" si="34"/>
        <v>-6.184610992744894E-4</v>
      </c>
      <c r="H437" s="1">
        <v>2.8846485458559434E-5</v>
      </c>
      <c r="I437" s="1">
        <f t="shared" si="35"/>
        <v>1.1033929687078099E-11</v>
      </c>
      <c r="J437" s="1">
        <f t="shared" si="36"/>
        <v>-6.1847001968203506E-4</v>
      </c>
      <c r="AV437" s="59"/>
      <c r="AW437" s="59"/>
      <c r="AX437" s="59"/>
      <c r="AY437" s="59"/>
      <c r="AZ437" s="59"/>
      <c r="BA437" s="59"/>
      <c r="BB437" s="59"/>
      <c r="BC437" s="72"/>
      <c r="BD437" s="59"/>
      <c r="BE437" s="59"/>
      <c r="BF437" s="59"/>
      <c r="BG437" s="59">
        <f t="shared" si="37"/>
        <v>1</v>
      </c>
      <c r="BH437" s="59">
        <f t="shared" si="38"/>
        <v>3.824939850141053E-7</v>
      </c>
      <c r="BI437" s="59" t="e">
        <f t="shared" si="39"/>
        <v>#N/A</v>
      </c>
      <c r="BJ437" s="59"/>
      <c r="BK437" s="59"/>
      <c r="BL437" s="59"/>
      <c r="BM437" s="59"/>
      <c r="BN437" s="59"/>
      <c r="BO437" s="59"/>
      <c r="BP437" s="59"/>
      <c r="BQ437" s="59"/>
      <c r="BR437" s="59"/>
      <c r="BS437" s="59"/>
      <c r="BT437" s="59"/>
      <c r="BU437" s="59"/>
      <c r="BV437" s="59"/>
      <c r="BW437" s="59"/>
      <c r="BX437" s="59"/>
      <c r="BY437" s="59"/>
      <c r="BZ437" s="59"/>
      <c r="CA437" s="59"/>
      <c r="CB437" s="59"/>
      <c r="CC437" s="59"/>
      <c r="CD437" s="59"/>
      <c r="CE437" s="59"/>
      <c r="CF437" s="59"/>
      <c r="CG437" s="59"/>
      <c r="CH437" s="59"/>
      <c r="CI437" s="59"/>
      <c r="CJ437" s="59"/>
      <c r="CK437" s="59"/>
      <c r="CL437" s="59"/>
      <c r="CM437" s="59"/>
      <c r="CN437" s="59"/>
      <c r="CO437" s="59"/>
      <c r="CP437" s="59"/>
      <c r="CQ437" s="59"/>
      <c r="CR437" s="59"/>
      <c r="CS437" s="59"/>
      <c r="CT437" s="59"/>
      <c r="CU437" s="59"/>
      <c r="CV437" s="59"/>
      <c r="CW437" s="59"/>
      <c r="CX437" s="59"/>
      <c r="CY437" s="59"/>
      <c r="CZ437" s="59"/>
      <c r="DA437" s="59"/>
      <c r="DB437" s="59"/>
      <c r="DC437" s="59"/>
      <c r="DD437" s="59"/>
      <c r="DE437" s="59"/>
      <c r="DF437" s="59"/>
      <c r="DG437" s="59"/>
      <c r="DH437" s="59"/>
      <c r="DI437" s="59"/>
      <c r="DJ437" s="59"/>
      <c r="DK437" s="59"/>
      <c r="DL437" s="59"/>
      <c r="DM437" s="59"/>
      <c r="DN437" s="59"/>
      <c r="DO437" s="59"/>
      <c r="DP437" s="59"/>
      <c r="DQ437" s="59"/>
      <c r="DR437" s="59"/>
      <c r="DS437" s="59"/>
      <c r="DT437" s="59"/>
      <c r="DU437" s="59"/>
      <c r="DV437" s="59"/>
      <c r="DW437" s="59"/>
      <c r="DX437" s="59"/>
      <c r="DY437" s="59"/>
      <c r="DZ437" s="59"/>
      <c r="EA437" s="59"/>
      <c r="EB437" s="59"/>
      <c r="EC437" s="59"/>
      <c r="ED437" s="59"/>
      <c r="EE437" s="59"/>
      <c r="EF437" s="59"/>
      <c r="EG437" s="59"/>
      <c r="EH437" s="59"/>
      <c r="EI437" s="59"/>
      <c r="EJ437" s="59"/>
      <c r="EK437" s="59"/>
      <c r="EL437" s="59"/>
      <c r="EM437" s="59"/>
      <c r="EN437" s="59"/>
      <c r="EO437" s="59"/>
      <c r="EP437" s="59"/>
      <c r="EQ437" s="59"/>
      <c r="ER437" s="59"/>
      <c r="ES437" s="59"/>
    </row>
    <row r="438" spans="1:149" outlineLevel="1" x14ac:dyDescent="0.2">
      <c r="A438" s="17">
        <v>237</v>
      </c>
      <c r="B438" s="17">
        <v>0</v>
      </c>
      <c r="C438" s="1">
        <v>6.0174918646928792E-21</v>
      </c>
      <c r="D438" s="1">
        <f t="shared" si="31"/>
        <v>-6.0174918646928792E-21</v>
      </c>
      <c r="E438" s="1">
        <f t="shared" si="32"/>
        <v>0</v>
      </c>
      <c r="F438" s="1">
        <f t="shared" si="33"/>
        <v>0</v>
      </c>
      <c r="G438" s="1">
        <f t="shared" si="34"/>
        <v>-7.757249425339422E-11</v>
      </c>
      <c r="H438" s="1">
        <v>5.0261881809730432E-18</v>
      </c>
      <c r="I438" s="1">
        <f t="shared" si="35"/>
        <v>3.0245046489420788E-38</v>
      </c>
      <c r="J438" s="1">
        <f t="shared" si="36"/>
        <v>-7.757249425339422E-11</v>
      </c>
      <c r="AV438" s="59"/>
      <c r="AW438" s="59"/>
      <c r="AX438" s="59"/>
      <c r="AY438" s="59"/>
      <c r="AZ438" s="59"/>
      <c r="BA438" s="59"/>
      <c r="BB438" s="59"/>
      <c r="BC438" s="72"/>
      <c r="BD438" s="59"/>
      <c r="BE438" s="59"/>
      <c r="BF438" s="59"/>
      <c r="BG438" s="59">
        <f t="shared" si="37"/>
        <v>1</v>
      </c>
      <c r="BH438" s="59">
        <f t="shared" si="38"/>
        <v>6.0174918646928792E-21</v>
      </c>
      <c r="BI438" s="59" t="e">
        <f t="shared" si="39"/>
        <v>#N/A</v>
      </c>
      <c r="BJ438" s="59"/>
      <c r="BK438" s="59"/>
      <c r="BL438" s="59"/>
      <c r="BM438" s="59"/>
      <c r="BN438" s="59"/>
      <c r="BO438" s="59"/>
      <c r="BP438" s="59"/>
      <c r="BQ438" s="59"/>
      <c r="BR438" s="59"/>
      <c r="BS438" s="59"/>
      <c r="BT438" s="59"/>
      <c r="BU438" s="59"/>
      <c r="BV438" s="59"/>
      <c r="BW438" s="59"/>
      <c r="BX438" s="59"/>
      <c r="BY438" s="59"/>
      <c r="BZ438" s="59"/>
      <c r="CA438" s="59"/>
      <c r="CB438" s="59"/>
      <c r="CC438" s="59"/>
      <c r="CD438" s="59"/>
      <c r="CE438" s="59"/>
      <c r="CF438" s="59"/>
      <c r="CG438" s="59"/>
      <c r="CH438" s="59"/>
      <c r="CI438" s="59"/>
      <c r="CJ438" s="59"/>
      <c r="CK438" s="59"/>
      <c r="CL438" s="59"/>
      <c r="CM438" s="59"/>
      <c r="CN438" s="59"/>
      <c r="CO438" s="59"/>
      <c r="CP438" s="59"/>
      <c r="CQ438" s="59"/>
      <c r="CR438" s="59"/>
      <c r="CS438" s="59"/>
      <c r="CT438" s="59"/>
      <c r="CU438" s="59"/>
      <c r="CV438" s="59"/>
      <c r="CW438" s="59"/>
      <c r="CX438" s="59"/>
      <c r="CY438" s="59"/>
      <c r="CZ438" s="59"/>
      <c r="DA438" s="59"/>
      <c r="DB438" s="59"/>
      <c r="DC438" s="59"/>
      <c r="DD438" s="59"/>
      <c r="DE438" s="59"/>
      <c r="DF438" s="59"/>
      <c r="DG438" s="59"/>
      <c r="DH438" s="59"/>
      <c r="DI438" s="59"/>
      <c r="DJ438" s="59"/>
      <c r="DK438" s="59"/>
      <c r="DL438" s="59"/>
      <c r="DM438" s="59"/>
      <c r="DN438" s="59"/>
      <c r="DO438" s="59"/>
      <c r="DP438" s="59"/>
      <c r="DQ438" s="59"/>
      <c r="DR438" s="59"/>
      <c r="DS438" s="59"/>
      <c r="DT438" s="59"/>
      <c r="DU438" s="59"/>
      <c r="DV438" s="59"/>
      <c r="DW438" s="59"/>
      <c r="DX438" s="59"/>
      <c r="DY438" s="59"/>
      <c r="DZ438" s="59"/>
      <c r="EA438" s="59"/>
      <c r="EB438" s="59"/>
      <c r="EC438" s="59"/>
      <c r="ED438" s="59"/>
      <c r="EE438" s="59"/>
      <c r="EF438" s="59"/>
      <c r="EG438" s="59"/>
      <c r="EH438" s="59"/>
      <c r="EI438" s="59"/>
      <c r="EJ438" s="59"/>
      <c r="EK438" s="59"/>
      <c r="EL438" s="59"/>
      <c r="EM438" s="59"/>
      <c r="EN438" s="59"/>
      <c r="EO438" s="59"/>
      <c r="EP438" s="59"/>
      <c r="EQ438" s="59"/>
      <c r="ER438" s="59"/>
      <c r="ES438" s="59"/>
    </row>
    <row r="439" spans="1:149" outlineLevel="1" x14ac:dyDescent="0.2">
      <c r="A439" s="17">
        <v>238</v>
      </c>
      <c r="B439" s="17">
        <v>0</v>
      </c>
      <c r="C439" s="1">
        <v>1.1190583119742895E-3</v>
      </c>
      <c r="D439" s="1">
        <f t="shared" si="31"/>
        <v>-1.1190583119742895E-3</v>
      </c>
      <c r="E439" s="1">
        <f t="shared" si="32"/>
        <v>2.2393698504972292E-3</v>
      </c>
      <c r="F439" s="1">
        <f t="shared" si="33"/>
        <v>-4.7321980627370502E-2</v>
      </c>
      <c r="G439" s="1">
        <f t="shared" si="34"/>
        <v>-3.3471062224511149E-2</v>
      </c>
      <c r="H439" s="1">
        <v>1.9717029244781817E-2</v>
      </c>
      <c r="I439" s="1">
        <f t="shared" si="35"/>
        <v>2.2533518640217442E-5</v>
      </c>
      <c r="J439" s="1">
        <f t="shared" si="36"/>
        <v>-3.3805998359423058E-2</v>
      </c>
      <c r="AV439" s="59"/>
      <c r="AW439" s="59"/>
      <c r="AX439" s="59"/>
      <c r="AY439" s="59"/>
      <c r="AZ439" s="59"/>
      <c r="BA439" s="59"/>
      <c r="BB439" s="59"/>
      <c r="BC439" s="72"/>
      <c r="BD439" s="59"/>
      <c r="BE439" s="59"/>
      <c r="BF439" s="59"/>
      <c r="BG439" s="59">
        <f t="shared" si="37"/>
        <v>1</v>
      </c>
      <c r="BH439" s="59">
        <f t="shared" si="38"/>
        <v>1.1190583119742895E-3</v>
      </c>
      <c r="BI439" s="59" t="e">
        <f t="shared" si="39"/>
        <v>#N/A</v>
      </c>
      <c r="BJ439" s="59"/>
      <c r="BK439" s="59"/>
      <c r="BL439" s="59"/>
      <c r="BM439" s="59"/>
      <c r="BN439" s="59"/>
      <c r="BO439" s="59"/>
      <c r="BP439" s="59"/>
      <c r="BQ439" s="59"/>
      <c r="BR439" s="59"/>
      <c r="BS439" s="59"/>
      <c r="BT439" s="59"/>
      <c r="BU439" s="59"/>
      <c r="BV439" s="59"/>
      <c r="BW439" s="59"/>
      <c r="BX439" s="59"/>
      <c r="BY439" s="59"/>
      <c r="BZ439" s="59"/>
      <c r="CA439" s="59"/>
      <c r="CB439" s="59"/>
      <c r="CC439" s="59"/>
      <c r="CD439" s="59"/>
      <c r="CE439" s="59"/>
      <c r="CF439" s="59"/>
      <c r="CG439" s="59"/>
      <c r="CH439" s="59"/>
      <c r="CI439" s="59"/>
      <c r="CJ439" s="59"/>
      <c r="CK439" s="59"/>
      <c r="CL439" s="59"/>
      <c r="CM439" s="59"/>
      <c r="CN439" s="59"/>
      <c r="CO439" s="59"/>
      <c r="CP439" s="59"/>
      <c r="CQ439" s="59"/>
      <c r="CR439" s="59"/>
      <c r="CS439" s="59"/>
      <c r="CT439" s="59"/>
      <c r="CU439" s="59"/>
      <c r="CV439" s="59"/>
      <c r="CW439" s="59"/>
      <c r="CX439" s="59"/>
      <c r="CY439" s="59"/>
      <c r="CZ439" s="59"/>
      <c r="DA439" s="59"/>
      <c r="DB439" s="59"/>
      <c r="DC439" s="59"/>
      <c r="DD439" s="59"/>
      <c r="DE439" s="59"/>
      <c r="DF439" s="59"/>
      <c r="DG439" s="59"/>
      <c r="DH439" s="59"/>
      <c r="DI439" s="59"/>
      <c r="DJ439" s="59"/>
      <c r="DK439" s="59"/>
      <c r="DL439" s="59"/>
      <c r="DM439" s="59"/>
      <c r="DN439" s="59"/>
      <c r="DO439" s="59"/>
      <c r="DP439" s="59"/>
      <c r="DQ439" s="59"/>
      <c r="DR439" s="59"/>
      <c r="DS439" s="59"/>
      <c r="DT439" s="59"/>
      <c r="DU439" s="59"/>
      <c r="DV439" s="59"/>
      <c r="DW439" s="59"/>
      <c r="DX439" s="59"/>
      <c r="DY439" s="59"/>
      <c r="DZ439" s="59"/>
      <c r="EA439" s="59"/>
      <c r="EB439" s="59"/>
      <c r="EC439" s="59"/>
      <c r="ED439" s="59"/>
      <c r="EE439" s="59"/>
      <c r="EF439" s="59"/>
      <c r="EG439" s="59"/>
      <c r="EH439" s="59"/>
      <c r="EI439" s="59"/>
      <c r="EJ439" s="59"/>
      <c r="EK439" s="59"/>
      <c r="EL439" s="59"/>
      <c r="EM439" s="59"/>
      <c r="EN439" s="59"/>
      <c r="EO439" s="59"/>
      <c r="EP439" s="59"/>
      <c r="EQ439" s="59"/>
      <c r="ER439" s="59"/>
      <c r="ES439" s="59"/>
    </row>
    <row r="440" spans="1:149" outlineLevel="1" x14ac:dyDescent="0.2">
      <c r="A440" s="17">
        <v>239</v>
      </c>
      <c r="B440" s="17">
        <v>0</v>
      </c>
      <c r="C440" s="1">
        <v>8.9055673840708097E-27</v>
      </c>
      <c r="D440" s="1">
        <f t="shared" si="31"/>
        <v>-8.9055673840708097E-27</v>
      </c>
      <c r="E440" s="1">
        <f t="shared" si="32"/>
        <v>0</v>
      </c>
      <c r="F440" s="1">
        <f t="shared" si="33"/>
        <v>0</v>
      </c>
      <c r="G440" s="1">
        <f t="shared" si="34"/>
        <v>-9.4369313784041101E-14</v>
      </c>
      <c r="H440" s="1">
        <v>1.1938705495565862E-23</v>
      </c>
      <c r="I440" s="1">
        <f t="shared" si="35"/>
        <v>1.0632094626933828E-49</v>
      </c>
      <c r="J440" s="1">
        <f t="shared" si="36"/>
        <v>-9.4369313784041101E-14</v>
      </c>
      <c r="AV440" s="59"/>
      <c r="AW440" s="59"/>
      <c r="AX440" s="59"/>
      <c r="AY440" s="59"/>
      <c r="AZ440" s="59"/>
      <c r="BA440" s="59"/>
      <c r="BB440" s="59"/>
      <c r="BC440" s="72"/>
      <c r="BD440" s="59"/>
      <c r="BE440" s="59"/>
      <c r="BF440" s="59"/>
      <c r="BG440" s="59">
        <f t="shared" si="37"/>
        <v>1</v>
      </c>
      <c r="BH440" s="59">
        <f t="shared" si="38"/>
        <v>8.9055673840708097E-27</v>
      </c>
      <c r="BI440" s="59" t="e">
        <f t="shared" si="39"/>
        <v>#N/A</v>
      </c>
      <c r="BJ440" s="59"/>
      <c r="BK440" s="59"/>
      <c r="BL440" s="59"/>
      <c r="BM440" s="59"/>
      <c r="BN440" s="59"/>
      <c r="BO440" s="59"/>
      <c r="BP440" s="59"/>
      <c r="BQ440" s="59"/>
      <c r="BR440" s="59"/>
      <c r="BS440" s="59"/>
      <c r="BT440" s="59"/>
      <c r="BU440" s="59"/>
      <c r="BV440" s="59"/>
      <c r="BW440" s="59"/>
      <c r="BX440" s="59"/>
      <c r="BY440" s="59"/>
      <c r="BZ440" s="59"/>
      <c r="CA440" s="59"/>
      <c r="CB440" s="59"/>
      <c r="CC440" s="59"/>
      <c r="CD440" s="59"/>
      <c r="CE440" s="59"/>
      <c r="CF440" s="59"/>
      <c r="CG440" s="59"/>
      <c r="CH440" s="59"/>
      <c r="CI440" s="59"/>
      <c r="CJ440" s="59"/>
      <c r="CK440" s="59"/>
      <c r="CL440" s="59"/>
      <c r="CM440" s="59"/>
      <c r="CN440" s="59"/>
      <c r="CO440" s="59"/>
      <c r="CP440" s="59"/>
      <c r="CQ440" s="59"/>
      <c r="CR440" s="59"/>
      <c r="CS440" s="59"/>
      <c r="CT440" s="59"/>
      <c r="CU440" s="59"/>
      <c r="CV440" s="59"/>
      <c r="CW440" s="59"/>
      <c r="CX440" s="59"/>
      <c r="CY440" s="59"/>
      <c r="CZ440" s="59"/>
      <c r="DA440" s="59"/>
      <c r="DB440" s="59"/>
      <c r="DC440" s="59"/>
      <c r="DD440" s="59"/>
      <c r="DE440" s="59"/>
      <c r="DF440" s="59"/>
      <c r="DG440" s="59"/>
      <c r="DH440" s="59"/>
      <c r="DI440" s="59"/>
      <c r="DJ440" s="59"/>
      <c r="DK440" s="59"/>
      <c r="DL440" s="59"/>
      <c r="DM440" s="59"/>
      <c r="DN440" s="59"/>
      <c r="DO440" s="59"/>
      <c r="DP440" s="59"/>
      <c r="DQ440" s="59"/>
      <c r="DR440" s="59"/>
      <c r="DS440" s="59"/>
      <c r="DT440" s="59"/>
      <c r="DU440" s="59"/>
      <c r="DV440" s="59"/>
      <c r="DW440" s="59"/>
      <c r="DX440" s="59"/>
      <c r="DY440" s="59"/>
      <c r="DZ440" s="59"/>
      <c r="EA440" s="59"/>
      <c r="EB440" s="59"/>
      <c r="EC440" s="59"/>
      <c r="ED440" s="59"/>
      <c r="EE440" s="59"/>
      <c r="EF440" s="59"/>
      <c r="EG440" s="59"/>
      <c r="EH440" s="59"/>
      <c r="EI440" s="59"/>
      <c r="EJ440" s="59"/>
      <c r="EK440" s="59"/>
      <c r="EL440" s="59"/>
      <c r="EM440" s="59"/>
      <c r="EN440" s="59"/>
      <c r="EO440" s="59"/>
      <c r="EP440" s="59"/>
      <c r="EQ440" s="59"/>
      <c r="ER440" s="59"/>
      <c r="ES440" s="59"/>
    </row>
    <row r="441" spans="1:149" outlineLevel="1" x14ac:dyDescent="0.2">
      <c r="A441" s="17">
        <v>240</v>
      </c>
      <c r="B441" s="17">
        <v>0</v>
      </c>
      <c r="C441" s="1">
        <v>1.3060948259279614E-26</v>
      </c>
      <c r="D441" s="1">
        <f t="shared" si="31"/>
        <v>-1.3060948259279614E-26</v>
      </c>
      <c r="E441" s="1">
        <f t="shared" si="32"/>
        <v>0</v>
      </c>
      <c r="F441" s="1">
        <f t="shared" si="33"/>
        <v>0</v>
      </c>
      <c r="G441" s="1">
        <f t="shared" si="34"/>
        <v>-1.1428450577081572E-13</v>
      </c>
      <c r="H441" s="1">
        <v>1.7661660187405191E-23</v>
      </c>
      <c r="I441" s="1">
        <f t="shared" si="35"/>
        <v>2.3067802988067785E-49</v>
      </c>
      <c r="J441" s="1">
        <f t="shared" si="36"/>
        <v>-1.1428450577081572E-13</v>
      </c>
      <c r="AV441" s="59"/>
      <c r="AW441" s="59"/>
      <c r="AX441" s="59"/>
      <c r="AY441" s="59"/>
      <c r="AZ441" s="59"/>
      <c r="BA441" s="59"/>
      <c r="BB441" s="59"/>
      <c r="BC441" s="72"/>
      <c r="BD441" s="59"/>
      <c r="BE441" s="59"/>
      <c r="BF441" s="59"/>
      <c r="BG441" s="59">
        <f t="shared" si="37"/>
        <v>1</v>
      </c>
      <c r="BH441" s="59">
        <f t="shared" si="38"/>
        <v>1.3060948259279614E-26</v>
      </c>
      <c r="BI441" s="59" t="e">
        <f t="shared" si="39"/>
        <v>#N/A</v>
      </c>
      <c r="BJ441" s="59"/>
      <c r="BK441" s="59"/>
      <c r="BL441" s="59"/>
      <c r="BM441" s="59"/>
      <c r="BN441" s="59"/>
      <c r="BO441" s="59"/>
      <c r="BP441" s="59"/>
      <c r="BQ441" s="59"/>
      <c r="BR441" s="59"/>
      <c r="BS441" s="59"/>
      <c r="BT441" s="59"/>
      <c r="BU441" s="59"/>
      <c r="BV441" s="59"/>
      <c r="BW441" s="59"/>
      <c r="BX441" s="59"/>
      <c r="BY441" s="59"/>
      <c r="BZ441" s="59"/>
      <c r="CA441" s="59"/>
      <c r="CB441" s="59"/>
      <c r="CC441" s="59"/>
      <c r="CD441" s="59"/>
      <c r="CE441" s="59"/>
      <c r="CF441" s="59"/>
      <c r="CG441" s="59"/>
      <c r="CH441" s="59"/>
      <c r="CI441" s="59"/>
      <c r="CJ441" s="59"/>
      <c r="CK441" s="59"/>
      <c r="CL441" s="59"/>
      <c r="CM441" s="59"/>
      <c r="CN441" s="59"/>
      <c r="CO441" s="59"/>
      <c r="CP441" s="59"/>
      <c r="CQ441" s="59"/>
      <c r="CR441" s="59"/>
      <c r="CS441" s="59"/>
      <c r="CT441" s="59"/>
      <c r="CU441" s="59"/>
      <c r="CV441" s="59"/>
      <c r="CW441" s="59"/>
      <c r="CX441" s="59"/>
      <c r="CY441" s="59"/>
      <c r="CZ441" s="59"/>
      <c r="DA441" s="59"/>
      <c r="DB441" s="59"/>
      <c r="DC441" s="59"/>
      <c r="DD441" s="59"/>
      <c r="DE441" s="59"/>
      <c r="DF441" s="59"/>
      <c r="DG441" s="59"/>
      <c r="DH441" s="59"/>
      <c r="DI441" s="59"/>
      <c r="DJ441" s="59"/>
      <c r="DK441" s="59"/>
      <c r="DL441" s="59"/>
      <c r="DM441" s="59"/>
      <c r="DN441" s="59"/>
      <c r="DO441" s="59"/>
      <c r="DP441" s="59"/>
      <c r="DQ441" s="59"/>
      <c r="DR441" s="59"/>
      <c r="DS441" s="59"/>
      <c r="DT441" s="59"/>
      <c r="DU441" s="59"/>
      <c r="DV441" s="59"/>
      <c r="DW441" s="59"/>
      <c r="DX441" s="59"/>
      <c r="DY441" s="59"/>
      <c r="DZ441" s="59"/>
      <c r="EA441" s="59"/>
      <c r="EB441" s="59"/>
      <c r="EC441" s="59"/>
      <c r="ED441" s="59"/>
      <c r="EE441" s="59"/>
      <c r="EF441" s="59"/>
      <c r="EG441" s="59"/>
      <c r="EH441" s="59"/>
      <c r="EI441" s="59"/>
      <c r="EJ441" s="59"/>
      <c r="EK441" s="59"/>
      <c r="EL441" s="59"/>
      <c r="EM441" s="59"/>
      <c r="EN441" s="59"/>
      <c r="EO441" s="59"/>
      <c r="EP441" s="59"/>
      <c r="EQ441" s="59"/>
      <c r="ER441" s="59"/>
      <c r="ES441" s="59"/>
    </row>
    <row r="442" spans="1:149" outlineLevel="1" x14ac:dyDescent="0.2">
      <c r="A442" s="17">
        <v>241</v>
      </c>
      <c r="B442" s="17">
        <v>0</v>
      </c>
      <c r="C442" s="1">
        <v>6.3559699527132434E-21</v>
      </c>
      <c r="D442" s="1">
        <f t="shared" si="31"/>
        <v>-6.3559699527132434E-21</v>
      </c>
      <c r="E442" s="1">
        <f t="shared" si="32"/>
        <v>0</v>
      </c>
      <c r="F442" s="1">
        <f t="shared" si="33"/>
        <v>0</v>
      </c>
      <c r="G442" s="1">
        <f t="shared" si="34"/>
        <v>-7.972433726731908E-11</v>
      </c>
      <c r="H442" s="1">
        <v>5.5286465046761121E-18</v>
      </c>
      <c r="I442" s="1">
        <f t="shared" si="35"/>
        <v>3.5139911062894457E-38</v>
      </c>
      <c r="J442" s="1">
        <f t="shared" si="36"/>
        <v>-7.972433726731908E-11</v>
      </c>
      <c r="AV442" s="59"/>
      <c r="AW442" s="59"/>
      <c r="AX442" s="59"/>
      <c r="AY442" s="59"/>
      <c r="AZ442" s="59"/>
      <c r="BA442" s="59"/>
      <c r="BB442" s="59"/>
      <c r="BC442" s="72"/>
      <c r="BD442" s="59"/>
      <c r="BE442" s="59"/>
      <c r="BF442" s="59"/>
      <c r="BG442" s="59">
        <f t="shared" si="37"/>
        <v>1</v>
      </c>
      <c r="BH442" s="59">
        <f t="shared" si="38"/>
        <v>6.3559699527132434E-21</v>
      </c>
      <c r="BI442" s="59" t="e">
        <f t="shared" si="39"/>
        <v>#N/A</v>
      </c>
      <c r="BJ442" s="59"/>
      <c r="BK442" s="59"/>
      <c r="BL442" s="59"/>
      <c r="BM442" s="59"/>
      <c r="BN442" s="59"/>
      <c r="BO442" s="59"/>
      <c r="BP442" s="59"/>
      <c r="BQ442" s="59"/>
      <c r="BR442" s="59"/>
      <c r="BS442" s="59"/>
      <c r="BT442" s="59"/>
      <c r="BU442" s="59"/>
      <c r="BV442" s="59"/>
      <c r="BW442" s="59"/>
      <c r="BX442" s="59"/>
      <c r="BY442" s="59"/>
      <c r="BZ442" s="59"/>
      <c r="CA442" s="59"/>
      <c r="CB442" s="59"/>
      <c r="CC442" s="59"/>
      <c r="CD442" s="59"/>
      <c r="CE442" s="59"/>
      <c r="CF442" s="59"/>
      <c r="CG442" s="59"/>
      <c r="CH442" s="59"/>
      <c r="CI442" s="59"/>
      <c r="CJ442" s="59"/>
      <c r="CK442" s="59"/>
      <c r="CL442" s="59"/>
      <c r="CM442" s="59"/>
      <c r="CN442" s="59"/>
      <c r="CO442" s="59"/>
      <c r="CP442" s="59"/>
      <c r="CQ442" s="59"/>
      <c r="CR442" s="59"/>
      <c r="CS442" s="59"/>
      <c r="CT442" s="59"/>
      <c r="CU442" s="59"/>
      <c r="CV442" s="59"/>
      <c r="CW442" s="59"/>
      <c r="CX442" s="59"/>
      <c r="CY442" s="59"/>
      <c r="CZ442" s="59"/>
      <c r="DA442" s="59"/>
      <c r="DB442" s="59"/>
      <c r="DC442" s="59"/>
      <c r="DD442" s="59"/>
      <c r="DE442" s="59"/>
      <c r="DF442" s="59"/>
      <c r="DG442" s="59"/>
      <c r="DH442" s="59"/>
      <c r="DI442" s="59"/>
      <c r="DJ442" s="59"/>
      <c r="DK442" s="59"/>
      <c r="DL442" s="59"/>
      <c r="DM442" s="59"/>
      <c r="DN442" s="59"/>
      <c r="DO442" s="59"/>
      <c r="DP442" s="59"/>
      <c r="DQ442" s="59"/>
      <c r="DR442" s="59"/>
      <c r="DS442" s="59"/>
      <c r="DT442" s="59"/>
      <c r="DU442" s="59"/>
      <c r="DV442" s="59"/>
      <c r="DW442" s="59"/>
      <c r="DX442" s="59"/>
      <c r="DY442" s="59"/>
      <c r="DZ442" s="59"/>
      <c r="EA442" s="59"/>
      <c r="EB442" s="59"/>
      <c r="EC442" s="59"/>
      <c r="ED442" s="59"/>
      <c r="EE442" s="59"/>
      <c r="EF442" s="59"/>
      <c r="EG442" s="59"/>
      <c r="EH442" s="59"/>
      <c r="EI442" s="59"/>
      <c r="EJ442" s="59"/>
      <c r="EK442" s="59"/>
      <c r="EL442" s="59"/>
      <c r="EM442" s="59"/>
      <c r="EN442" s="59"/>
      <c r="EO442" s="59"/>
      <c r="EP442" s="59"/>
      <c r="EQ442" s="59"/>
      <c r="ER442" s="59"/>
      <c r="ES442" s="59"/>
    </row>
    <row r="443" spans="1:149" outlineLevel="1" x14ac:dyDescent="0.2">
      <c r="A443" s="17">
        <v>242</v>
      </c>
      <c r="B443" s="17">
        <v>0</v>
      </c>
      <c r="C443" s="1">
        <v>4.5179693733872686E-22</v>
      </c>
      <c r="D443" s="1">
        <f t="shared" si="31"/>
        <v>-4.5179693733872686E-22</v>
      </c>
      <c r="E443" s="1">
        <f t="shared" si="32"/>
        <v>0</v>
      </c>
      <c r="F443" s="1">
        <f t="shared" si="33"/>
        <v>0</v>
      </c>
      <c r="G443" s="1">
        <f t="shared" si="34"/>
        <v>-2.1255515456904988E-11</v>
      </c>
      <c r="H443" s="1">
        <v>3.8678545716614643E-19</v>
      </c>
      <c r="I443" s="1">
        <f t="shared" si="35"/>
        <v>1.7474848495482427E-40</v>
      </c>
      <c r="J443" s="1">
        <f t="shared" si="36"/>
        <v>-2.1255515456904988E-11</v>
      </c>
      <c r="AV443" s="59"/>
      <c r="AW443" s="59"/>
      <c r="AX443" s="59"/>
      <c r="AY443" s="59"/>
      <c r="AZ443" s="59"/>
      <c r="BA443" s="59"/>
      <c r="BB443" s="59"/>
      <c r="BC443" s="72"/>
      <c r="BD443" s="59"/>
      <c r="BE443" s="59"/>
      <c r="BF443" s="59"/>
      <c r="BG443" s="59">
        <f t="shared" si="37"/>
        <v>1</v>
      </c>
      <c r="BH443" s="59">
        <f t="shared" si="38"/>
        <v>4.5179693733872686E-22</v>
      </c>
      <c r="BI443" s="59" t="e">
        <f t="shared" si="39"/>
        <v>#N/A</v>
      </c>
      <c r="BJ443" s="59"/>
      <c r="BK443" s="59"/>
      <c r="BL443" s="59"/>
      <c r="BM443" s="59"/>
      <c r="BN443" s="59"/>
      <c r="BO443" s="59"/>
      <c r="BP443" s="59"/>
      <c r="BQ443" s="59"/>
      <c r="BR443" s="59"/>
      <c r="BS443" s="59"/>
      <c r="BT443" s="59"/>
      <c r="BU443" s="59"/>
      <c r="BV443" s="59"/>
      <c r="BW443" s="59"/>
      <c r="BX443" s="59"/>
      <c r="BY443" s="59"/>
      <c r="BZ443" s="59"/>
      <c r="CA443" s="59"/>
      <c r="CB443" s="59"/>
      <c r="CC443" s="59"/>
      <c r="CD443" s="59"/>
      <c r="CE443" s="59"/>
      <c r="CF443" s="59"/>
      <c r="CG443" s="59"/>
      <c r="CH443" s="59"/>
      <c r="CI443" s="59"/>
      <c r="CJ443" s="59"/>
      <c r="CK443" s="59"/>
      <c r="CL443" s="59"/>
      <c r="CM443" s="59"/>
      <c r="CN443" s="59"/>
      <c r="CO443" s="59"/>
      <c r="CP443" s="59"/>
      <c r="CQ443" s="59"/>
      <c r="CR443" s="59"/>
      <c r="CS443" s="59"/>
      <c r="CT443" s="59"/>
      <c r="CU443" s="59"/>
      <c r="CV443" s="59"/>
      <c r="CW443" s="59"/>
      <c r="CX443" s="59"/>
      <c r="CY443" s="59"/>
      <c r="CZ443" s="59"/>
      <c r="DA443" s="59"/>
      <c r="DB443" s="59"/>
      <c r="DC443" s="59"/>
      <c r="DD443" s="59"/>
      <c r="DE443" s="59"/>
      <c r="DF443" s="59"/>
      <c r="DG443" s="59"/>
      <c r="DH443" s="59"/>
      <c r="DI443" s="59"/>
      <c r="DJ443" s="59"/>
      <c r="DK443" s="59"/>
      <c r="DL443" s="59"/>
      <c r="DM443" s="59"/>
      <c r="DN443" s="59"/>
      <c r="DO443" s="59"/>
      <c r="DP443" s="59"/>
      <c r="DQ443" s="59"/>
      <c r="DR443" s="59"/>
      <c r="DS443" s="59"/>
      <c r="DT443" s="59"/>
      <c r="DU443" s="59"/>
      <c r="DV443" s="59"/>
      <c r="DW443" s="59"/>
      <c r="DX443" s="59"/>
      <c r="DY443" s="59"/>
      <c r="DZ443" s="59"/>
      <c r="EA443" s="59"/>
      <c r="EB443" s="59"/>
      <c r="EC443" s="59"/>
      <c r="ED443" s="59"/>
      <c r="EE443" s="59"/>
      <c r="EF443" s="59"/>
      <c r="EG443" s="59"/>
      <c r="EH443" s="59"/>
      <c r="EI443" s="59"/>
      <c r="EJ443" s="59"/>
      <c r="EK443" s="59"/>
      <c r="EL443" s="59"/>
      <c r="EM443" s="59"/>
      <c r="EN443" s="59"/>
      <c r="EO443" s="59"/>
      <c r="EP443" s="59"/>
      <c r="EQ443" s="59"/>
      <c r="ER443" s="59"/>
      <c r="ES443" s="59"/>
    </row>
    <row r="444" spans="1:149" outlineLevel="1" x14ac:dyDescent="0.2">
      <c r="A444" s="17">
        <v>243</v>
      </c>
      <c r="B444" s="17">
        <v>0</v>
      </c>
      <c r="C444" s="1">
        <v>3.5049681078558957E-5</v>
      </c>
      <c r="D444" s="1">
        <f t="shared" si="31"/>
        <v>-3.5049681078558957E-5</v>
      </c>
      <c r="E444" s="1">
        <f t="shared" si="32"/>
        <v>7.0100590666193036E-5</v>
      </c>
      <c r="F444" s="1">
        <f t="shared" si="33"/>
        <v>-8.3726095493694818E-3</v>
      </c>
      <c r="G444" s="1">
        <f t="shared" si="34"/>
        <v>-5.9203808662755819E-3</v>
      </c>
      <c r="H444" s="1">
        <v>1.0510271611906552E-3</v>
      </c>
      <c r="I444" s="1">
        <f t="shared" si="35"/>
        <v>3.6878218024690466E-8</v>
      </c>
      <c r="J444" s="1">
        <f t="shared" si="36"/>
        <v>-5.92349456147186E-3</v>
      </c>
      <c r="AV444" s="59"/>
      <c r="AW444" s="59"/>
      <c r="AX444" s="59"/>
      <c r="AY444" s="59"/>
      <c r="AZ444" s="59"/>
      <c r="BA444" s="59"/>
      <c r="BB444" s="59"/>
      <c r="BC444" s="72"/>
      <c r="BD444" s="59"/>
      <c r="BE444" s="59"/>
      <c r="BF444" s="59"/>
      <c r="BG444" s="59">
        <f t="shared" si="37"/>
        <v>1</v>
      </c>
      <c r="BH444" s="59">
        <f t="shared" si="38"/>
        <v>3.5049681078558957E-5</v>
      </c>
      <c r="BI444" s="59" t="e">
        <f t="shared" si="39"/>
        <v>#N/A</v>
      </c>
      <c r="BJ444" s="59"/>
      <c r="BK444" s="59"/>
      <c r="BL444" s="59"/>
      <c r="BM444" s="59"/>
      <c r="BN444" s="59"/>
      <c r="BO444" s="59"/>
      <c r="BP444" s="59"/>
      <c r="BQ444" s="59"/>
      <c r="BR444" s="59"/>
      <c r="BS444" s="59"/>
      <c r="BT444" s="59"/>
      <c r="BU444" s="59"/>
      <c r="BV444" s="59"/>
      <c r="BW444" s="59"/>
      <c r="BX444" s="59"/>
      <c r="BY444" s="59"/>
      <c r="BZ444" s="59"/>
      <c r="CA444" s="59"/>
      <c r="CB444" s="59"/>
      <c r="CC444" s="59"/>
      <c r="CD444" s="59"/>
      <c r="CE444" s="59"/>
      <c r="CF444" s="59"/>
      <c r="CG444" s="59"/>
      <c r="CH444" s="59"/>
      <c r="CI444" s="59"/>
      <c r="CJ444" s="59"/>
      <c r="CK444" s="59"/>
      <c r="CL444" s="59"/>
      <c r="CM444" s="59"/>
      <c r="CN444" s="59"/>
      <c r="CO444" s="59"/>
      <c r="CP444" s="59"/>
      <c r="CQ444" s="59"/>
      <c r="CR444" s="59"/>
      <c r="CS444" s="59"/>
      <c r="CT444" s="59"/>
      <c r="CU444" s="59"/>
      <c r="CV444" s="59"/>
      <c r="CW444" s="59"/>
      <c r="CX444" s="59"/>
      <c r="CY444" s="59"/>
      <c r="CZ444" s="59"/>
      <c r="DA444" s="59"/>
      <c r="DB444" s="59"/>
      <c r="DC444" s="59"/>
      <c r="DD444" s="59"/>
      <c r="DE444" s="59"/>
      <c r="DF444" s="59"/>
      <c r="DG444" s="59"/>
      <c r="DH444" s="59"/>
      <c r="DI444" s="59"/>
      <c r="DJ444" s="59"/>
      <c r="DK444" s="59"/>
      <c r="DL444" s="59"/>
      <c r="DM444" s="59"/>
      <c r="DN444" s="59"/>
      <c r="DO444" s="59"/>
      <c r="DP444" s="59"/>
      <c r="DQ444" s="59"/>
      <c r="DR444" s="59"/>
      <c r="DS444" s="59"/>
      <c r="DT444" s="59"/>
      <c r="DU444" s="59"/>
      <c r="DV444" s="59"/>
      <c r="DW444" s="59"/>
      <c r="DX444" s="59"/>
      <c r="DY444" s="59"/>
      <c r="DZ444" s="59"/>
      <c r="EA444" s="59"/>
      <c r="EB444" s="59"/>
      <c r="EC444" s="59"/>
      <c r="ED444" s="59"/>
      <c r="EE444" s="59"/>
      <c r="EF444" s="59"/>
      <c r="EG444" s="59"/>
      <c r="EH444" s="59"/>
      <c r="EI444" s="59"/>
      <c r="EJ444" s="59"/>
      <c r="EK444" s="59"/>
      <c r="EL444" s="59"/>
      <c r="EM444" s="59"/>
      <c r="EN444" s="59"/>
      <c r="EO444" s="59"/>
      <c r="EP444" s="59"/>
      <c r="EQ444" s="59"/>
      <c r="ER444" s="59"/>
      <c r="ES444" s="59"/>
    </row>
    <row r="445" spans="1:149" outlineLevel="1" x14ac:dyDescent="0.2">
      <c r="A445" s="17">
        <v>244</v>
      </c>
      <c r="B445" s="17">
        <v>0</v>
      </c>
      <c r="C445" s="1">
        <v>2.027974567610403E-11</v>
      </c>
      <c r="D445" s="1">
        <f t="shared" si="31"/>
        <v>-2.027974567610403E-11</v>
      </c>
      <c r="E445" s="1">
        <f t="shared" si="32"/>
        <v>4.0559555713614649E-11</v>
      </c>
      <c r="F445" s="1">
        <f t="shared" si="33"/>
        <v>-6.3686384505335713E-6</v>
      </c>
      <c r="G445" s="1">
        <f t="shared" si="34"/>
        <v>-4.5033038623343311E-6</v>
      </c>
      <c r="H445" s="1">
        <v>4.3963780579377632E-9</v>
      </c>
      <c r="I445" s="1">
        <f t="shared" si="35"/>
        <v>8.9157429304759864E-20</v>
      </c>
      <c r="J445" s="1">
        <f t="shared" si="36"/>
        <v>-4.5033038722334442E-6</v>
      </c>
      <c r="AV445" s="59"/>
      <c r="AW445" s="59"/>
      <c r="AX445" s="59"/>
      <c r="AY445" s="59"/>
      <c r="AZ445" s="59"/>
      <c r="BA445" s="59"/>
      <c r="BB445" s="59"/>
      <c r="BC445" s="72"/>
      <c r="BD445" s="59"/>
      <c r="BE445" s="59"/>
      <c r="BF445" s="59"/>
      <c r="BG445" s="59">
        <f t="shared" si="37"/>
        <v>1</v>
      </c>
      <c r="BH445" s="59">
        <f t="shared" si="38"/>
        <v>2.027974567610403E-11</v>
      </c>
      <c r="BI445" s="59" t="e">
        <f t="shared" si="39"/>
        <v>#N/A</v>
      </c>
      <c r="BJ445" s="59"/>
      <c r="BK445" s="59"/>
      <c r="BL445" s="59"/>
      <c r="BM445" s="59"/>
      <c r="BN445" s="59"/>
      <c r="BO445" s="59"/>
      <c r="BP445" s="59"/>
      <c r="BQ445" s="59"/>
      <c r="BR445" s="59"/>
      <c r="BS445" s="59"/>
      <c r="BT445" s="59"/>
      <c r="BU445" s="59"/>
      <c r="BV445" s="59"/>
      <c r="BW445" s="59"/>
      <c r="BX445" s="59"/>
      <c r="BY445" s="59"/>
      <c r="BZ445" s="59"/>
      <c r="CA445" s="59"/>
      <c r="CB445" s="59"/>
      <c r="CC445" s="59"/>
      <c r="CD445" s="59"/>
      <c r="CE445" s="59"/>
      <c r="CF445" s="59"/>
      <c r="CG445" s="59"/>
      <c r="CH445" s="59"/>
      <c r="CI445" s="59"/>
      <c r="CJ445" s="59"/>
      <c r="CK445" s="59"/>
      <c r="CL445" s="59"/>
      <c r="CM445" s="59"/>
      <c r="CN445" s="59"/>
      <c r="CO445" s="59"/>
      <c r="CP445" s="59"/>
      <c r="CQ445" s="59"/>
      <c r="CR445" s="59"/>
      <c r="CS445" s="59"/>
      <c r="CT445" s="59"/>
      <c r="CU445" s="59"/>
      <c r="CV445" s="59"/>
      <c r="CW445" s="59"/>
      <c r="CX445" s="59"/>
      <c r="CY445" s="59"/>
      <c r="CZ445" s="59"/>
      <c r="DA445" s="59"/>
      <c r="DB445" s="59"/>
      <c r="DC445" s="59"/>
      <c r="DD445" s="59"/>
      <c r="DE445" s="59"/>
      <c r="DF445" s="59"/>
      <c r="DG445" s="59"/>
      <c r="DH445" s="59"/>
      <c r="DI445" s="59"/>
      <c r="DJ445" s="59"/>
      <c r="DK445" s="59"/>
      <c r="DL445" s="59"/>
      <c r="DM445" s="59"/>
      <c r="DN445" s="59"/>
      <c r="DO445" s="59"/>
      <c r="DP445" s="59"/>
      <c r="DQ445" s="59"/>
      <c r="DR445" s="59"/>
      <c r="DS445" s="59"/>
      <c r="DT445" s="59"/>
      <c r="DU445" s="59"/>
      <c r="DV445" s="59"/>
      <c r="DW445" s="59"/>
      <c r="DX445" s="59"/>
      <c r="DY445" s="59"/>
      <c r="DZ445" s="59"/>
      <c r="EA445" s="59"/>
      <c r="EB445" s="59"/>
      <c r="EC445" s="59"/>
      <c r="ED445" s="59"/>
      <c r="EE445" s="59"/>
      <c r="EF445" s="59"/>
      <c r="EG445" s="59"/>
      <c r="EH445" s="59"/>
      <c r="EI445" s="59"/>
      <c r="EJ445" s="59"/>
      <c r="EK445" s="59"/>
      <c r="EL445" s="59"/>
      <c r="EM445" s="59"/>
      <c r="EN445" s="59"/>
      <c r="EO445" s="59"/>
      <c r="EP445" s="59"/>
      <c r="EQ445" s="59"/>
      <c r="ER445" s="59"/>
      <c r="ES445" s="59"/>
    </row>
    <row r="446" spans="1:149" outlineLevel="1" x14ac:dyDescent="0.2">
      <c r="A446" s="17">
        <v>245</v>
      </c>
      <c r="B446" s="17">
        <v>0</v>
      </c>
      <c r="C446" s="1">
        <v>2.9893140388830258E-21</v>
      </c>
      <c r="D446" s="1">
        <f t="shared" si="31"/>
        <v>-2.9893140388830258E-21</v>
      </c>
      <c r="E446" s="1">
        <f t="shared" si="32"/>
        <v>0</v>
      </c>
      <c r="F446" s="1">
        <f t="shared" si="33"/>
        <v>0</v>
      </c>
      <c r="G446" s="1">
        <f t="shared" si="34"/>
        <v>-5.4674619695824371E-11</v>
      </c>
      <c r="H446" s="1">
        <v>2.5382787275260494E-18</v>
      </c>
      <c r="I446" s="1">
        <f t="shared" si="35"/>
        <v>7.5877122347917636E-39</v>
      </c>
      <c r="J446" s="1">
        <f t="shared" si="36"/>
        <v>-5.4674619695824371E-11</v>
      </c>
      <c r="AV446" s="59"/>
      <c r="AW446" s="59"/>
      <c r="AX446" s="59"/>
      <c r="AY446" s="59"/>
      <c r="AZ446" s="59"/>
      <c r="BA446" s="59"/>
      <c r="BB446" s="59"/>
      <c r="BC446" s="72"/>
      <c r="BD446" s="59"/>
      <c r="BE446" s="59"/>
      <c r="BF446" s="59"/>
      <c r="BG446" s="59">
        <f t="shared" si="37"/>
        <v>1</v>
      </c>
      <c r="BH446" s="59">
        <f t="shared" si="38"/>
        <v>2.9893140388830258E-21</v>
      </c>
      <c r="BI446" s="59" t="e">
        <f t="shared" si="39"/>
        <v>#N/A</v>
      </c>
      <c r="BJ446" s="59"/>
      <c r="BK446" s="59"/>
      <c r="BL446" s="59"/>
      <c r="BM446" s="59"/>
      <c r="BN446" s="59"/>
      <c r="BO446" s="59"/>
      <c r="BP446" s="59"/>
      <c r="BQ446" s="59"/>
      <c r="BR446" s="59"/>
      <c r="BS446" s="59"/>
      <c r="BT446" s="59"/>
      <c r="BU446" s="59"/>
      <c r="BV446" s="59"/>
      <c r="BW446" s="59"/>
      <c r="BX446" s="59"/>
      <c r="BY446" s="59"/>
      <c r="BZ446" s="59"/>
      <c r="CA446" s="59"/>
      <c r="CB446" s="59"/>
      <c r="CC446" s="59"/>
      <c r="CD446" s="59"/>
      <c r="CE446" s="59"/>
      <c r="CF446" s="59"/>
      <c r="CG446" s="59"/>
      <c r="CH446" s="59"/>
      <c r="CI446" s="59"/>
      <c r="CJ446" s="59"/>
      <c r="CK446" s="59"/>
      <c r="CL446" s="59"/>
      <c r="CM446" s="59"/>
      <c r="CN446" s="59"/>
      <c r="CO446" s="59"/>
      <c r="CP446" s="59"/>
      <c r="CQ446" s="59"/>
      <c r="CR446" s="59"/>
      <c r="CS446" s="59"/>
      <c r="CT446" s="59"/>
      <c r="CU446" s="59"/>
      <c r="CV446" s="59"/>
      <c r="CW446" s="59"/>
      <c r="CX446" s="59"/>
      <c r="CY446" s="59"/>
      <c r="CZ446" s="59"/>
      <c r="DA446" s="59"/>
      <c r="DB446" s="59"/>
      <c r="DC446" s="59"/>
      <c r="DD446" s="59"/>
      <c r="DE446" s="59"/>
      <c r="DF446" s="59"/>
      <c r="DG446" s="59"/>
      <c r="DH446" s="59"/>
      <c r="DI446" s="59"/>
      <c r="DJ446" s="59"/>
      <c r="DK446" s="59"/>
      <c r="DL446" s="59"/>
      <c r="DM446" s="59"/>
      <c r="DN446" s="59"/>
      <c r="DO446" s="59"/>
      <c r="DP446" s="59"/>
      <c r="DQ446" s="59"/>
      <c r="DR446" s="59"/>
      <c r="DS446" s="59"/>
      <c r="DT446" s="59"/>
      <c r="DU446" s="59"/>
      <c r="DV446" s="59"/>
      <c r="DW446" s="59"/>
      <c r="DX446" s="59"/>
      <c r="DY446" s="59"/>
      <c r="DZ446" s="59"/>
      <c r="EA446" s="59"/>
      <c r="EB446" s="59"/>
      <c r="EC446" s="59"/>
      <c r="ED446" s="59"/>
      <c r="EE446" s="59"/>
      <c r="EF446" s="59"/>
      <c r="EG446" s="59"/>
      <c r="EH446" s="59"/>
      <c r="EI446" s="59"/>
      <c r="EJ446" s="59"/>
      <c r="EK446" s="59"/>
      <c r="EL446" s="59"/>
      <c r="EM446" s="59"/>
      <c r="EN446" s="59"/>
      <c r="EO446" s="59"/>
      <c r="EP446" s="59"/>
      <c r="EQ446" s="59"/>
      <c r="ER446" s="59"/>
      <c r="ES446" s="59"/>
    </row>
    <row r="447" spans="1:149" outlineLevel="1" x14ac:dyDescent="0.2">
      <c r="A447" s="17">
        <v>246</v>
      </c>
      <c r="B447" s="17">
        <v>0</v>
      </c>
      <c r="C447" s="1">
        <v>3.4983197477420715E-2</v>
      </c>
      <c r="D447" s="1">
        <f t="shared" si="31"/>
        <v>-3.4983197477420715E-2</v>
      </c>
      <c r="E447" s="1">
        <f t="shared" si="32"/>
        <v>7.1219531708480971E-2</v>
      </c>
      <c r="F447" s="1">
        <f t="shared" si="33"/>
        <v>-0.26686987785900634</v>
      </c>
      <c r="G447" s="1">
        <f t="shared" si="34"/>
        <v>-0.1903979698009543</v>
      </c>
      <c r="H447" s="1">
        <v>0.29097954726255576</v>
      </c>
      <c r="I447" s="1">
        <f t="shared" si="35"/>
        <v>1.4877444096759253E-2</v>
      </c>
      <c r="J447" s="1">
        <f t="shared" si="36"/>
        <v>-0.22611685253665717</v>
      </c>
      <c r="AV447" s="59"/>
      <c r="AW447" s="59"/>
      <c r="AX447" s="59"/>
      <c r="AY447" s="59"/>
      <c r="AZ447" s="59"/>
      <c r="BA447" s="59"/>
      <c r="BB447" s="59"/>
      <c r="BC447" s="72"/>
      <c r="BD447" s="59"/>
      <c r="BE447" s="59"/>
      <c r="BF447" s="59"/>
      <c r="BG447" s="59">
        <f t="shared" si="37"/>
        <v>1</v>
      </c>
      <c r="BH447" s="59">
        <f t="shared" si="38"/>
        <v>3.4983197477420715E-2</v>
      </c>
      <c r="BI447" s="59" t="e">
        <f t="shared" si="39"/>
        <v>#N/A</v>
      </c>
      <c r="BJ447" s="59"/>
      <c r="BK447" s="59"/>
      <c r="BL447" s="59"/>
      <c r="BM447" s="59"/>
      <c r="BN447" s="59"/>
      <c r="BO447" s="59"/>
      <c r="BP447" s="59"/>
      <c r="BQ447" s="59"/>
      <c r="BR447" s="59"/>
      <c r="BS447" s="59"/>
      <c r="BT447" s="59"/>
      <c r="BU447" s="59"/>
      <c r="BV447" s="59"/>
      <c r="BW447" s="59"/>
      <c r="BX447" s="59"/>
      <c r="BY447" s="59"/>
      <c r="BZ447" s="59"/>
      <c r="CA447" s="59"/>
      <c r="CB447" s="59"/>
      <c r="CC447" s="59"/>
      <c r="CD447" s="59"/>
      <c r="CE447" s="59"/>
      <c r="CF447" s="59"/>
      <c r="CG447" s="59"/>
      <c r="CH447" s="59"/>
      <c r="CI447" s="59"/>
      <c r="CJ447" s="59"/>
      <c r="CK447" s="59"/>
      <c r="CL447" s="59"/>
      <c r="CM447" s="59"/>
      <c r="CN447" s="59"/>
      <c r="CO447" s="59"/>
      <c r="CP447" s="59"/>
      <c r="CQ447" s="59"/>
      <c r="CR447" s="59"/>
      <c r="CS447" s="59"/>
      <c r="CT447" s="59"/>
      <c r="CU447" s="59"/>
      <c r="CV447" s="59"/>
      <c r="CW447" s="59"/>
      <c r="CX447" s="59"/>
      <c r="CY447" s="59"/>
      <c r="CZ447" s="59"/>
      <c r="DA447" s="59"/>
      <c r="DB447" s="59"/>
      <c r="DC447" s="59"/>
      <c r="DD447" s="59"/>
      <c r="DE447" s="59"/>
      <c r="DF447" s="59"/>
      <c r="DG447" s="59"/>
      <c r="DH447" s="59"/>
      <c r="DI447" s="59"/>
      <c r="DJ447" s="59"/>
      <c r="DK447" s="59"/>
      <c r="DL447" s="59"/>
      <c r="DM447" s="59"/>
      <c r="DN447" s="59"/>
      <c r="DO447" s="59"/>
      <c r="DP447" s="59"/>
      <c r="DQ447" s="59"/>
      <c r="DR447" s="59"/>
      <c r="DS447" s="59"/>
      <c r="DT447" s="59"/>
      <c r="DU447" s="59"/>
      <c r="DV447" s="59"/>
      <c r="DW447" s="59"/>
      <c r="DX447" s="59"/>
      <c r="DY447" s="59"/>
      <c r="DZ447" s="59"/>
      <c r="EA447" s="59"/>
      <c r="EB447" s="59"/>
      <c r="EC447" s="59"/>
      <c r="ED447" s="59"/>
      <c r="EE447" s="59"/>
      <c r="EF447" s="59"/>
      <c r="EG447" s="59"/>
      <c r="EH447" s="59"/>
      <c r="EI447" s="59"/>
      <c r="EJ447" s="59"/>
      <c r="EK447" s="59"/>
      <c r="EL447" s="59"/>
      <c r="EM447" s="59"/>
      <c r="EN447" s="59"/>
      <c r="EO447" s="59"/>
      <c r="EP447" s="59"/>
      <c r="EQ447" s="59"/>
      <c r="ER447" s="59"/>
      <c r="ES447" s="59"/>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2783CAB1-9C36-4824-A48E-182D3B6A142D}">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1266" r:id="rId3" name="Spinner 2">
              <controlPr defaultSize="0" autoPict="0">
                <anchor moveWithCells="1" sizeWithCells="1">
                  <from>
                    <xdr:col>9</xdr:col>
                    <xdr:colOff>0</xdr:colOff>
                    <xdr:row>9</xdr:row>
                    <xdr:rowOff>0</xdr:rowOff>
                  </from>
                  <to>
                    <xdr:col>10</xdr:col>
                    <xdr:colOff>0</xdr:colOff>
                    <xdr:row>11</xdr:row>
                    <xdr:rowOff>114300</xdr:rowOff>
                  </to>
                </anchor>
              </controlPr>
            </control>
          </mc:Choice>
        </mc:AlternateContent>
        <mc:AlternateContent xmlns:mc="http://schemas.openxmlformats.org/markup-compatibility/2006">
          <mc:Choice Requires="x14">
            <control shapeId="11267" r:id="rId4" name="Spinner 3">
              <controlPr defaultSize="0" autoPict="0">
                <anchor moveWithCells="1" sizeWithCells="1">
                  <from>
                    <xdr:col>9</xdr:col>
                    <xdr:colOff>0</xdr:colOff>
                    <xdr:row>90</xdr:row>
                    <xdr:rowOff>0</xdr:rowOff>
                  </from>
                  <to>
                    <xdr:col>10</xdr:col>
                    <xdr:colOff>0</xdr:colOff>
                    <xdr:row>92</xdr:row>
                    <xdr:rowOff>121920</xdr:rowOff>
                  </to>
                </anchor>
              </controlPr>
            </control>
          </mc:Choice>
        </mc:AlternateContent>
        <mc:AlternateContent xmlns:mc="http://schemas.openxmlformats.org/markup-compatibility/2006">
          <mc:Choice Requires="x14">
            <control shapeId="11268" r:id="rId5" name="Spinner 4">
              <controlPr defaultSize="0" autoPict="0">
                <anchor moveWithCells="1" sizeWithCells="1">
                  <from>
                    <xdr:col>9</xdr:col>
                    <xdr:colOff>60960</xdr:colOff>
                    <xdr:row>57</xdr:row>
                    <xdr:rowOff>0</xdr:rowOff>
                  </from>
                  <to>
                    <xdr:col>10</xdr:col>
                    <xdr:colOff>60960</xdr:colOff>
                    <xdr:row>59</xdr:row>
                    <xdr:rowOff>121920</xdr:rowOff>
                  </to>
                </anchor>
              </controlPr>
            </control>
          </mc:Choice>
        </mc:AlternateContent>
        <mc:AlternateContent xmlns:mc="http://schemas.openxmlformats.org/markup-compatibility/2006">
          <mc:Choice Requires="x14">
            <control shapeId="11269" r:id="rId6" name="Spinner 5">
              <controlPr defaultSize="0" autoPict="0">
                <anchor moveWithCells="1" sizeWithCells="1">
                  <from>
                    <xdr:col>9</xdr:col>
                    <xdr:colOff>60960</xdr:colOff>
                    <xdr:row>75</xdr:row>
                    <xdr:rowOff>0</xdr:rowOff>
                  </from>
                  <to>
                    <xdr:col>10</xdr:col>
                    <xdr:colOff>60960</xdr:colOff>
                    <xdr:row>77</xdr:row>
                    <xdr:rowOff>121920</xdr:rowOff>
                  </to>
                </anchor>
              </controlPr>
            </control>
          </mc:Choice>
        </mc:AlternateContent>
        <mc:AlternateContent xmlns:mc="http://schemas.openxmlformats.org/markup-compatibility/2006">
          <mc:Choice Requires="x14">
            <control shapeId="11270" r:id="rId7" name="Spinner 6">
              <controlPr defaultSize="0" autoPict="0">
                <anchor moveWithCells="1" sizeWithCells="1">
                  <from>
                    <xdr:col>9</xdr:col>
                    <xdr:colOff>0</xdr:colOff>
                    <xdr:row>164</xdr:row>
                    <xdr:rowOff>0</xdr:rowOff>
                  </from>
                  <to>
                    <xdr:col>10</xdr:col>
                    <xdr:colOff>0</xdr:colOff>
                    <xdr:row>166</xdr:row>
                    <xdr:rowOff>121920</xdr:rowOff>
                  </to>
                </anchor>
              </controlPr>
            </control>
          </mc:Choice>
        </mc:AlternateContent>
        <mc:AlternateContent xmlns:mc="http://schemas.openxmlformats.org/markup-compatibility/2006">
          <mc:Choice Requires="x14">
            <control shapeId="11271" r:id="rId8" name="Spinner 7">
              <controlPr defaultSize="0" autoPict="0">
                <anchor moveWithCells="1" sizeWithCells="1">
                  <from>
                    <xdr:col>9</xdr:col>
                    <xdr:colOff>0</xdr:colOff>
                    <xdr:row>187</xdr:row>
                    <xdr:rowOff>0</xdr:rowOff>
                  </from>
                  <to>
                    <xdr:col>10</xdr:col>
                    <xdr:colOff>0</xdr:colOff>
                    <xdr:row>189</xdr:row>
                    <xdr:rowOff>121920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17180-5688-47BA-A4D9-0631C0A78910}">
  <dimension ref="A1:ET449"/>
  <sheetViews>
    <sheetView showGridLines="0" showRowColHeaders="0" zoomScaleNormal="100" workbookViewId="0">
      <selection activeCell="N28" sqref="N28"/>
    </sheetView>
  </sheetViews>
  <sheetFormatPr defaultRowHeight="10.199999999999999" outlineLevelRow="1" x14ac:dyDescent="0.2"/>
  <cols>
    <col min="1" max="1" width="15.77734375" style="1" customWidth="1"/>
    <col min="2" max="9" width="9.77734375" style="1" customWidth="1"/>
    <col min="10" max="16384" width="8.88671875" style="1"/>
  </cols>
  <sheetData>
    <row r="1" spans="1:150" x14ac:dyDescent="0.2">
      <c r="A1" s="2" t="s">
        <v>75</v>
      </c>
      <c r="B1" s="1" t="s">
        <v>289</v>
      </c>
      <c r="F1" s="3"/>
      <c r="M1" s="3" t="s">
        <v>257</v>
      </c>
      <c r="R1" s="3" t="s">
        <v>77</v>
      </c>
      <c r="Z1" s="76" t="s">
        <v>290</v>
      </c>
      <c r="BZ1" s="4" t="s">
        <v>290</v>
      </c>
    </row>
    <row r="2" spans="1:150" x14ac:dyDescent="0.2">
      <c r="A2" s="2" t="s">
        <v>79</v>
      </c>
      <c r="C2" s="1" t="s">
        <v>4</v>
      </c>
      <c r="G2" s="6" t="s">
        <v>80</v>
      </c>
      <c r="H2" s="8" t="s">
        <v>81</v>
      </c>
      <c r="I2" s="11" t="s">
        <v>82</v>
      </c>
    </row>
    <row r="3" spans="1:150" hidden="1" outlineLevel="1" x14ac:dyDescent="0.2">
      <c r="A3" s="2" t="s">
        <v>83</v>
      </c>
    </row>
    <row r="4" spans="1:150" hidden="1" outlineLevel="1" x14ac:dyDescent="0.2">
      <c r="A4" s="1" t="s">
        <v>291</v>
      </c>
    </row>
    <row r="5" spans="1:150" hidden="1" outlineLevel="1" x14ac:dyDescent="0.2">
      <c r="A5" s="2" t="s">
        <v>85</v>
      </c>
    </row>
    <row r="6" spans="1:150" hidden="1" outlineLevel="1" x14ac:dyDescent="0.2">
      <c r="A6" s="1" t="s">
        <v>86</v>
      </c>
    </row>
    <row r="7" spans="1:150" hidden="1" outlineLevel="1" x14ac:dyDescent="0.2">
      <c r="A7" s="1" t="s">
        <v>292</v>
      </c>
    </row>
    <row r="8" spans="1:150" collapsed="1" x14ac:dyDescent="0.2">
      <c r="A8" s="74"/>
      <c r="J8" s="3" t="s">
        <v>260</v>
      </c>
      <c r="K8" s="3" t="s">
        <v>317</v>
      </c>
    </row>
    <row r="9" spans="1:150" x14ac:dyDescent="0.2">
      <c r="A9" s="12" t="s">
        <v>293</v>
      </c>
      <c r="AW9" s="59" t="s">
        <v>214</v>
      </c>
      <c r="AX9" s="59" t="s">
        <v>215</v>
      </c>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row>
    <row r="10" spans="1:150" ht="10.8" outlineLevel="1" thickBot="1" x14ac:dyDescent="0.25">
      <c r="A10" s="13"/>
      <c r="B10" s="14" t="s">
        <v>89</v>
      </c>
      <c r="C10" s="16" t="s">
        <v>90</v>
      </c>
      <c r="D10" s="16" t="s">
        <v>91</v>
      </c>
      <c r="E10" s="16" t="s">
        <v>92</v>
      </c>
      <c r="F10" s="16" t="s">
        <v>93</v>
      </c>
      <c r="G10" s="16" t="s">
        <v>94</v>
      </c>
      <c r="H10" s="16" t="s">
        <v>95</v>
      </c>
      <c r="I10" s="16" t="s">
        <v>96</v>
      </c>
      <c r="AW10" s="59">
        <v>7</v>
      </c>
      <c r="AX10" s="59">
        <f>CHOOSE(AW10,0,0.25,0.5,0.68,0.8,0.9,0.95,0.98,0.99,0.997,0.999)</f>
        <v>0.95</v>
      </c>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row>
    <row r="11" spans="1:150" outlineLevel="1" x14ac:dyDescent="0.2">
      <c r="B11" s="18">
        <f xml:space="preserve"> 1 - $C$34 / $C$35</f>
        <v>0.84638691529339538</v>
      </c>
      <c r="C11" s="18">
        <f xml:space="preserve"> MAX(0,1 - ($C$34 + 2*($B$33+1))/$C$35)</f>
        <v>0.6134461852200509</v>
      </c>
      <c r="D11" s="19">
        <v>0.10983777248415826</v>
      </c>
      <c r="E11" s="19">
        <v>7.3170731707317069E-2</v>
      </c>
      <c r="F11" s="20">
        <v>246</v>
      </c>
      <c r="G11" s="20">
        <v>0</v>
      </c>
      <c r="H11" s="18">
        <f>_xlfn.NORM.S.INV(1-(1-I11)/2)</f>
        <v>1.9599639845400536</v>
      </c>
      <c r="I11" s="21">
        <f>$AX$10</f>
        <v>0.95</v>
      </c>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row>
    <row r="12" spans="1:150" x14ac:dyDescent="0.2">
      <c r="A12" s="74"/>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row>
    <row r="13" spans="1:150" x14ac:dyDescent="0.2">
      <c r="A13" s="12" t="s">
        <v>294</v>
      </c>
      <c r="AW13" s="59" t="s">
        <v>107</v>
      </c>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row>
    <row r="14" spans="1:150" ht="10.8" outlineLevel="1" thickBot="1" x14ac:dyDescent="0.25">
      <c r="A14" s="16" t="s">
        <v>98</v>
      </c>
      <c r="B14" s="16" t="s">
        <v>99</v>
      </c>
      <c r="C14" s="16" t="s">
        <v>100</v>
      </c>
      <c r="D14" s="16" t="s">
        <v>101</v>
      </c>
      <c r="E14" s="16" t="s">
        <v>102</v>
      </c>
      <c r="F14" s="16" t="str">
        <f>IF($I$11&gt;99%,("Lower"&amp;TEXT($I$11,"0.0%")),("Lower"&amp;TEXT($I$11,"0%")))</f>
        <v>Lower95%</v>
      </c>
      <c r="G14" s="16" t="str">
        <f>IF($I$11&gt;99%,("Upper"&amp;TEXT($I$11,"0.0%")),("Upper"&amp;TEXT($I$11,"0%")))</f>
        <v>Upper95%</v>
      </c>
      <c r="H14" s="16" t="s">
        <v>104</v>
      </c>
      <c r="I14" s="16" t="s">
        <v>103</v>
      </c>
      <c r="AW14" s="59" t="s">
        <v>9</v>
      </c>
      <c r="AX14" s="59" t="s">
        <v>20</v>
      </c>
      <c r="AY14" s="59" t="s">
        <v>21</v>
      </c>
      <c r="AZ14" s="59" t="s">
        <v>22</v>
      </c>
      <c r="BA14" s="59" t="s">
        <v>23</v>
      </c>
      <c r="BB14" s="59" t="s">
        <v>13</v>
      </c>
      <c r="BC14" s="59" t="s">
        <v>15</v>
      </c>
      <c r="BD14" s="59" t="s">
        <v>16</v>
      </c>
      <c r="BE14" s="59" t="s">
        <v>26</v>
      </c>
      <c r="BF14" s="59" t="s">
        <v>30</v>
      </c>
      <c r="BG14" s="59" t="s">
        <v>33</v>
      </c>
      <c r="BH14" s="59" t="s">
        <v>32</v>
      </c>
      <c r="BI14" s="59" t="s">
        <v>34</v>
      </c>
      <c r="BJ14" s="59" t="s">
        <v>106</v>
      </c>
      <c r="BK14" s="59" t="s">
        <v>105</v>
      </c>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row>
    <row r="15" spans="1:150" outlineLevel="1" x14ac:dyDescent="0.2">
      <c r="A15" s="22" t="s">
        <v>105</v>
      </c>
      <c r="B15" s="15">
        <v>-134.49133666171093</v>
      </c>
      <c r="C15" s="15">
        <v>94.562270541775064</v>
      </c>
      <c r="D15" s="15">
        <f>B15 / C15</f>
        <v>-1.4222515585885418</v>
      </c>
      <c r="E15" s="15">
        <f>2*(1-_xlfn.NORM.S.DIST(ABS(B15)/C15,1))</f>
        <v>0.15495323602976896</v>
      </c>
      <c r="F15" s="15">
        <f>B15 - $H$11 * C15</f>
        <v>-319.82998121992296</v>
      </c>
      <c r="G15" s="15">
        <f>B15 + $H$11 * C15</f>
        <v>50.847307896501064</v>
      </c>
      <c r="H15" s="15"/>
      <c r="I15" s="15"/>
      <c r="AW15" s="59">
        <v>3790.8707033393698</v>
      </c>
      <c r="AX15" s="59">
        <v>798.53416689465791</v>
      </c>
      <c r="AY15" s="59">
        <v>-554.81347594223359</v>
      </c>
      <c r="AZ15" s="59">
        <v>-785.91845485728959</v>
      </c>
      <c r="BA15" s="59">
        <v>-172.3285920363036</v>
      </c>
      <c r="BB15" s="59">
        <v>1176.5558527359649</v>
      </c>
      <c r="BC15" s="59">
        <v>583.86060226537541</v>
      </c>
      <c r="BD15" s="59">
        <v>164.36333316898637</v>
      </c>
      <c r="BE15" s="59">
        <v>-238.03720063193154</v>
      </c>
      <c r="BF15" s="59">
        <v>575.76953001924596</v>
      </c>
      <c r="BG15" s="59">
        <v>1203.4316846539205</v>
      </c>
      <c r="BH15" s="59">
        <v>-1234.9897474515394</v>
      </c>
      <c r="BI15" s="59">
        <v>-84.556172367870971</v>
      </c>
      <c r="BJ15" s="59">
        <v>-853.125889491311</v>
      </c>
      <c r="BK15" s="59">
        <v>-5808.0679858420408</v>
      </c>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row>
    <row r="16" spans="1:150" outlineLevel="1" x14ac:dyDescent="0.2">
      <c r="A16" s="22" t="s">
        <v>9</v>
      </c>
      <c r="B16" s="15">
        <v>90.557041335795958</v>
      </c>
      <c r="C16" s="15">
        <v>61.570047127961253</v>
      </c>
      <c r="D16" s="79">
        <f>B16 / C16</f>
        <v>1.4707970118585574</v>
      </c>
      <c r="E16" s="15">
        <f>2*(1-_xlfn.NORM.S.DIST(ABS(B16)/C16,1))</f>
        <v>0.14134602080631709</v>
      </c>
      <c r="F16" s="15">
        <f>B16 - $H$11 * C16</f>
        <v>-30.118033561441862</v>
      </c>
      <c r="G16" s="15">
        <f>B16 + $H$11 * C16</f>
        <v>211.23211623303376</v>
      </c>
      <c r="H16" s="15">
        <v>5.3640224576607656</v>
      </c>
      <c r="I16" s="78">
        <f>(B16*0.277399343819621)/(PI()/SQRT(3))</f>
        <v>13.849637584034495</v>
      </c>
      <c r="AW16" s="59">
        <v>798.53416689465962</v>
      </c>
      <c r="AX16" s="59">
        <v>175.95720558026201</v>
      </c>
      <c r="AY16" s="59">
        <v>-113.32165464410811</v>
      </c>
      <c r="AZ16" s="59">
        <v>-162.08673549360728</v>
      </c>
      <c r="BA16" s="59">
        <v>-33.789888499230443</v>
      </c>
      <c r="BB16" s="59">
        <v>247.84516630429042</v>
      </c>
      <c r="BC16" s="59">
        <v>121.67867622936828</v>
      </c>
      <c r="BD16" s="59">
        <v>34.815158579964951</v>
      </c>
      <c r="BE16" s="59">
        <v>-48.562901412801516</v>
      </c>
      <c r="BF16" s="59">
        <v>123.82119669260466</v>
      </c>
      <c r="BG16" s="59">
        <v>256.47631340416348</v>
      </c>
      <c r="BH16" s="59">
        <v>-259.90844269487127</v>
      </c>
      <c r="BI16" s="59">
        <v>-20.654138905676135</v>
      </c>
      <c r="BJ16" s="59">
        <v>-180.39345303487409</v>
      </c>
      <c r="BK16" s="59">
        <v>-1230.3881443289883</v>
      </c>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row>
    <row r="17" spans="1:150" outlineLevel="1" x14ac:dyDescent="0.2">
      <c r="A17" s="22" t="s">
        <v>20</v>
      </c>
      <c r="B17" s="15">
        <v>17.874546927963447</v>
      </c>
      <c r="C17" s="15">
        <v>13.264886187987518</v>
      </c>
      <c r="D17" s="225">
        <f>B17 / C17</f>
        <v>1.3475085028735767</v>
      </c>
      <c r="E17" s="15">
        <f>2*(1-_xlfn.NORM.S.DIST(ABS(B17)/C17,1))</f>
        <v>0.17781651679732779</v>
      </c>
      <c r="F17" s="15">
        <f>B17 - $H$11 * C17</f>
        <v>-8.1241522595148901</v>
      </c>
      <c r="G17" s="15">
        <f>B17 + $H$11 * C17</f>
        <v>43.873246115441788</v>
      </c>
      <c r="H17" s="15">
        <v>1.4828608903008516</v>
      </c>
      <c r="I17" s="78">
        <f>(B17*0.23214397390958)/(PI()/SQRT(3))</f>
        <v>2.2877218051306385</v>
      </c>
      <c r="AW17" s="59">
        <v>-554.81347594223325</v>
      </c>
      <c r="AX17" s="59">
        <v>-113.32165464410778</v>
      </c>
      <c r="AY17" s="59">
        <v>90.040887613839004</v>
      </c>
      <c r="AZ17" s="59">
        <v>124.06522582661638</v>
      </c>
      <c r="BA17" s="59">
        <v>31.527799357960649</v>
      </c>
      <c r="BB17" s="59">
        <v>-171.50321169872441</v>
      </c>
      <c r="BC17" s="59">
        <v>-88.475573438571644</v>
      </c>
      <c r="BD17" s="59">
        <v>-24.711565406090308</v>
      </c>
      <c r="BE17" s="59">
        <v>36.571182031883055</v>
      </c>
      <c r="BF17" s="59">
        <v>-82.242731100987214</v>
      </c>
      <c r="BG17" s="59">
        <v>-174.51714070760161</v>
      </c>
      <c r="BH17" s="59">
        <v>186.11649683162278</v>
      </c>
      <c r="BI17" s="59">
        <v>5.0461377534816441</v>
      </c>
      <c r="BJ17" s="59">
        <v>124.21565111775233</v>
      </c>
      <c r="BK17" s="59">
        <v>839.81750900001737</v>
      </c>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row>
    <row r="18" spans="1:150" outlineLevel="1" x14ac:dyDescent="0.2">
      <c r="A18" s="22" t="s">
        <v>21</v>
      </c>
      <c r="B18" s="15">
        <v>-13.24275210785882</v>
      </c>
      <c r="C18" s="15">
        <v>9.488987702270407</v>
      </c>
      <c r="D18" s="226">
        <f>B18 / C18</f>
        <v>-1.3955916609197689</v>
      </c>
      <c r="E18" s="15">
        <f>2*(1-_xlfn.NORM.S.DIST(ABS(B18)/C18,1))</f>
        <v>0.16283749505203193</v>
      </c>
      <c r="F18" s="15">
        <f>B18 - $H$11 * C18</f>
        <v>-31.840826254052295</v>
      </c>
      <c r="G18" s="15">
        <f>B18 + $H$11 * C18</f>
        <v>5.3553220383346556</v>
      </c>
      <c r="H18" s="15">
        <v>2.3782389664517787</v>
      </c>
      <c r="I18" s="81">
        <f>(B18*0.464663029028431)/(PI()/SQRT(3))</f>
        <v>-3.39255676699847</v>
      </c>
      <c r="AW18" s="59">
        <v>-785.91845485729345</v>
      </c>
      <c r="AX18" s="59">
        <v>-162.08673549360773</v>
      </c>
      <c r="AY18" s="59">
        <v>124.06522582661701</v>
      </c>
      <c r="AZ18" s="59">
        <v>178.78687821633741</v>
      </c>
      <c r="BA18" s="59">
        <v>46.006910145358518</v>
      </c>
      <c r="BB18" s="59">
        <v>-243.53123146764133</v>
      </c>
      <c r="BC18" s="59">
        <v>-126.94382999595354</v>
      </c>
      <c r="BD18" s="59">
        <v>-35.765159281133101</v>
      </c>
      <c r="BE18" s="59">
        <v>54.107025496833131</v>
      </c>
      <c r="BF18" s="59">
        <v>-116.24806126870948</v>
      </c>
      <c r="BG18" s="59">
        <v>-246.05615892840714</v>
      </c>
      <c r="BH18" s="59">
        <v>266.57661764273882</v>
      </c>
      <c r="BI18" s="59">
        <v>6.5587820132764634</v>
      </c>
      <c r="BJ18" s="59">
        <v>176.93256733298136</v>
      </c>
      <c r="BK18" s="59">
        <v>1185.8884440822017</v>
      </c>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row>
    <row r="19" spans="1:150" outlineLevel="1" x14ac:dyDescent="0.2">
      <c r="A19" s="22" t="s">
        <v>22</v>
      </c>
      <c r="B19" s="15">
        <v>-19.84506936716798</v>
      </c>
      <c r="C19" s="15">
        <v>13.37112105308816</v>
      </c>
      <c r="D19" s="227">
        <f>B19 / C19</f>
        <v>-1.4841739363794491</v>
      </c>
      <c r="E19" s="15">
        <f>2*(1-_xlfn.NORM.S.DIST(ABS(B19)/C19,1))</f>
        <v>0.1377627823937595</v>
      </c>
      <c r="F19" s="15">
        <f>B19 - $H$11 * C19</f>
        <v>-46.051985064146052</v>
      </c>
      <c r="G19" s="15">
        <f>B19 + $H$11 * C19</f>
        <v>6.3618463298100885</v>
      </c>
      <c r="H19" s="15">
        <v>2.6574405040706801</v>
      </c>
      <c r="I19" s="81">
        <f>(B19*0.473786031786198)/(PI()/SQRT(3))</f>
        <v>-5.1837688618674695</v>
      </c>
      <c r="AW19" s="59">
        <v>-172.32859203630505</v>
      </c>
      <c r="AX19" s="59">
        <v>-33.789888499230663</v>
      </c>
      <c r="AY19" s="59">
        <v>31.527799357960873</v>
      </c>
      <c r="AZ19" s="59">
        <v>46.006910145358646</v>
      </c>
      <c r="BA19" s="59">
        <v>18.456617397819382</v>
      </c>
      <c r="BB19" s="59">
        <v>-54.605167578455749</v>
      </c>
      <c r="BC19" s="59">
        <v>-30.373240115912211</v>
      </c>
      <c r="BD19" s="59">
        <v>-9.7021964471242352</v>
      </c>
      <c r="BE19" s="59">
        <v>13.137411815821524</v>
      </c>
      <c r="BF19" s="59">
        <v>-23.743421677552064</v>
      </c>
      <c r="BG19" s="59">
        <v>-52.042638106601473</v>
      </c>
      <c r="BH19" s="59">
        <v>63.82083158906012</v>
      </c>
      <c r="BI19" s="59">
        <v>-3.3100997826157244</v>
      </c>
      <c r="BJ19" s="59">
        <v>39.041637102232194</v>
      </c>
      <c r="BK19" s="59">
        <v>251.12142061521254</v>
      </c>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row>
    <row r="20" spans="1:150" outlineLevel="1" x14ac:dyDescent="0.2">
      <c r="A20" s="22" t="s">
        <v>23</v>
      </c>
      <c r="B20" s="15">
        <v>-5.4711543856419196</v>
      </c>
      <c r="C20" s="15">
        <v>4.2961165484445809</v>
      </c>
      <c r="D20" s="228">
        <f>B20 / C20</f>
        <v>-1.273511629386024</v>
      </c>
      <c r="E20" s="15">
        <f>2*(1-_xlfn.NORM.S.DIST(ABS(B20)/C20,1))</f>
        <v>0.20283654851426292</v>
      </c>
      <c r="F20" s="15">
        <f>B20 - $H$11 * C20</f>
        <v>-13.891388093979824</v>
      </c>
      <c r="G20" s="15">
        <f>B20 + $H$11 * C20</f>
        <v>2.9490793226959839</v>
      </c>
      <c r="H20" s="15">
        <v>1.6647294209475583</v>
      </c>
      <c r="I20" s="81">
        <f>(B20*0.341504299621586)/(PI()/SQRT(3))</f>
        <v>-1.0301154490585327</v>
      </c>
      <c r="AW20" s="59">
        <v>1176.5558527359624</v>
      </c>
      <c r="AX20" s="59">
        <v>247.84516630428936</v>
      </c>
      <c r="AY20" s="59">
        <v>-171.50321169872416</v>
      </c>
      <c r="AZ20" s="59">
        <v>-243.53123146763966</v>
      </c>
      <c r="BA20" s="59">
        <v>-54.605167578455202</v>
      </c>
      <c r="BB20" s="59">
        <v>368.91920917068762</v>
      </c>
      <c r="BC20" s="59">
        <v>182.32251868338201</v>
      </c>
      <c r="BD20" s="59">
        <v>52.74344551987825</v>
      </c>
      <c r="BE20" s="59">
        <v>-72.786562180414947</v>
      </c>
      <c r="BF20" s="59">
        <v>178.32059115692877</v>
      </c>
      <c r="BG20" s="59">
        <v>373.72935895050006</v>
      </c>
      <c r="BH20" s="59">
        <v>-382.66242196534495</v>
      </c>
      <c r="BI20" s="59">
        <v>-26.572194563567926</v>
      </c>
      <c r="BJ20" s="59">
        <v>-264.93150918797602</v>
      </c>
      <c r="BK20" s="59">
        <v>-1804.9623536661582</v>
      </c>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row>
    <row r="21" spans="1:150" outlineLevel="1" x14ac:dyDescent="0.2">
      <c r="A21" s="22" t="s">
        <v>13</v>
      </c>
      <c r="B21" s="15">
        <v>29.363609197266936</v>
      </c>
      <c r="C21" s="15">
        <v>19.207269695890865</v>
      </c>
      <c r="D21" s="77">
        <f>B21 / C21</f>
        <v>1.528775805316509</v>
      </c>
      <c r="E21" s="15">
        <f>2*(1-_xlfn.NORM.S.DIST(ABS(B21)/C21,1))</f>
        <v>0.1263200323077811</v>
      </c>
      <c r="F21" s="15">
        <f>B21 - $H$11 * C21</f>
        <v>-8.2819476480267475</v>
      </c>
      <c r="G21" s="15">
        <f>B21 + $H$11 * C21</f>
        <v>67.009166042560622</v>
      </c>
      <c r="H21" s="15">
        <v>1.6765398205279272</v>
      </c>
      <c r="I21" s="78">
        <f>(B21*0.337078676542325)/(PI()/SQRT(3))</f>
        <v>5.4569687926313888</v>
      </c>
      <c r="AW21" s="59">
        <v>583.86060226537791</v>
      </c>
      <c r="AX21" s="59">
        <v>121.67867622936853</v>
      </c>
      <c r="AY21" s="59">
        <v>-88.475573438572056</v>
      </c>
      <c r="AZ21" s="59">
        <v>-126.94382999595345</v>
      </c>
      <c r="BA21" s="59">
        <v>-30.373240115912097</v>
      </c>
      <c r="BB21" s="59">
        <v>182.32251868338315</v>
      </c>
      <c r="BC21" s="59">
        <v>95.512490708682208</v>
      </c>
      <c r="BD21" s="59">
        <v>26.194077510115047</v>
      </c>
      <c r="BE21" s="59">
        <v>-39.804975867302552</v>
      </c>
      <c r="BF21" s="59">
        <v>85.225305589821474</v>
      </c>
      <c r="BG21" s="59">
        <v>183.36926846049212</v>
      </c>
      <c r="BH21" s="59">
        <v>-194.20512719689575</v>
      </c>
      <c r="BI21" s="59">
        <v>-7.9915986740321721</v>
      </c>
      <c r="BJ21" s="59">
        <v>-131.84256552308548</v>
      </c>
      <c r="BK21" s="59">
        <v>-885.96326639977917</v>
      </c>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row>
    <row r="22" spans="1:150" outlineLevel="1" x14ac:dyDescent="0.2">
      <c r="A22" s="22" t="s">
        <v>15</v>
      </c>
      <c r="B22" s="15">
        <v>14.273638606484484</v>
      </c>
      <c r="C22" s="15">
        <v>9.7730492022030777</v>
      </c>
      <c r="D22" s="85">
        <f>B22 / C22</f>
        <v>1.4605102574605751</v>
      </c>
      <c r="E22" s="15">
        <f>2*(1-_xlfn.NORM.S.DIST(ABS(B22)/C22,1))</f>
        <v>0.14414989053223137</v>
      </c>
      <c r="F22" s="15">
        <f>B22 - $H$11 * C22</f>
        <v>-4.8811858489714535</v>
      </c>
      <c r="G22" s="15">
        <f>B22 + $H$11 * C22</f>
        <v>33.42846306194042</v>
      </c>
      <c r="H22" s="15">
        <v>1.2751929707636178</v>
      </c>
      <c r="I22" s="78">
        <f>(B22*0.384017863640684)/(PI()/SQRT(3))</f>
        <v>3.0220168294940208</v>
      </c>
      <c r="AW22" s="59">
        <v>164.36333316897824</v>
      </c>
      <c r="AX22" s="59">
        <v>34.81515857996316</v>
      </c>
      <c r="AY22" s="59">
        <v>-24.711565406089147</v>
      </c>
      <c r="AZ22" s="59">
        <v>-35.765159281131275</v>
      </c>
      <c r="BA22" s="59">
        <v>-9.702196447123816</v>
      </c>
      <c r="BB22" s="59">
        <v>52.743445519875827</v>
      </c>
      <c r="BC22" s="59">
        <v>26.194077510113697</v>
      </c>
      <c r="BD22" s="59">
        <v>12.384308546009652</v>
      </c>
      <c r="BE22" s="59">
        <v>-7.278719923146971</v>
      </c>
      <c r="BF22" s="59">
        <v>27.11178896826944</v>
      </c>
      <c r="BG22" s="59">
        <v>51.879118285917919</v>
      </c>
      <c r="BH22" s="59">
        <v>-52.403381268639357</v>
      </c>
      <c r="BI22" s="59">
        <v>-5.2876953656425432</v>
      </c>
      <c r="BJ22" s="59">
        <v>-36.161734047946986</v>
      </c>
      <c r="BK22" s="59">
        <v>-256.5702186774954</v>
      </c>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row>
    <row r="23" spans="1:150" outlineLevel="1" x14ac:dyDescent="0.2">
      <c r="A23" s="22" t="s">
        <v>16</v>
      </c>
      <c r="B23" s="15">
        <v>3.7108350720754348</v>
      </c>
      <c r="C23" s="15">
        <v>3.5191346302762634</v>
      </c>
      <c r="D23" s="229">
        <f>B23 / C23</f>
        <v>1.0544737448092807</v>
      </c>
      <c r="E23" s="15">
        <f>2*(1-_xlfn.NORM.S.DIST(ABS(B23)/C23,1))</f>
        <v>0.29166607496497621</v>
      </c>
      <c r="F23" s="15">
        <f>B23 - $H$11 * C23</f>
        <v>-3.1865420600137186</v>
      </c>
      <c r="G23" s="15">
        <f>B23 + $H$11 * C23</f>
        <v>10.608212204164587</v>
      </c>
      <c r="H23" s="15">
        <v>1.3026109291777477</v>
      </c>
      <c r="I23" s="78">
        <f>(B23*0.455921713957931)/(PI()/SQRT(3))</f>
        <v>0.93276594955149861</v>
      </c>
      <c r="AW23" s="59">
        <v>-238.03720063194433</v>
      </c>
      <c r="AX23" s="59">
        <v>-48.562901412804109</v>
      </c>
      <c r="AY23" s="59">
        <v>36.571182031884931</v>
      </c>
      <c r="AZ23" s="59">
        <v>54.107025496835512</v>
      </c>
      <c r="BA23" s="59">
        <v>13.137411815821993</v>
      </c>
      <c r="BB23" s="59">
        <v>-72.786562180419054</v>
      </c>
      <c r="BC23" s="59">
        <v>-39.804975867304357</v>
      </c>
      <c r="BD23" s="59">
        <v>-7.278719923148028</v>
      </c>
      <c r="BE23" s="59">
        <v>22.557234804720494</v>
      </c>
      <c r="BF23" s="59">
        <v>-31.574924829006619</v>
      </c>
      <c r="BG23" s="59">
        <v>-73.440697982949246</v>
      </c>
      <c r="BH23" s="59">
        <v>84.293327016993203</v>
      </c>
      <c r="BI23" s="59">
        <v>-1.3168478371746408</v>
      </c>
      <c r="BJ23" s="59">
        <v>54.657241646631846</v>
      </c>
      <c r="BK23" s="59">
        <v>349.69816445536867</v>
      </c>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row>
    <row r="24" spans="1:150" outlineLevel="1" x14ac:dyDescent="0.2">
      <c r="A24" s="22" t="s">
        <v>26</v>
      </c>
      <c r="B24" s="15">
        <v>-8.0805197052829492</v>
      </c>
      <c r="C24" s="15">
        <v>4.7494457365802694</v>
      </c>
      <c r="D24" s="230">
        <f>B24 / C24</f>
        <v>-1.7013605699390817</v>
      </c>
      <c r="E24" s="15">
        <f>2*(1-_xlfn.NORM.S.DIST(ABS(B24)/C24,1))</f>
        <v>8.8875300641199528E-2</v>
      </c>
      <c r="F24" s="15">
        <f>B24 - $H$11 * C24</f>
        <v>-17.389262295507585</v>
      </c>
      <c r="G24" s="15">
        <f>B24 + $H$11 * C24</f>
        <v>1.228222884941685</v>
      </c>
      <c r="H24" s="15">
        <v>1.3838006065367394</v>
      </c>
      <c r="I24" s="81">
        <f>(B24*0.393935274924194)/(PI()/SQRT(3))</f>
        <v>-1.754991105631436</v>
      </c>
      <c r="AW24" s="59">
        <v>575.76953001924028</v>
      </c>
      <c r="AX24" s="59">
        <v>123.82119669260318</v>
      </c>
      <c r="AY24" s="59">
        <v>-82.242731100986418</v>
      </c>
      <c r="AZ24" s="59">
        <v>-116.24806126870772</v>
      </c>
      <c r="BA24" s="59">
        <v>-23.743421677551595</v>
      </c>
      <c r="BB24" s="59">
        <v>178.32059115692735</v>
      </c>
      <c r="BC24" s="59">
        <v>85.225305589820209</v>
      </c>
      <c r="BD24" s="59">
        <v>27.111788968270435</v>
      </c>
      <c r="BE24" s="59">
        <v>-31.574924829004306</v>
      </c>
      <c r="BF24" s="59">
        <v>94.688055538520487</v>
      </c>
      <c r="BG24" s="59">
        <v>186.4842732764601</v>
      </c>
      <c r="BH24" s="59">
        <v>-184.56038734727528</v>
      </c>
      <c r="BI24" s="59">
        <v>-18.921477455701901</v>
      </c>
      <c r="BJ24" s="59">
        <v>-128.3595011113436</v>
      </c>
      <c r="BK24" s="59">
        <v>-895.49775520042772</v>
      </c>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row>
    <row r="25" spans="1:150" outlineLevel="1" x14ac:dyDescent="0.2">
      <c r="A25" s="22" t="s">
        <v>30</v>
      </c>
      <c r="B25" s="15">
        <v>11.724330168866866</v>
      </c>
      <c r="C25" s="15">
        <v>9.7307787734857314</v>
      </c>
      <c r="D25" s="231">
        <f>B25 / C25</f>
        <v>1.2048706934755449</v>
      </c>
      <c r="E25" s="15">
        <f>2*(1-_xlfn.NORM.S.DIST(ABS(B25)/C25,1))</f>
        <v>0.22825322379690083</v>
      </c>
      <c r="F25" s="15">
        <f>B25 - $H$11 * C25</f>
        <v>-7.347645768692006</v>
      </c>
      <c r="G25" s="15">
        <f>B25 + $H$11 * C25</f>
        <v>30.796306106425739</v>
      </c>
      <c r="H25" s="15">
        <v>1.2699821404187983</v>
      </c>
      <c r="I25" s="78">
        <f>(B25*0.341504299621586)/(PI()/SQRT(3))</f>
        <v>2.207470816123895</v>
      </c>
      <c r="AW25" s="59">
        <v>1203.4316846539214</v>
      </c>
      <c r="AX25" s="59">
        <v>256.47631340416308</v>
      </c>
      <c r="AY25" s="59">
        <v>-174.51714070760184</v>
      </c>
      <c r="AZ25" s="59">
        <v>-246.05615892840609</v>
      </c>
      <c r="BA25" s="59">
        <v>-52.042638106601046</v>
      </c>
      <c r="BB25" s="59">
        <v>373.72935895050108</v>
      </c>
      <c r="BC25" s="59">
        <v>183.36926846049144</v>
      </c>
      <c r="BD25" s="59">
        <v>51.879118285920541</v>
      </c>
      <c r="BE25" s="59">
        <v>-73.440697982945224</v>
      </c>
      <c r="BF25" s="59">
        <v>186.48427327646203</v>
      </c>
      <c r="BG25" s="59">
        <v>387.84790377451526</v>
      </c>
      <c r="BH25" s="59">
        <v>-391.38863598809752</v>
      </c>
      <c r="BI25" s="59">
        <v>-30.354665894637108</v>
      </c>
      <c r="BJ25" s="59">
        <v>-270.54400809828513</v>
      </c>
      <c r="BK25" s="59">
        <v>-1853.5079876412944</v>
      </c>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row>
    <row r="26" spans="1:150" outlineLevel="1" x14ac:dyDescent="0.2">
      <c r="A26" s="22" t="s">
        <v>33</v>
      </c>
      <c r="B26" s="15">
        <v>28.042899135957249</v>
      </c>
      <c r="C26" s="15">
        <v>19.693854467181261</v>
      </c>
      <c r="D26" s="193">
        <f>B26 / C26</f>
        <v>1.423941625174961</v>
      </c>
      <c r="E26" s="15">
        <f>2*(1-_xlfn.NORM.S.DIST(ABS(B26)/C26,1))</f>
        <v>0.15446337094213036</v>
      </c>
      <c r="F26" s="15">
        <f>B26 - $H$11 * C26</f>
        <v>-10.556346336491266</v>
      </c>
      <c r="G26" s="15">
        <f>B26 + $H$11 * C26</f>
        <v>66.642144608405772</v>
      </c>
      <c r="H26" s="15">
        <v>1.1693145497746749</v>
      </c>
      <c r="I26" s="78">
        <f>(B26*0.497279808122101)/(PI()/SQRT(3))</f>
        <v>7.6883737950828266</v>
      </c>
      <c r="AW26" s="59">
        <v>-1234.9897474515526</v>
      </c>
      <c r="AX26" s="59">
        <v>-259.90844269487349</v>
      </c>
      <c r="AY26" s="59">
        <v>186.11649683162477</v>
      </c>
      <c r="AZ26" s="59">
        <v>266.57661764274025</v>
      </c>
      <c r="BA26" s="59">
        <v>63.820831589060226</v>
      </c>
      <c r="BB26" s="59">
        <v>-382.66242196534978</v>
      </c>
      <c r="BC26" s="59">
        <v>-194.20512719689694</v>
      </c>
      <c r="BD26" s="59">
        <v>-52.403381268642555</v>
      </c>
      <c r="BE26" s="59">
        <v>84.293327016989878</v>
      </c>
      <c r="BF26" s="59">
        <v>-184.56038734727915</v>
      </c>
      <c r="BG26" s="59">
        <v>-391.38863598810144</v>
      </c>
      <c r="BH26" s="59">
        <v>415.21109275619551</v>
      </c>
      <c r="BI26" s="59">
        <v>17.598363473017077</v>
      </c>
      <c r="BJ26" s="59">
        <v>279.01456279543243</v>
      </c>
      <c r="BK26" s="59">
        <v>1874.5134496637995</v>
      </c>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row>
    <row r="27" spans="1:150" outlineLevel="1" x14ac:dyDescent="0.2">
      <c r="A27" s="22" t="s">
        <v>32</v>
      </c>
      <c r="B27" s="15">
        <v>-31.407346595192855</v>
      </c>
      <c r="C27" s="15">
        <v>20.376729196713477</v>
      </c>
      <c r="D27" s="188">
        <f>B27 / C27</f>
        <v>-1.5413340527810757</v>
      </c>
      <c r="E27" s="15">
        <f>2*(1-_xlfn.NORM.S.DIST(ABS(B27)/C27,1))</f>
        <v>0.12323550519063931</v>
      </c>
      <c r="F27" s="15">
        <f>B27 - $H$11 * C27</f>
        <v>-71.345001943477044</v>
      </c>
      <c r="G27" s="15">
        <f>B27 + $H$11 * C27</f>
        <v>8.5303087530913331</v>
      </c>
      <c r="H27" s="15">
        <v>1.1909020332249673</v>
      </c>
      <c r="I27" s="81">
        <f>(B27*0.260947463860013)/(PI()/SQRT(3))</f>
        <v>-4.518508277263722</v>
      </c>
      <c r="AW27" s="59">
        <v>-84.556172367862246</v>
      </c>
      <c r="AX27" s="59">
        <v>-20.654138905674259</v>
      </c>
      <c r="AY27" s="59">
        <v>5.0461377534803864</v>
      </c>
      <c r="AZ27" s="59">
        <v>6.5587820132745795</v>
      </c>
      <c r="BA27" s="59">
        <v>-3.310099782616144</v>
      </c>
      <c r="BB27" s="59">
        <v>-26.572194563565279</v>
      </c>
      <c r="BC27" s="59">
        <v>-7.9915986740307741</v>
      </c>
      <c r="BD27" s="59">
        <v>-5.2876953656423638</v>
      </c>
      <c r="BE27" s="59">
        <v>-1.3168478371754957</v>
      </c>
      <c r="BF27" s="59">
        <v>-18.92147745570071</v>
      </c>
      <c r="BG27" s="59">
        <v>-30.354665894634319</v>
      </c>
      <c r="BH27" s="59">
        <v>17.598363473013933</v>
      </c>
      <c r="BI27" s="59">
        <v>15.206889685413275</v>
      </c>
      <c r="BJ27" s="59">
        <v>18.145671472469711</v>
      </c>
      <c r="BK27" s="59">
        <v>149.44635629329204</v>
      </c>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row>
    <row r="28" spans="1:150" outlineLevel="1" x14ac:dyDescent="0.2">
      <c r="A28" s="175" t="s">
        <v>34</v>
      </c>
      <c r="B28" s="176">
        <v>-0.42550707265359278</v>
      </c>
      <c r="C28" s="176">
        <v>3.8996012213319036</v>
      </c>
      <c r="D28" s="269">
        <f>B28 / C28</f>
        <v>-0.10911553476954278</v>
      </c>
      <c r="E28" s="176">
        <f>2*(1-_xlfn.NORM.S.DIST(ABS(B28)/C28,1))</f>
        <v>0.91311085349638077</v>
      </c>
      <c r="F28" s="176">
        <f>B28 - $H$11 * C28</f>
        <v>-8.0685850205325291</v>
      </c>
      <c r="G28" s="176">
        <f>B28 + $H$11 * C28</f>
        <v>7.217570875225344</v>
      </c>
      <c r="H28" s="176">
        <v>1.9265488331827689</v>
      </c>
      <c r="I28" s="270">
        <f>(B28*0.501002810531648)/(PI()/SQRT(3))</f>
        <v>-0.11753242585932229</v>
      </c>
      <c r="AW28" s="59">
        <v>-853.12588949131441</v>
      </c>
      <c r="AX28" s="59">
        <v>-180.3934530348744</v>
      </c>
      <c r="AY28" s="59">
        <v>124.21565111775288</v>
      </c>
      <c r="AZ28" s="59">
        <v>176.93256733298119</v>
      </c>
      <c r="BA28" s="59">
        <v>39.041637102232016</v>
      </c>
      <c r="BB28" s="59">
        <v>-264.93150918797761</v>
      </c>
      <c r="BC28" s="59">
        <v>-131.84256552308545</v>
      </c>
      <c r="BD28" s="59">
        <v>-36.161734047948961</v>
      </c>
      <c r="BE28" s="59">
        <v>54.657241646629181</v>
      </c>
      <c r="BF28" s="59">
        <v>-128.35950111134542</v>
      </c>
      <c r="BG28" s="59">
        <v>-270.54400809828604</v>
      </c>
      <c r="BH28" s="59">
        <v>279.01456279543055</v>
      </c>
      <c r="BI28" s="59">
        <v>18.145671472471751</v>
      </c>
      <c r="BJ28" s="59">
        <v>192.82310661045327</v>
      </c>
      <c r="BK28" s="59">
        <v>1304.6411008442972</v>
      </c>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row>
    <row r="29" spans="1:150" outlineLevel="1" x14ac:dyDescent="0.2">
      <c r="A29" s="22" t="s">
        <v>106</v>
      </c>
      <c r="B29" s="15">
        <v>-20.637817896136365</v>
      </c>
      <c r="C29" s="15">
        <v>13.88607599757589</v>
      </c>
      <c r="D29" s="227">
        <f>B29 / C29</f>
        <v>-1.4862238907333603</v>
      </c>
      <c r="E29" s="15">
        <f>2*(1-_xlfn.NORM.S.DIST(ABS(B29)/C29,1))</f>
        <v>0.13721991028905633</v>
      </c>
      <c r="F29" s="15">
        <f>B29 - $H$11 * C29</f>
        <v>-47.854026737971211</v>
      </c>
      <c r="G29" s="15">
        <f>B29 + $H$11 * C29</f>
        <v>6.5783909456984766</v>
      </c>
      <c r="H29" s="15">
        <v>5.285976923951587</v>
      </c>
      <c r="I29" s="81">
        <f>(B29*1)/(PI()/SQRT(3))</f>
        <v>-11.378225344592954</v>
      </c>
      <c r="AW29" s="59">
        <v>-5808.0679858420199</v>
      </c>
      <c r="AX29" s="59">
        <v>-1230.3881443289813</v>
      </c>
      <c r="AY29" s="59">
        <v>839.81750900001475</v>
      </c>
      <c r="AZ29" s="59">
        <v>1185.8884440821912</v>
      </c>
      <c r="BA29" s="59">
        <v>251.12142061520939</v>
      </c>
      <c r="BB29" s="59">
        <v>-1804.962353666155</v>
      </c>
      <c r="BC29" s="59">
        <v>-885.96326639977201</v>
      </c>
      <c r="BD29" s="59">
        <v>-256.57021867750694</v>
      </c>
      <c r="BE29" s="59">
        <v>349.69816445534769</v>
      </c>
      <c r="BF29" s="59">
        <v>-895.49775520043318</v>
      </c>
      <c r="BG29" s="59">
        <v>-1853.5079876412863</v>
      </c>
      <c r="BH29" s="59">
        <v>1874.5134496637722</v>
      </c>
      <c r="BI29" s="59">
        <v>149.44635629330489</v>
      </c>
      <c r="BJ29" s="59">
        <v>1304.6411008442872</v>
      </c>
      <c r="BK29" s="59">
        <v>8942.0230100158587</v>
      </c>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row>
    <row r="30" spans="1:150" x14ac:dyDescent="0.2">
      <c r="A30" s="74"/>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row>
    <row r="31" spans="1:150" x14ac:dyDescent="0.2">
      <c r="A31" s="12" t="s">
        <v>295</v>
      </c>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row>
    <row r="32" spans="1:150" ht="10.8" hidden="1" outlineLevel="1" thickBot="1" x14ac:dyDescent="0.25">
      <c r="A32" s="25" t="s">
        <v>109</v>
      </c>
      <c r="B32" s="16" t="s">
        <v>110</v>
      </c>
      <c r="C32" s="16" t="s">
        <v>111</v>
      </c>
      <c r="D32" s="13"/>
      <c r="E32" s="16" t="s">
        <v>102</v>
      </c>
      <c r="F32" s="16" t="s">
        <v>112</v>
      </c>
      <c r="G32" s="16" t="s">
        <v>113</v>
      </c>
      <c r="H32" s="13"/>
      <c r="I32" s="16" t="s">
        <v>114</v>
      </c>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row>
    <row r="33" spans="1:150" hidden="1" outlineLevel="1" x14ac:dyDescent="0.2">
      <c r="A33" s="22" t="s">
        <v>115</v>
      </c>
      <c r="B33" s="20">
        <v>14</v>
      </c>
      <c r="C33" s="19">
        <f>C35 - C34</f>
        <v>109.00458434558428</v>
      </c>
      <c r="D33" s="5" t="s">
        <v>116</v>
      </c>
      <c r="E33" s="19">
        <f>_xlfn.CHISQ.DIST.RT(C33,B33)</f>
        <v>8.7237927049287346E-17</v>
      </c>
      <c r="F33" s="19">
        <f>C34+2*(1+B33)</f>
        <v>49.7835412456513</v>
      </c>
      <c r="G33" s="19">
        <f>$AX$72</f>
        <v>0.99658869395711513</v>
      </c>
      <c r="H33" s="19" t="s">
        <v>117</v>
      </c>
      <c r="I33" s="19">
        <f>1-C34/C35</f>
        <v>0.84638691529339538</v>
      </c>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row>
    <row r="34" spans="1:150" hidden="1" outlineLevel="1" x14ac:dyDescent="0.2">
      <c r="A34" s="22" t="s">
        <v>118</v>
      </c>
      <c r="B34" s="20">
        <v>231</v>
      </c>
      <c r="C34" s="19">
        <v>19.7835412456513</v>
      </c>
      <c r="D34" s="5" t="s">
        <v>119</v>
      </c>
      <c r="E34" s="19"/>
      <c r="F34" s="19"/>
      <c r="G34" s="19"/>
      <c r="H34" s="19" t="s">
        <v>120</v>
      </c>
      <c r="I34" s="19">
        <f>1-EXP(((C34/2)-(C35/2))*(2/$F$11))</f>
        <v>0.35796217940643849</v>
      </c>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row>
    <row r="35" spans="1:150" hidden="1" outlineLevel="1" x14ac:dyDescent="0.2">
      <c r="A35" s="22" t="s">
        <v>121</v>
      </c>
      <c r="B35" s="20">
        <v>245</v>
      </c>
      <c r="C35" s="19">
        <f>-2*(($F$11*(1-$E$11))*LN(1-$E$11)+$F$11*$E$11*LN($E$11))</f>
        <v>128.78812559123557</v>
      </c>
      <c r="D35" s="5" t="s">
        <v>122</v>
      </c>
      <c r="E35" s="19"/>
      <c r="F35" s="19"/>
      <c r="G35" s="19"/>
      <c r="H35" s="19" t="s">
        <v>123</v>
      </c>
      <c r="I35" s="19">
        <f xml:space="preserve"> I34/(1-(($E$11^$E$11)*((1-$E$11)^(1-$E$11)))^2)</f>
        <v>0.87827574280489873</v>
      </c>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row>
    <row r="36" spans="1:150" collapsed="1" x14ac:dyDescent="0.2">
      <c r="A36" s="74"/>
      <c r="B36" s="17"/>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row>
    <row r="37" spans="1:150" x14ac:dyDescent="0.2">
      <c r="A37" s="12" t="s">
        <v>296</v>
      </c>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row>
    <row r="38" spans="1:150" ht="10.8" hidden="1" outlineLevel="1" thickBot="1" x14ac:dyDescent="0.25">
      <c r="A38" s="27" t="s">
        <v>98</v>
      </c>
      <c r="B38" s="13" t="s">
        <v>125</v>
      </c>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row>
    <row r="39" spans="1:150" ht="10.8" hidden="1" outlineLevel="1" thickBot="1" x14ac:dyDescent="0.25">
      <c r="A39" s="26" t="s">
        <v>105</v>
      </c>
      <c r="B39" s="28">
        <v>1</v>
      </c>
      <c r="C39" s="29" t="s">
        <v>126</v>
      </c>
      <c r="D39" s="19"/>
      <c r="E39" s="19"/>
      <c r="F39" s="19"/>
      <c r="G39" s="19"/>
      <c r="H39" s="19"/>
      <c r="I39" s="19"/>
      <c r="J39" s="19"/>
      <c r="K39" s="19"/>
      <c r="L39" s="19"/>
      <c r="M39" s="19"/>
      <c r="N39" s="19"/>
      <c r="O39" s="19"/>
      <c r="P39" s="1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row>
    <row r="40" spans="1:150" ht="10.8" hidden="1" outlineLevel="1" thickBot="1" x14ac:dyDescent="0.25">
      <c r="A40" s="26" t="s">
        <v>9</v>
      </c>
      <c r="B40" s="28">
        <v>-0.99757214462629529</v>
      </c>
      <c r="C40" s="28">
        <v>1</v>
      </c>
      <c r="D40" s="29" t="s">
        <v>128</v>
      </c>
      <c r="E40" s="19"/>
      <c r="F40" s="19"/>
      <c r="G40" s="19"/>
      <c r="H40" s="19"/>
      <c r="I40" s="19"/>
      <c r="J40" s="19"/>
      <c r="K40" s="19"/>
      <c r="L40" s="19"/>
      <c r="M40" s="19"/>
      <c r="N40" s="19"/>
      <c r="O40" s="19"/>
      <c r="P40" s="1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row>
    <row r="41" spans="1:150" ht="10.8" hidden="1" outlineLevel="1" thickBot="1" x14ac:dyDescent="0.25">
      <c r="A41" s="26" t="s">
        <v>20</v>
      </c>
      <c r="B41" s="28">
        <v>-0.9808909284749342</v>
      </c>
      <c r="C41" s="160">
        <v>0.97773348486015466</v>
      </c>
      <c r="D41" s="28">
        <v>1</v>
      </c>
      <c r="E41" s="29" t="s">
        <v>129</v>
      </c>
      <c r="F41" s="19"/>
      <c r="G41" s="19"/>
      <c r="H41" s="19"/>
      <c r="I41" s="19"/>
      <c r="J41" s="19"/>
      <c r="K41" s="19"/>
      <c r="L41" s="19"/>
      <c r="M41" s="19"/>
      <c r="N41" s="19"/>
      <c r="O41" s="19"/>
      <c r="P41" s="1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row>
    <row r="42" spans="1:150" ht="10.8" hidden="1" outlineLevel="1" thickBot="1" x14ac:dyDescent="0.25">
      <c r="A42" s="26" t="s">
        <v>21</v>
      </c>
      <c r="B42" s="28">
        <v>0.93593814885696347</v>
      </c>
      <c r="C42" s="154">
        <v>-0.94963700873196455</v>
      </c>
      <c r="D42" s="232">
        <v>-0.90030465417570837</v>
      </c>
      <c r="E42" s="28">
        <v>1</v>
      </c>
      <c r="F42" s="29" t="s">
        <v>130</v>
      </c>
      <c r="G42" s="19"/>
      <c r="H42" s="19"/>
      <c r="I42" s="19"/>
      <c r="J42" s="19"/>
      <c r="K42" s="19"/>
      <c r="L42" s="19"/>
      <c r="M42" s="19"/>
      <c r="N42" s="19"/>
      <c r="O42" s="19"/>
      <c r="P42" s="1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row>
    <row r="43" spans="1:150" ht="10.8" hidden="1" outlineLevel="1" thickBot="1" x14ac:dyDescent="0.25">
      <c r="A43" s="26" t="s">
        <v>22</v>
      </c>
      <c r="B43" s="28">
        <v>0.93790343172946644</v>
      </c>
      <c r="C43" s="114">
        <v>-0.95464121488494957</v>
      </c>
      <c r="D43" s="233">
        <v>-0.9138525472146356</v>
      </c>
      <c r="E43" s="160">
        <v>0.97782776784776104</v>
      </c>
      <c r="F43" s="28">
        <v>1</v>
      </c>
      <c r="G43" s="29" t="s">
        <v>131</v>
      </c>
      <c r="H43" s="19"/>
      <c r="I43" s="19"/>
      <c r="J43" s="19"/>
      <c r="K43" s="19"/>
      <c r="L43" s="19"/>
      <c r="M43" s="19"/>
      <c r="N43" s="19"/>
      <c r="O43" s="19"/>
      <c r="P43" s="1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59"/>
      <c r="DI43" s="59"/>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row>
    <row r="44" spans="1:150" ht="10.8" hidden="1" outlineLevel="1" thickBot="1" x14ac:dyDescent="0.25">
      <c r="A44" s="26" t="s">
        <v>23</v>
      </c>
      <c r="B44" s="28">
        <v>0.61814422080542553</v>
      </c>
      <c r="C44" s="234">
        <v>-0.65149606807420357</v>
      </c>
      <c r="D44" s="235">
        <v>-0.59293512154823635</v>
      </c>
      <c r="E44" s="236">
        <v>0.77338851694569033</v>
      </c>
      <c r="F44" s="237">
        <v>0.80090165550112302</v>
      </c>
      <c r="G44" s="28">
        <v>1</v>
      </c>
      <c r="H44" s="29" t="s">
        <v>132</v>
      </c>
      <c r="I44" s="19"/>
      <c r="J44" s="19"/>
      <c r="K44" s="19"/>
      <c r="L44" s="19"/>
      <c r="M44" s="19"/>
      <c r="N44" s="19"/>
      <c r="O44" s="19"/>
      <c r="P44" s="1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row>
    <row r="45" spans="1:150" ht="10.8" hidden="1" outlineLevel="1" thickBot="1" x14ac:dyDescent="0.25">
      <c r="A45" s="26" t="s">
        <v>13</v>
      </c>
      <c r="B45" s="28">
        <v>-0.9937671169759148</v>
      </c>
      <c r="C45" s="152">
        <v>0.99489541187045949</v>
      </c>
      <c r="D45" s="146">
        <v>0.97277251343436999</v>
      </c>
      <c r="E45" s="238">
        <v>-0.94099375044035638</v>
      </c>
      <c r="F45" s="239">
        <v>-0.94824641561739265</v>
      </c>
      <c r="G45" s="240">
        <v>-0.66174711259965391</v>
      </c>
      <c r="H45" s="28">
        <v>1</v>
      </c>
      <c r="I45" s="29" t="s">
        <v>134</v>
      </c>
      <c r="J45" s="19"/>
      <c r="K45" s="19"/>
      <c r="L45" s="19"/>
      <c r="M45" s="19"/>
      <c r="N45" s="19"/>
      <c r="O45" s="19"/>
      <c r="P45" s="1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59"/>
      <c r="DI45" s="59"/>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row>
    <row r="46" spans="1:150" ht="10.8" hidden="1" outlineLevel="1" thickBot="1" x14ac:dyDescent="0.25">
      <c r="A46" s="26" t="s">
        <v>15</v>
      </c>
      <c r="B46" s="28">
        <v>-0.95866691365837309</v>
      </c>
      <c r="C46" s="146">
        <v>0.97030797233624233</v>
      </c>
      <c r="D46" s="166">
        <v>0.93860067661039881</v>
      </c>
      <c r="E46" s="114">
        <v>-0.95405501138902127</v>
      </c>
      <c r="F46" s="90">
        <v>-0.97143487617041746</v>
      </c>
      <c r="G46" s="147">
        <v>-0.72341079224147509</v>
      </c>
      <c r="H46" s="146">
        <v>0.97128032635526818</v>
      </c>
      <c r="I46" s="28">
        <v>1</v>
      </c>
      <c r="J46" s="29" t="s">
        <v>135</v>
      </c>
      <c r="K46" s="19"/>
      <c r="L46" s="19"/>
      <c r="M46" s="19"/>
      <c r="N46" s="19"/>
      <c r="O46" s="19"/>
      <c r="P46" s="1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59"/>
      <c r="DI46" s="59"/>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row>
    <row r="47" spans="1:150" ht="10.8" hidden="1" outlineLevel="1" thickBot="1" x14ac:dyDescent="0.25">
      <c r="A47" s="26" t="s">
        <v>16</v>
      </c>
      <c r="B47" s="28">
        <v>-0.77099661443633127</v>
      </c>
      <c r="C47" s="221">
        <v>0.75857682751179545</v>
      </c>
      <c r="D47" s="241">
        <v>0.74581131473667428</v>
      </c>
      <c r="E47" s="242">
        <v>-0.74002176311919565</v>
      </c>
      <c r="F47" s="213">
        <v>-0.76007502260995197</v>
      </c>
      <c r="G47" s="243">
        <v>-0.64173854799392471</v>
      </c>
      <c r="H47" s="244">
        <v>0.78030965538899633</v>
      </c>
      <c r="I47" s="221">
        <v>0.76161789775333577</v>
      </c>
      <c r="J47" s="28">
        <v>1</v>
      </c>
      <c r="K47" s="29" t="s">
        <v>136</v>
      </c>
      <c r="L47" s="19"/>
      <c r="M47" s="19"/>
      <c r="N47" s="19"/>
      <c r="O47" s="19"/>
      <c r="P47" s="1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59"/>
      <c r="DI47" s="59"/>
      <c r="DJ47" s="59"/>
      <c r="DK47" s="59"/>
      <c r="DL47" s="59"/>
      <c r="DM47" s="59"/>
      <c r="DN47" s="59"/>
      <c r="DO47" s="59"/>
      <c r="DP47" s="59"/>
      <c r="DQ47" s="59"/>
      <c r="DR47" s="59"/>
      <c r="DS47" s="59"/>
      <c r="DT47" s="59"/>
      <c r="DU47" s="59"/>
      <c r="DV47" s="59"/>
      <c r="DW47" s="59"/>
      <c r="DX47" s="59"/>
      <c r="DY47" s="59"/>
      <c r="DZ47" s="59"/>
      <c r="EA47" s="59"/>
      <c r="EB47" s="59"/>
      <c r="EC47" s="59"/>
      <c r="ED47" s="59"/>
      <c r="EE47" s="59"/>
      <c r="EF47" s="59"/>
      <c r="EG47" s="59"/>
      <c r="EH47" s="59"/>
      <c r="EI47" s="59"/>
      <c r="EJ47" s="59"/>
      <c r="EK47" s="59"/>
      <c r="EL47" s="59"/>
      <c r="EM47" s="59"/>
      <c r="EN47" s="59"/>
      <c r="EO47" s="59"/>
      <c r="EP47" s="59"/>
      <c r="EQ47" s="59"/>
      <c r="ER47" s="59"/>
      <c r="ES47" s="59"/>
      <c r="ET47" s="59"/>
    </row>
    <row r="48" spans="1:150" ht="10.8" hidden="1" outlineLevel="1" thickBot="1" x14ac:dyDescent="0.25">
      <c r="A48" s="26" t="s">
        <v>26</v>
      </c>
      <c r="B48" s="28">
        <v>0.77863250701490394</v>
      </c>
      <c r="C48" s="245">
        <v>-0.81401501929379927</v>
      </c>
      <c r="D48" s="246">
        <v>-0.77082921738387167</v>
      </c>
      <c r="E48" s="247">
        <v>0.8114769414891444</v>
      </c>
      <c r="F48" s="248">
        <v>0.8520065013673247</v>
      </c>
      <c r="G48" s="249">
        <v>0.64385908638050582</v>
      </c>
      <c r="H48" s="103">
        <v>-0.79788930328912955</v>
      </c>
      <c r="I48" s="250">
        <v>-0.85755967220793483</v>
      </c>
      <c r="J48" s="127">
        <v>-0.43548800422568651</v>
      </c>
      <c r="K48" s="28">
        <v>1</v>
      </c>
      <c r="L48" s="29" t="s">
        <v>139</v>
      </c>
      <c r="M48" s="19"/>
      <c r="N48" s="19"/>
      <c r="O48" s="19"/>
      <c r="P48" s="19"/>
      <c r="AW48" s="59"/>
      <c r="AX48" s="59"/>
      <c r="AY48" s="5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59"/>
      <c r="DD48" s="59"/>
      <c r="DE48" s="59"/>
      <c r="DF48" s="59"/>
      <c r="DG48" s="59"/>
      <c r="DH48" s="59"/>
      <c r="DI48" s="59"/>
      <c r="DJ48" s="59"/>
      <c r="DK48" s="59"/>
      <c r="DL48" s="59"/>
      <c r="DM48" s="59"/>
      <c r="DN48" s="59"/>
      <c r="DO48" s="59"/>
      <c r="DP48" s="59"/>
      <c r="DQ48" s="59"/>
      <c r="DR48" s="59"/>
      <c r="DS48" s="59"/>
      <c r="DT48" s="59"/>
      <c r="DU48" s="59"/>
      <c r="DV48" s="59"/>
      <c r="DW48" s="59"/>
      <c r="DX48" s="59"/>
      <c r="DY48" s="59"/>
      <c r="DZ48" s="59"/>
      <c r="EA48" s="59"/>
      <c r="EB48" s="59"/>
      <c r="EC48" s="59"/>
      <c r="ED48" s="59"/>
      <c r="EE48" s="59"/>
      <c r="EF48" s="59"/>
      <c r="EG48" s="59"/>
      <c r="EH48" s="59"/>
      <c r="EI48" s="59"/>
      <c r="EJ48" s="59"/>
      <c r="EK48" s="59"/>
      <c r="EL48" s="59"/>
      <c r="EM48" s="59"/>
      <c r="EN48" s="59"/>
      <c r="EO48" s="59"/>
      <c r="EP48" s="59"/>
      <c r="EQ48" s="59"/>
      <c r="ER48" s="59"/>
      <c r="ES48" s="59"/>
      <c r="ET48" s="59"/>
    </row>
    <row r="49" spans="1:150" ht="10.8" hidden="1" outlineLevel="1" thickBot="1" x14ac:dyDescent="0.25">
      <c r="A49" s="26" t="s">
        <v>30</v>
      </c>
      <c r="B49" s="28">
        <v>-0.97319307708251279</v>
      </c>
      <c r="C49" s="120">
        <v>0.96101815673229085</v>
      </c>
      <c r="D49" s="120">
        <v>0.95927664221081432</v>
      </c>
      <c r="E49" s="172">
        <v>-0.89069710544370007</v>
      </c>
      <c r="F49" s="119">
        <v>-0.89345009412511389</v>
      </c>
      <c r="G49" s="251">
        <v>-0.56796248633408986</v>
      </c>
      <c r="H49" s="211">
        <v>0.95408762225207955</v>
      </c>
      <c r="I49" s="98">
        <v>0.89617099325627803</v>
      </c>
      <c r="J49" s="219">
        <v>0.79172561213349535</v>
      </c>
      <c r="K49" s="220">
        <v>-0.68320619559088425</v>
      </c>
      <c r="L49" s="28">
        <v>1</v>
      </c>
      <c r="M49" s="29" t="s">
        <v>140</v>
      </c>
      <c r="N49" s="19"/>
      <c r="O49" s="19"/>
      <c r="P49" s="19"/>
      <c r="AW49" s="59"/>
      <c r="AX49" s="59"/>
      <c r="AY49" s="5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59"/>
      <c r="DD49" s="59"/>
      <c r="DE49" s="59"/>
      <c r="DF49" s="59"/>
      <c r="DG49" s="59"/>
      <c r="DH49" s="59"/>
      <c r="DI49" s="59"/>
      <c r="DJ49" s="59"/>
      <c r="DK49" s="59"/>
      <c r="DL49" s="59"/>
      <c r="DM49" s="59"/>
      <c r="DN49" s="59"/>
      <c r="DO49" s="59"/>
      <c r="DP49" s="59"/>
      <c r="DQ49" s="59"/>
      <c r="DR49" s="59"/>
      <c r="DS49" s="59"/>
      <c r="DT49" s="59"/>
      <c r="DU49" s="59"/>
      <c r="DV49" s="59"/>
      <c r="DW49" s="59"/>
      <c r="DX49" s="59"/>
      <c r="DY49" s="59"/>
      <c r="DZ49" s="59"/>
      <c r="EA49" s="59"/>
      <c r="EB49" s="59"/>
      <c r="EC49" s="59"/>
      <c r="ED49" s="59"/>
      <c r="EE49" s="59"/>
      <c r="EF49" s="59"/>
      <c r="EG49" s="59"/>
      <c r="EH49" s="59"/>
      <c r="EI49" s="59"/>
      <c r="EJ49" s="59"/>
      <c r="EK49" s="59"/>
      <c r="EL49" s="59"/>
      <c r="EM49" s="59"/>
      <c r="EN49" s="59"/>
      <c r="EO49" s="59"/>
      <c r="EP49" s="59"/>
      <c r="EQ49" s="59"/>
      <c r="ER49" s="59"/>
      <c r="ES49" s="59"/>
      <c r="ET49" s="59"/>
    </row>
    <row r="50" spans="1:150" ht="10.8" hidden="1" outlineLevel="1" thickBot="1" x14ac:dyDescent="0.25">
      <c r="A50" s="26" t="s">
        <v>33</v>
      </c>
      <c r="B50" s="28">
        <v>-0.99528130414832328</v>
      </c>
      <c r="C50" s="153">
        <v>0.9924787832409091</v>
      </c>
      <c r="D50" s="218">
        <v>0.98177735359801366</v>
      </c>
      <c r="E50" s="252">
        <v>-0.9338722721253776</v>
      </c>
      <c r="F50" s="252">
        <v>-0.9344061652115182</v>
      </c>
      <c r="G50" s="253">
        <v>-0.61510962730779561</v>
      </c>
      <c r="H50" s="89">
        <v>0.98800890099641558</v>
      </c>
      <c r="I50" s="211">
        <v>0.95272101056533409</v>
      </c>
      <c r="J50" s="241">
        <v>0.74855890354723909</v>
      </c>
      <c r="K50" s="254">
        <v>-0.78516899437916687</v>
      </c>
      <c r="L50" s="146">
        <v>0.97311437728133654</v>
      </c>
      <c r="M50" s="28">
        <v>1</v>
      </c>
      <c r="N50" s="29" t="s">
        <v>141</v>
      </c>
      <c r="O50" s="19"/>
      <c r="P50" s="1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59"/>
      <c r="EP50" s="59"/>
      <c r="EQ50" s="59"/>
      <c r="ER50" s="59"/>
      <c r="ES50" s="59"/>
      <c r="ET50" s="59"/>
    </row>
    <row r="51" spans="1:150" ht="10.8" hidden="1" outlineLevel="1" thickBot="1" x14ac:dyDescent="0.25">
      <c r="A51" s="26" t="s">
        <v>32</v>
      </c>
      <c r="B51" s="28">
        <v>0.97282829905716084</v>
      </c>
      <c r="C51" s="109">
        <v>-0.98437231846873552</v>
      </c>
      <c r="D51" s="93">
        <v>-0.96157327650932223</v>
      </c>
      <c r="E51" s="120">
        <v>0.96256598785059855</v>
      </c>
      <c r="F51" s="160">
        <v>0.97840746783067978</v>
      </c>
      <c r="G51" s="206">
        <v>0.72904096185600697</v>
      </c>
      <c r="H51" s="197">
        <v>-0.97772272079319433</v>
      </c>
      <c r="I51" s="110">
        <v>-0.97520547872007601</v>
      </c>
      <c r="J51" s="97">
        <v>-0.7307838728549283</v>
      </c>
      <c r="K51" s="157">
        <v>0.87099526016806605</v>
      </c>
      <c r="L51" s="255">
        <v>-0.93080009747514025</v>
      </c>
      <c r="M51" s="110">
        <v>-0.97531075577217097</v>
      </c>
      <c r="N51" s="28">
        <v>1</v>
      </c>
      <c r="O51" s="29" t="s">
        <v>297</v>
      </c>
      <c r="P51" s="19"/>
      <c r="AW51" s="59"/>
      <c r="AX51" s="59"/>
      <c r="AY51" s="5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59"/>
      <c r="DD51" s="59"/>
      <c r="DE51" s="59"/>
      <c r="DF51" s="59"/>
      <c r="DG51" s="59"/>
      <c r="DH51" s="59"/>
      <c r="DI51" s="59"/>
      <c r="DJ51" s="59"/>
      <c r="DK51" s="59"/>
      <c r="DL51" s="59"/>
      <c r="DM51" s="59"/>
      <c r="DN51" s="59"/>
      <c r="DO51" s="59"/>
      <c r="DP51" s="59"/>
      <c r="DQ51" s="59"/>
      <c r="DR51" s="59"/>
      <c r="DS51" s="59"/>
      <c r="DT51" s="59"/>
      <c r="DU51" s="59"/>
      <c r="DV51" s="59"/>
      <c r="DW51" s="59"/>
      <c r="DX51" s="59"/>
      <c r="DY51" s="59"/>
      <c r="DZ51" s="59"/>
      <c r="EA51" s="59"/>
      <c r="EB51" s="59"/>
      <c r="EC51" s="59"/>
      <c r="ED51" s="59"/>
      <c r="EE51" s="59"/>
      <c r="EF51" s="59"/>
      <c r="EG51" s="59"/>
      <c r="EH51" s="59"/>
      <c r="EI51" s="59"/>
      <c r="EJ51" s="59"/>
      <c r="EK51" s="59"/>
      <c r="EL51" s="59"/>
      <c r="EM51" s="59"/>
      <c r="EN51" s="59"/>
      <c r="EO51" s="59"/>
      <c r="EP51" s="59"/>
      <c r="EQ51" s="59"/>
      <c r="ER51" s="59"/>
      <c r="ES51" s="59"/>
      <c r="ET51" s="59"/>
    </row>
    <row r="52" spans="1:150" ht="10.8" hidden="1" outlineLevel="1" thickBot="1" x14ac:dyDescent="0.25">
      <c r="A52" s="26" t="s">
        <v>34</v>
      </c>
      <c r="B52" s="28">
        <v>0.40527259900595952</v>
      </c>
      <c r="C52" s="256">
        <v>-0.35217265514408358</v>
      </c>
      <c r="D52" s="257">
        <v>-0.39928534230810481</v>
      </c>
      <c r="E52" s="258">
        <v>0.13637005653077178</v>
      </c>
      <c r="F52" s="259">
        <v>0.12578683178934241</v>
      </c>
      <c r="G52" s="260">
        <v>-0.19758084263585096</v>
      </c>
      <c r="H52" s="7">
        <v>-0.35476567338304987</v>
      </c>
      <c r="I52" s="261">
        <v>-0.2096927345205592</v>
      </c>
      <c r="J52" s="262">
        <v>-0.38531005913668431</v>
      </c>
      <c r="K52" s="263">
        <v>-7.110046923577594E-2</v>
      </c>
      <c r="L52" s="264">
        <v>-0.4986401537477651</v>
      </c>
      <c r="M52" s="257">
        <v>-0.39525241765348218</v>
      </c>
      <c r="N52" s="265">
        <v>0.22147137999274816</v>
      </c>
      <c r="O52" s="28">
        <v>1</v>
      </c>
      <c r="P52" s="29" t="s">
        <v>142</v>
      </c>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59"/>
      <c r="DD52" s="59"/>
      <c r="DE52" s="59"/>
      <c r="DF52" s="59"/>
      <c r="DG52" s="59"/>
      <c r="DH52" s="59"/>
      <c r="DI52" s="59"/>
      <c r="DJ52" s="59"/>
      <c r="DK52" s="59"/>
      <c r="DL52" s="59"/>
      <c r="DM52" s="59"/>
      <c r="DN52" s="59"/>
      <c r="DO52" s="59"/>
      <c r="DP52" s="59"/>
      <c r="DQ52" s="59"/>
      <c r="DR52" s="59"/>
      <c r="DS52" s="59"/>
      <c r="DT52" s="59"/>
      <c r="DU52" s="59"/>
      <c r="DV52" s="59"/>
      <c r="DW52" s="59"/>
      <c r="DX52" s="59"/>
      <c r="DY52" s="59"/>
      <c r="DZ52" s="59"/>
      <c r="EA52" s="59"/>
      <c r="EB52" s="59"/>
      <c r="EC52" s="59"/>
      <c r="ED52" s="59"/>
      <c r="EE52" s="59"/>
      <c r="EF52" s="59"/>
      <c r="EG52" s="59"/>
      <c r="EH52" s="59"/>
      <c r="EI52" s="59"/>
      <c r="EJ52" s="59"/>
      <c r="EK52" s="59"/>
      <c r="EL52" s="59"/>
      <c r="EM52" s="59"/>
      <c r="EN52" s="59"/>
      <c r="EO52" s="59"/>
      <c r="EP52" s="59"/>
      <c r="EQ52" s="59"/>
      <c r="ER52" s="59"/>
      <c r="ES52" s="59"/>
      <c r="ET52" s="59"/>
    </row>
    <row r="53" spans="1:150" hidden="1" outlineLevel="1" x14ac:dyDescent="0.2">
      <c r="A53" s="26" t="s">
        <v>106</v>
      </c>
      <c r="B53" s="28">
        <v>0.99355892038172999</v>
      </c>
      <c r="C53" s="169">
        <v>-0.99784732569398804</v>
      </c>
      <c r="D53" s="197">
        <v>-0.97934949985620978</v>
      </c>
      <c r="E53" s="266">
        <v>0.94270736186408643</v>
      </c>
      <c r="F53" s="211">
        <v>0.95292873019191149</v>
      </c>
      <c r="G53" s="267">
        <v>0.65444390561752008</v>
      </c>
      <c r="H53" s="165">
        <v>-0.99331831046369046</v>
      </c>
      <c r="I53" s="90">
        <v>-0.9715071972649415</v>
      </c>
      <c r="J53" s="242">
        <v>-0.74000359273093519</v>
      </c>
      <c r="K53" s="164">
        <v>0.82875324654216498</v>
      </c>
      <c r="L53" s="154">
        <v>-0.949950298559183</v>
      </c>
      <c r="M53" s="170">
        <v>-0.98929919966406521</v>
      </c>
      <c r="N53" s="107">
        <v>0.98608161053686993</v>
      </c>
      <c r="O53" s="268">
        <v>0.33509913607816799</v>
      </c>
      <c r="P53" s="28">
        <v>1</v>
      </c>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c r="DC53" s="59"/>
      <c r="DD53" s="59"/>
      <c r="DE53" s="59"/>
      <c r="DF53" s="59"/>
      <c r="DG53" s="59"/>
      <c r="DH53" s="59"/>
      <c r="DI53" s="59"/>
      <c r="DJ53" s="59"/>
      <c r="DK53" s="59"/>
      <c r="DL53" s="59"/>
      <c r="DM53" s="59"/>
      <c r="DN53" s="59"/>
      <c r="DO53" s="59"/>
      <c r="DP53" s="59"/>
      <c r="DQ53" s="59"/>
      <c r="DR53" s="59"/>
      <c r="DS53" s="59"/>
      <c r="DT53" s="59"/>
      <c r="DU53" s="59"/>
      <c r="DV53" s="59"/>
      <c r="DW53" s="59"/>
      <c r="DX53" s="59"/>
      <c r="DY53" s="59"/>
      <c r="DZ53" s="59"/>
      <c r="EA53" s="59"/>
      <c r="EB53" s="59"/>
      <c r="EC53" s="59"/>
      <c r="ED53" s="59"/>
      <c r="EE53" s="59"/>
      <c r="EF53" s="59"/>
      <c r="EG53" s="59"/>
      <c r="EH53" s="59"/>
      <c r="EI53" s="59"/>
      <c r="EJ53" s="59"/>
      <c r="EK53" s="59"/>
      <c r="EL53" s="59"/>
      <c r="EM53" s="59"/>
      <c r="EN53" s="59"/>
      <c r="EO53" s="59"/>
      <c r="EP53" s="59"/>
      <c r="EQ53" s="59"/>
      <c r="ER53" s="59"/>
      <c r="ES53" s="59"/>
      <c r="ET53" s="59"/>
    </row>
    <row r="54" spans="1:150" hidden="1" outlineLevel="1" x14ac:dyDescent="0.2">
      <c r="A54" s="1" t="s">
        <v>144</v>
      </c>
      <c r="C54" s="174"/>
      <c r="AW54" s="59"/>
      <c r="AX54" s="59"/>
      <c r="AY54" s="5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c r="DC54" s="59"/>
      <c r="DD54" s="59"/>
      <c r="DE54" s="59"/>
      <c r="DF54" s="59"/>
      <c r="DG54" s="59"/>
      <c r="DH54" s="59"/>
      <c r="DI54" s="59"/>
      <c r="DJ54" s="59"/>
      <c r="DK54" s="59"/>
      <c r="DL54" s="59"/>
      <c r="DM54" s="59"/>
      <c r="DN54" s="59"/>
      <c r="DO54" s="59"/>
      <c r="DP54" s="59"/>
      <c r="DQ54" s="59"/>
      <c r="DR54" s="59"/>
      <c r="DS54" s="59"/>
      <c r="DT54" s="59"/>
      <c r="DU54" s="59"/>
      <c r="DV54" s="59"/>
      <c r="DW54" s="59"/>
      <c r="DX54" s="59"/>
      <c r="DY54" s="59"/>
      <c r="DZ54" s="59"/>
      <c r="EA54" s="59"/>
      <c r="EB54" s="59"/>
      <c r="EC54" s="59"/>
      <c r="ED54" s="59"/>
      <c r="EE54" s="59"/>
      <c r="EF54" s="59"/>
      <c r="EG54" s="59"/>
      <c r="EH54" s="59"/>
      <c r="EI54" s="59"/>
      <c r="EJ54" s="59"/>
      <c r="EK54" s="59"/>
      <c r="EL54" s="59"/>
      <c r="EM54" s="59"/>
      <c r="EN54" s="59"/>
      <c r="EO54" s="59"/>
      <c r="EP54" s="59"/>
      <c r="EQ54" s="59"/>
      <c r="ER54" s="59"/>
      <c r="ES54" s="59"/>
      <c r="ET54" s="59"/>
    </row>
    <row r="55" spans="1:150" hidden="1" outlineLevel="1" x14ac:dyDescent="0.2">
      <c r="A55" s="1" t="s">
        <v>145</v>
      </c>
      <c r="C55" s="174"/>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59"/>
      <c r="DG55" s="59"/>
      <c r="DH55" s="59"/>
      <c r="DI55" s="59"/>
      <c r="DJ55" s="59"/>
      <c r="DK55" s="59"/>
      <c r="DL55" s="59"/>
      <c r="DM55" s="59"/>
      <c r="DN55" s="59"/>
      <c r="DO55" s="59"/>
      <c r="DP55" s="59"/>
      <c r="DQ55" s="59"/>
      <c r="DR55" s="59"/>
      <c r="DS55" s="59"/>
      <c r="DT55" s="59"/>
      <c r="DU55" s="59"/>
      <c r="DV55" s="59"/>
      <c r="DW55" s="59"/>
      <c r="DX55" s="59"/>
      <c r="DY55" s="59"/>
      <c r="DZ55" s="59"/>
      <c r="EA55" s="59"/>
      <c r="EB55" s="59"/>
      <c r="EC55" s="59"/>
      <c r="ED55" s="59"/>
      <c r="EE55" s="59"/>
      <c r="EF55" s="59"/>
      <c r="EG55" s="59"/>
      <c r="EH55" s="59"/>
      <c r="EI55" s="59"/>
      <c r="EJ55" s="59"/>
      <c r="EK55" s="59"/>
      <c r="EL55" s="59"/>
      <c r="EM55" s="59"/>
      <c r="EN55" s="59"/>
      <c r="EO55" s="59"/>
      <c r="EP55" s="59"/>
      <c r="EQ55" s="59"/>
      <c r="ER55" s="59"/>
      <c r="ES55" s="59"/>
      <c r="ET55" s="59"/>
    </row>
    <row r="56" spans="1:150" hidden="1" outlineLevel="1" x14ac:dyDescent="0.2">
      <c r="A56" s="1" t="s">
        <v>146</v>
      </c>
      <c r="C56" s="174"/>
      <c r="AW56" s="59"/>
      <c r="AX56" s="59"/>
      <c r="AY56" s="5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59"/>
      <c r="DD56" s="59"/>
      <c r="DE56" s="59"/>
      <c r="DF56" s="59"/>
      <c r="DG56" s="59"/>
      <c r="DH56" s="59"/>
      <c r="DI56" s="59"/>
      <c r="DJ56" s="59"/>
      <c r="DK56" s="59"/>
      <c r="DL56" s="59"/>
      <c r="DM56" s="59"/>
      <c r="DN56" s="59"/>
      <c r="DO56" s="59"/>
      <c r="DP56" s="59"/>
      <c r="DQ56" s="59"/>
      <c r="DR56" s="59"/>
      <c r="DS56" s="59"/>
      <c r="DT56" s="59"/>
      <c r="DU56" s="59"/>
      <c r="DV56" s="59"/>
      <c r="DW56" s="59"/>
      <c r="DX56" s="59"/>
      <c r="DY56" s="59"/>
      <c r="DZ56" s="59"/>
      <c r="EA56" s="59"/>
      <c r="EB56" s="59"/>
      <c r="EC56" s="59"/>
      <c r="ED56" s="59"/>
      <c r="EE56" s="59"/>
      <c r="EF56" s="59"/>
      <c r="EG56" s="59"/>
      <c r="EH56" s="59"/>
      <c r="EI56" s="59"/>
      <c r="EJ56" s="59"/>
      <c r="EK56" s="59"/>
      <c r="EL56" s="59"/>
      <c r="EM56" s="59"/>
      <c r="EN56" s="59"/>
      <c r="EO56" s="59"/>
      <c r="EP56" s="59"/>
      <c r="EQ56" s="59"/>
      <c r="ER56" s="59"/>
      <c r="ES56" s="59"/>
      <c r="ET56" s="59"/>
    </row>
    <row r="57" spans="1:150" collapsed="1" x14ac:dyDescent="0.2">
      <c r="A57" s="74"/>
      <c r="AW57" s="59"/>
      <c r="AX57" s="59"/>
      <c r="AY57" s="5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c r="DC57" s="59"/>
      <c r="DD57" s="59"/>
      <c r="DE57" s="59"/>
      <c r="DF57" s="59"/>
      <c r="DG57" s="59"/>
      <c r="DH57" s="59"/>
      <c r="DI57" s="59"/>
      <c r="DJ57" s="59"/>
      <c r="DK57" s="59"/>
      <c r="DL57" s="59"/>
      <c r="DM57" s="59"/>
      <c r="DN57" s="59"/>
      <c r="DO57" s="59"/>
      <c r="DP57" s="59"/>
      <c r="DQ57" s="59"/>
      <c r="DR57" s="59"/>
      <c r="DS57" s="59"/>
      <c r="DT57" s="59"/>
      <c r="DU57" s="59"/>
      <c r="DV57" s="59"/>
      <c r="DW57" s="59"/>
      <c r="DX57" s="59"/>
      <c r="DY57" s="59"/>
      <c r="DZ57" s="59"/>
      <c r="EA57" s="59"/>
      <c r="EB57" s="59"/>
      <c r="EC57" s="59"/>
      <c r="ED57" s="59"/>
      <c r="EE57" s="59"/>
      <c r="EF57" s="59"/>
      <c r="EG57" s="59"/>
      <c r="EH57" s="59"/>
      <c r="EI57" s="59"/>
      <c r="EJ57" s="59"/>
      <c r="EK57" s="59"/>
      <c r="EL57" s="59"/>
      <c r="EM57" s="59"/>
      <c r="EN57" s="59"/>
      <c r="EO57" s="59"/>
      <c r="EP57" s="59"/>
      <c r="EQ57" s="59"/>
      <c r="ER57" s="59"/>
      <c r="ES57" s="59"/>
      <c r="ET57" s="59"/>
    </row>
    <row r="58" spans="1:150" x14ac:dyDescent="0.2">
      <c r="A58" s="12" t="s">
        <v>298</v>
      </c>
      <c r="AW58" s="59" t="s">
        <v>186</v>
      </c>
      <c r="AX58" s="59"/>
      <c r="AY58" s="59"/>
      <c r="AZ58" s="59">
        <v>8</v>
      </c>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c r="DC58" s="59"/>
      <c r="DD58" s="59"/>
      <c r="DE58" s="59"/>
      <c r="DF58" s="59"/>
      <c r="DG58" s="59"/>
      <c r="DH58" s="59"/>
      <c r="DI58" s="59"/>
      <c r="DJ58" s="59"/>
      <c r="DK58" s="59"/>
      <c r="DL58" s="59"/>
      <c r="DM58" s="59"/>
      <c r="DN58" s="59"/>
      <c r="DO58" s="59"/>
      <c r="DP58" s="59"/>
      <c r="DQ58" s="59"/>
      <c r="DR58" s="59"/>
      <c r="DS58" s="59"/>
      <c r="DT58" s="59"/>
      <c r="DU58" s="59"/>
      <c r="DV58" s="59"/>
      <c r="DW58" s="59"/>
      <c r="DX58" s="59"/>
      <c r="DY58" s="59"/>
      <c r="DZ58" s="59"/>
      <c r="EA58" s="59"/>
      <c r="EB58" s="59"/>
      <c r="EC58" s="59"/>
      <c r="ED58" s="59"/>
      <c r="EE58" s="59"/>
      <c r="EF58" s="59"/>
      <c r="EG58" s="59"/>
      <c r="EH58" s="59"/>
      <c r="EI58" s="59"/>
      <c r="EJ58" s="59"/>
      <c r="EK58" s="59"/>
      <c r="EL58" s="59"/>
      <c r="EM58" s="59"/>
      <c r="EN58" s="59"/>
      <c r="EO58" s="59"/>
      <c r="EP58" s="59"/>
      <c r="EQ58" s="59"/>
      <c r="ER58" s="59"/>
      <c r="ES58" s="59"/>
      <c r="ET58" s="59"/>
    </row>
    <row r="59" spans="1:150" outlineLevel="1" x14ac:dyDescent="0.2">
      <c r="A59" s="10"/>
      <c r="B59" s="30"/>
      <c r="C59" s="36" t="str">
        <f>"Cutoff value for prediction of "&amp;$I$2&amp;":"</f>
        <v>Cutoff value for prediction of 1:</v>
      </c>
      <c r="D59" s="37">
        <f>$AZ$58/20</f>
        <v>0.4</v>
      </c>
      <c r="E59" s="36" t="s">
        <v>148</v>
      </c>
      <c r="F59" s="38">
        <v>0.10983777248415826</v>
      </c>
      <c r="G59" s="30"/>
      <c r="H59" s="30"/>
      <c r="I59" s="31"/>
      <c r="AW59" s="59" t="s">
        <v>187</v>
      </c>
      <c r="AX59" s="59">
        <v>-9.9999999999999995E-8</v>
      </c>
      <c r="AY59" s="59">
        <v>9.9999000000000008E-3</v>
      </c>
      <c r="AZ59" s="59">
        <v>1.9999900000000001E-2</v>
      </c>
      <c r="BA59" s="59">
        <v>2.9999900000000003E-2</v>
      </c>
      <c r="BB59" s="59">
        <v>3.9999900000000005E-2</v>
      </c>
      <c r="BC59" s="59">
        <v>4.9999900000000007E-2</v>
      </c>
      <c r="BD59" s="59">
        <v>5.9999900000000009E-2</v>
      </c>
      <c r="BE59" s="59">
        <v>6.9999900000000004E-2</v>
      </c>
      <c r="BF59" s="59">
        <v>7.9999899999999999E-2</v>
      </c>
      <c r="BG59" s="59">
        <v>8.9999899999999994E-2</v>
      </c>
      <c r="BH59" s="59">
        <v>9.9999899999999989E-2</v>
      </c>
      <c r="BI59" s="59">
        <v>0.10999989999999998</v>
      </c>
      <c r="BJ59" s="59">
        <v>0.11999989999999998</v>
      </c>
      <c r="BK59" s="59">
        <v>0.12999989999999997</v>
      </c>
      <c r="BL59" s="59">
        <v>0.13999989999999998</v>
      </c>
      <c r="BM59" s="59">
        <v>0.14999989999999999</v>
      </c>
      <c r="BN59" s="59">
        <v>0.1599999</v>
      </c>
      <c r="BO59" s="59">
        <v>0.16999990000000001</v>
      </c>
      <c r="BP59" s="59">
        <v>0.17999990000000002</v>
      </c>
      <c r="BQ59" s="59">
        <v>0.18999990000000003</v>
      </c>
      <c r="BR59" s="59">
        <v>0.19999990000000004</v>
      </c>
      <c r="BS59" s="59">
        <v>0.20999990000000004</v>
      </c>
      <c r="BT59" s="59">
        <v>0.21999990000000005</v>
      </c>
      <c r="BU59" s="59">
        <v>0.22999990000000006</v>
      </c>
      <c r="BV59" s="59">
        <v>0.23999990000000007</v>
      </c>
      <c r="BW59" s="59">
        <v>0.24999990000000008</v>
      </c>
      <c r="BX59" s="59">
        <v>0.25999990000000006</v>
      </c>
      <c r="BY59" s="59">
        <v>0.26999990000000007</v>
      </c>
      <c r="BZ59" s="59">
        <v>0.27999990000000008</v>
      </c>
      <c r="CA59" s="59">
        <v>0.28999990000000009</v>
      </c>
      <c r="CB59" s="59">
        <v>0.2999999000000001</v>
      </c>
      <c r="CC59" s="59">
        <v>0.30999990000000011</v>
      </c>
      <c r="CD59" s="59">
        <v>0.31999990000000011</v>
      </c>
      <c r="CE59" s="59">
        <v>0.32999990000000012</v>
      </c>
      <c r="CF59" s="59">
        <v>0.33999990000000013</v>
      </c>
      <c r="CG59" s="59">
        <v>0.34999990000000014</v>
      </c>
      <c r="CH59" s="59">
        <v>0.35999990000000015</v>
      </c>
      <c r="CI59" s="59">
        <v>0.36999990000000016</v>
      </c>
      <c r="CJ59" s="59">
        <v>0.37999990000000017</v>
      </c>
      <c r="CK59" s="59">
        <v>0.38999990000000018</v>
      </c>
      <c r="CL59" s="59">
        <v>0.39999990000000019</v>
      </c>
      <c r="CM59" s="59">
        <v>0.40999990000000019</v>
      </c>
      <c r="CN59" s="59">
        <v>0.4199999000000002</v>
      </c>
      <c r="CO59" s="59">
        <v>0.42999990000000021</v>
      </c>
      <c r="CP59" s="59">
        <v>0.43999990000000022</v>
      </c>
      <c r="CQ59" s="59">
        <v>0.44999990000000023</v>
      </c>
      <c r="CR59" s="59">
        <v>0.45999990000000024</v>
      </c>
      <c r="CS59" s="59">
        <v>0.46999990000000025</v>
      </c>
      <c r="CT59" s="59">
        <v>0.47999990000000026</v>
      </c>
      <c r="CU59" s="59">
        <v>0.48999990000000027</v>
      </c>
      <c r="CV59" s="59">
        <v>0.49999990000000027</v>
      </c>
      <c r="CW59" s="59">
        <v>0.50999990000000028</v>
      </c>
      <c r="CX59" s="59">
        <v>0.51999990000000029</v>
      </c>
      <c r="CY59" s="59">
        <v>0.5299999000000003</v>
      </c>
      <c r="CZ59" s="59">
        <v>0.53999990000000031</v>
      </c>
      <c r="DA59" s="59">
        <v>0.54999990000000032</v>
      </c>
      <c r="DB59" s="59">
        <v>0.55999990000000033</v>
      </c>
      <c r="DC59" s="59">
        <v>0.56999990000000034</v>
      </c>
      <c r="DD59" s="59">
        <v>0.57999990000000035</v>
      </c>
      <c r="DE59" s="59">
        <v>0.58999990000000035</v>
      </c>
      <c r="DF59" s="59">
        <v>0.59999990000000036</v>
      </c>
      <c r="DG59" s="59">
        <v>0.60999990000000037</v>
      </c>
      <c r="DH59" s="59">
        <v>0.61999990000000038</v>
      </c>
      <c r="DI59" s="59">
        <v>0.62999990000000039</v>
      </c>
      <c r="DJ59" s="59">
        <v>0.6399999000000004</v>
      </c>
      <c r="DK59" s="59">
        <v>0.64999990000000041</v>
      </c>
      <c r="DL59" s="59">
        <v>0.65999990000000042</v>
      </c>
      <c r="DM59" s="59">
        <v>0.66999990000000043</v>
      </c>
      <c r="DN59" s="59">
        <v>0.67999990000000043</v>
      </c>
      <c r="DO59" s="59">
        <v>0.68999990000000044</v>
      </c>
      <c r="DP59" s="59">
        <v>0.69999990000000045</v>
      </c>
      <c r="DQ59" s="59">
        <v>0.70999990000000046</v>
      </c>
      <c r="DR59" s="59">
        <v>0.71999990000000047</v>
      </c>
      <c r="DS59" s="59">
        <v>0.72999990000000048</v>
      </c>
      <c r="DT59" s="59">
        <v>0.73999990000000049</v>
      </c>
      <c r="DU59" s="59">
        <v>0.7499999000000005</v>
      </c>
      <c r="DV59" s="59">
        <v>0.75999990000000051</v>
      </c>
      <c r="DW59" s="59">
        <v>0.76999990000000051</v>
      </c>
      <c r="DX59" s="59">
        <v>0.77999990000000052</v>
      </c>
      <c r="DY59" s="59">
        <v>0.78999990000000053</v>
      </c>
      <c r="DZ59" s="59">
        <v>0.79999990000000054</v>
      </c>
      <c r="EA59" s="59">
        <v>0.80999990000000055</v>
      </c>
      <c r="EB59" s="59">
        <v>0.81999990000000056</v>
      </c>
      <c r="EC59" s="59">
        <v>0.82999990000000057</v>
      </c>
      <c r="ED59" s="59">
        <v>0.83999990000000058</v>
      </c>
      <c r="EE59" s="59">
        <v>0.84999990000000059</v>
      </c>
      <c r="EF59" s="59">
        <v>0.85999990000000059</v>
      </c>
      <c r="EG59" s="59">
        <v>0.8699999000000006</v>
      </c>
      <c r="EH59" s="59">
        <v>0.87999990000000061</v>
      </c>
      <c r="EI59" s="59">
        <v>0.88999990000000062</v>
      </c>
      <c r="EJ59" s="59">
        <v>0.89999990000000063</v>
      </c>
      <c r="EK59" s="59">
        <v>0.90999990000000064</v>
      </c>
      <c r="EL59" s="59">
        <v>0.91999990000000065</v>
      </c>
      <c r="EM59" s="59">
        <v>0.92999990000000066</v>
      </c>
      <c r="EN59" s="59">
        <v>0.93999990000000067</v>
      </c>
      <c r="EO59" s="59">
        <v>0.94999990000000067</v>
      </c>
      <c r="EP59" s="59">
        <v>0.95999990000000068</v>
      </c>
      <c r="EQ59" s="59">
        <v>0.96999990000000069</v>
      </c>
      <c r="ER59" s="59">
        <v>0.9799999000000007</v>
      </c>
      <c r="ES59" s="59">
        <v>0.98999990000000071</v>
      </c>
      <c r="ET59" s="59">
        <v>0.99999990000000072</v>
      </c>
    </row>
    <row r="60" spans="1:150" outlineLevel="1" x14ac:dyDescent="0.2">
      <c r="A60" s="9"/>
      <c r="B60" s="39" t="s">
        <v>149</v>
      </c>
      <c r="C60" s="32"/>
      <c r="D60" s="32"/>
      <c r="E60" s="32"/>
      <c r="F60" s="32"/>
      <c r="G60" s="39" t="s">
        <v>149</v>
      </c>
      <c r="H60" s="32"/>
      <c r="I60" s="33"/>
      <c r="AW60" s="71" t="s">
        <v>188</v>
      </c>
      <c r="AX60" s="59">
        <v>246</v>
      </c>
      <c r="AY60" s="59">
        <v>32</v>
      </c>
      <c r="AZ60" s="59">
        <v>31</v>
      </c>
      <c r="BA60" s="59">
        <v>30</v>
      </c>
      <c r="BB60" s="59">
        <v>29</v>
      </c>
      <c r="BC60" s="59">
        <v>28</v>
      </c>
      <c r="BD60" s="59">
        <v>27</v>
      </c>
      <c r="BE60" s="59">
        <v>27</v>
      </c>
      <c r="BF60" s="59">
        <v>27</v>
      </c>
      <c r="BG60" s="59">
        <v>26</v>
      </c>
      <c r="BH60" s="59">
        <v>26</v>
      </c>
      <c r="BI60" s="59">
        <v>26</v>
      </c>
      <c r="BJ60" s="59">
        <v>26</v>
      </c>
      <c r="BK60" s="59">
        <v>25</v>
      </c>
      <c r="BL60" s="59">
        <v>25</v>
      </c>
      <c r="BM60" s="59">
        <v>25</v>
      </c>
      <c r="BN60" s="59">
        <v>25</v>
      </c>
      <c r="BO60" s="59">
        <v>25</v>
      </c>
      <c r="BP60" s="59">
        <v>24</v>
      </c>
      <c r="BQ60" s="59">
        <v>24</v>
      </c>
      <c r="BR60" s="59">
        <v>24</v>
      </c>
      <c r="BS60" s="59">
        <v>24</v>
      </c>
      <c r="BT60" s="59">
        <v>24</v>
      </c>
      <c r="BU60" s="59">
        <v>24</v>
      </c>
      <c r="BV60" s="59">
        <v>24</v>
      </c>
      <c r="BW60" s="59">
        <v>24</v>
      </c>
      <c r="BX60" s="59">
        <v>24</v>
      </c>
      <c r="BY60" s="59">
        <v>23</v>
      </c>
      <c r="BZ60" s="59">
        <v>21</v>
      </c>
      <c r="CA60" s="59">
        <v>21</v>
      </c>
      <c r="CB60" s="59">
        <v>21</v>
      </c>
      <c r="CC60" s="59">
        <v>20</v>
      </c>
      <c r="CD60" s="59">
        <v>20</v>
      </c>
      <c r="CE60" s="59">
        <v>20</v>
      </c>
      <c r="CF60" s="59">
        <v>20</v>
      </c>
      <c r="CG60" s="59">
        <v>20</v>
      </c>
      <c r="CH60" s="59">
        <v>20</v>
      </c>
      <c r="CI60" s="59">
        <v>19</v>
      </c>
      <c r="CJ60" s="59">
        <v>19</v>
      </c>
      <c r="CK60" s="59">
        <v>19</v>
      </c>
      <c r="CL60" s="59">
        <v>19</v>
      </c>
      <c r="CM60" s="59">
        <v>19</v>
      </c>
      <c r="CN60" s="59">
        <v>19</v>
      </c>
      <c r="CO60" s="59">
        <v>18</v>
      </c>
      <c r="CP60" s="59">
        <v>17</v>
      </c>
      <c r="CQ60" s="59">
        <v>17</v>
      </c>
      <c r="CR60" s="59">
        <v>17</v>
      </c>
      <c r="CS60" s="59">
        <v>17</v>
      </c>
      <c r="CT60" s="59">
        <v>17</v>
      </c>
      <c r="CU60" s="59">
        <v>16</v>
      </c>
      <c r="CV60" s="59">
        <v>16</v>
      </c>
      <c r="CW60" s="59">
        <v>16</v>
      </c>
      <c r="CX60" s="59">
        <v>16</v>
      </c>
      <c r="CY60" s="59">
        <v>15</v>
      </c>
      <c r="CZ60" s="59">
        <v>15</v>
      </c>
      <c r="DA60" s="59">
        <v>15</v>
      </c>
      <c r="DB60" s="59">
        <v>15</v>
      </c>
      <c r="DC60" s="59">
        <v>15</v>
      </c>
      <c r="DD60" s="59">
        <v>15</v>
      </c>
      <c r="DE60" s="59">
        <v>15</v>
      </c>
      <c r="DF60" s="59">
        <v>15</v>
      </c>
      <c r="DG60" s="59">
        <v>15</v>
      </c>
      <c r="DH60" s="59">
        <v>15</v>
      </c>
      <c r="DI60" s="59">
        <v>15</v>
      </c>
      <c r="DJ60" s="59">
        <v>15</v>
      </c>
      <c r="DK60" s="59">
        <v>15</v>
      </c>
      <c r="DL60" s="59">
        <v>15</v>
      </c>
      <c r="DM60" s="59">
        <v>14</v>
      </c>
      <c r="DN60" s="59">
        <v>14</v>
      </c>
      <c r="DO60" s="59">
        <v>14</v>
      </c>
      <c r="DP60" s="59">
        <v>14</v>
      </c>
      <c r="DQ60" s="59">
        <v>13</v>
      </c>
      <c r="DR60" s="59">
        <v>13</v>
      </c>
      <c r="DS60" s="59">
        <v>13</v>
      </c>
      <c r="DT60" s="59">
        <v>13</v>
      </c>
      <c r="DU60" s="59">
        <v>13</v>
      </c>
      <c r="DV60" s="59">
        <v>13</v>
      </c>
      <c r="DW60" s="59">
        <v>13</v>
      </c>
      <c r="DX60" s="59">
        <v>13</v>
      </c>
      <c r="DY60" s="59">
        <v>13</v>
      </c>
      <c r="DZ60" s="59">
        <v>13</v>
      </c>
      <c r="EA60" s="59">
        <v>13</v>
      </c>
      <c r="EB60" s="59">
        <v>13</v>
      </c>
      <c r="EC60" s="59">
        <v>13</v>
      </c>
      <c r="ED60" s="59">
        <v>12</v>
      </c>
      <c r="EE60" s="59">
        <v>12</v>
      </c>
      <c r="EF60" s="59">
        <v>12</v>
      </c>
      <c r="EG60" s="59">
        <v>12</v>
      </c>
      <c r="EH60" s="59">
        <v>11</v>
      </c>
      <c r="EI60" s="59">
        <v>11</v>
      </c>
      <c r="EJ60" s="59">
        <v>11</v>
      </c>
      <c r="EK60" s="59">
        <v>11</v>
      </c>
      <c r="EL60" s="59">
        <v>11</v>
      </c>
      <c r="EM60" s="59">
        <v>11</v>
      </c>
      <c r="EN60" s="59">
        <v>11</v>
      </c>
      <c r="EO60" s="59">
        <v>11</v>
      </c>
      <c r="EP60" s="59">
        <v>11</v>
      </c>
      <c r="EQ60" s="59">
        <v>11</v>
      </c>
      <c r="ER60" s="59">
        <v>11</v>
      </c>
      <c r="ES60" s="59">
        <v>10</v>
      </c>
      <c r="ET60" s="59">
        <v>0</v>
      </c>
    </row>
    <row r="61" spans="1:150" outlineLevel="1" x14ac:dyDescent="0.2">
      <c r="A61" s="40" t="s">
        <v>150</v>
      </c>
      <c r="B61" s="32" t="str">
        <f>"# "&amp;$H$2</f>
        <v># 0</v>
      </c>
      <c r="C61" s="32" t="str">
        <f>"# "&amp;$I$2</f>
        <v># 1</v>
      </c>
      <c r="D61" s="32" t="s">
        <v>151</v>
      </c>
      <c r="E61" s="32"/>
      <c r="F61" s="39" t="s">
        <v>152</v>
      </c>
      <c r="G61" s="32" t="str">
        <f>"% "&amp;$H$2</f>
        <v>% 0</v>
      </c>
      <c r="H61" s="32" t="str">
        <f>"% "&amp;$I$2</f>
        <v>% 1</v>
      </c>
      <c r="I61" s="33" t="s">
        <v>151</v>
      </c>
      <c r="AW61" s="71" t="s">
        <v>189</v>
      </c>
      <c r="AX61" s="59">
        <v>18</v>
      </c>
      <c r="AY61" s="59">
        <v>18</v>
      </c>
      <c r="AZ61" s="59">
        <v>18</v>
      </c>
      <c r="BA61" s="59">
        <v>18</v>
      </c>
      <c r="BB61" s="59">
        <v>18</v>
      </c>
      <c r="BC61" s="59">
        <v>17</v>
      </c>
      <c r="BD61" s="59">
        <v>17</v>
      </c>
      <c r="BE61" s="59">
        <v>17</v>
      </c>
      <c r="BF61" s="59">
        <v>17</v>
      </c>
      <c r="BG61" s="59">
        <v>17</v>
      </c>
      <c r="BH61" s="59">
        <v>17</v>
      </c>
      <c r="BI61" s="59">
        <v>17</v>
      </c>
      <c r="BJ61" s="59">
        <v>17</v>
      </c>
      <c r="BK61" s="59">
        <v>17</v>
      </c>
      <c r="BL61" s="59">
        <v>17</v>
      </c>
      <c r="BM61" s="59">
        <v>17</v>
      </c>
      <c r="BN61" s="59">
        <v>17</v>
      </c>
      <c r="BO61" s="59">
        <v>17</v>
      </c>
      <c r="BP61" s="59">
        <v>17</v>
      </c>
      <c r="BQ61" s="59">
        <v>17</v>
      </c>
      <c r="BR61" s="59">
        <v>17</v>
      </c>
      <c r="BS61" s="59">
        <v>17</v>
      </c>
      <c r="BT61" s="59">
        <v>17</v>
      </c>
      <c r="BU61" s="59">
        <v>17</v>
      </c>
      <c r="BV61" s="59">
        <v>17</v>
      </c>
      <c r="BW61" s="59">
        <v>17</v>
      </c>
      <c r="BX61" s="59">
        <v>17</v>
      </c>
      <c r="BY61" s="59">
        <v>17</v>
      </c>
      <c r="BZ61" s="59">
        <v>17</v>
      </c>
      <c r="CA61" s="59">
        <v>17</v>
      </c>
      <c r="CB61" s="59">
        <v>17</v>
      </c>
      <c r="CC61" s="59">
        <v>17</v>
      </c>
      <c r="CD61" s="59">
        <v>17</v>
      </c>
      <c r="CE61" s="59">
        <v>17</v>
      </c>
      <c r="CF61" s="59">
        <v>17</v>
      </c>
      <c r="CG61" s="59">
        <v>17</v>
      </c>
      <c r="CH61" s="59">
        <v>17</v>
      </c>
      <c r="CI61" s="59">
        <v>17</v>
      </c>
      <c r="CJ61" s="59">
        <v>17</v>
      </c>
      <c r="CK61" s="59">
        <v>17</v>
      </c>
      <c r="CL61" s="59">
        <v>17</v>
      </c>
      <c r="CM61" s="59">
        <v>17</v>
      </c>
      <c r="CN61" s="59">
        <v>17</v>
      </c>
      <c r="CO61" s="59">
        <v>17</v>
      </c>
      <c r="CP61" s="59">
        <v>16</v>
      </c>
      <c r="CQ61" s="59">
        <v>16</v>
      </c>
      <c r="CR61" s="59">
        <v>16</v>
      </c>
      <c r="CS61" s="59">
        <v>16</v>
      </c>
      <c r="CT61" s="59">
        <v>16</v>
      </c>
      <c r="CU61" s="59">
        <v>15</v>
      </c>
      <c r="CV61" s="59">
        <v>15</v>
      </c>
      <c r="CW61" s="59">
        <v>15</v>
      </c>
      <c r="CX61" s="59">
        <v>15</v>
      </c>
      <c r="CY61" s="59">
        <v>14</v>
      </c>
      <c r="CZ61" s="59">
        <v>14</v>
      </c>
      <c r="DA61" s="59">
        <v>14</v>
      </c>
      <c r="DB61" s="59">
        <v>14</v>
      </c>
      <c r="DC61" s="59">
        <v>14</v>
      </c>
      <c r="DD61" s="59">
        <v>14</v>
      </c>
      <c r="DE61" s="59">
        <v>14</v>
      </c>
      <c r="DF61" s="59">
        <v>14</v>
      </c>
      <c r="DG61" s="59">
        <v>14</v>
      </c>
      <c r="DH61" s="59">
        <v>14</v>
      </c>
      <c r="DI61" s="59">
        <v>14</v>
      </c>
      <c r="DJ61" s="59">
        <v>14</v>
      </c>
      <c r="DK61" s="59">
        <v>14</v>
      </c>
      <c r="DL61" s="59">
        <v>14</v>
      </c>
      <c r="DM61" s="59">
        <v>14</v>
      </c>
      <c r="DN61" s="59">
        <v>14</v>
      </c>
      <c r="DO61" s="59">
        <v>14</v>
      </c>
      <c r="DP61" s="59">
        <v>14</v>
      </c>
      <c r="DQ61" s="59">
        <v>13</v>
      </c>
      <c r="DR61" s="59">
        <v>13</v>
      </c>
      <c r="DS61" s="59">
        <v>13</v>
      </c>
      <c r="DT61" s="59">
        <v>13</v>
      </c>
      <c r="DU61" s="59">
        <v>13</v>
      </c>
      <c r="DV61" s="59">
        <v>13</v>
      </c>
      <c r="DW61" s="59">
        <v>13</v>
      </c>
      <c r="DX61" s="59">
        <v>13</v>
      </c>
      <c r="DY61" s="59">
        <v>13</v>
      </c>
      <c r="DZ61" s="59">
        <v>13</v>
      </c>
      <c r="EA61" s="59">
        <v>13</v>
      </c>
      <c r="EB61" s="59">
        <v>13</v>
      </c>
      <c r="EC61" s="59">
        <v>13</v>
      </c>
      <c r="ED61" s="59">
        <v>12</v>
      </c>
      <c r="EE61" s="59">
        <v>12</v>
      </c>
      <c r="EF61" s="59">
        <v>12</v>
      </c>
      <c r="EG61" s="59">
        <v>12</v>
      </c>
      <c r="EH61" s="59">
        <v>11</v>
      </c>
      <c r="EI61" s="59">
        <v>11</v>
      </c>
      <c r="EJ61" s="59">
        <v>11</v>
      </c>
      <c r="EK61" s="59">
        <v>11</v>
      </c>
      <c r="EL61" s="59">
        <v>11</v>
      </c>
      <c r="EM61" s="59">
        <v>11</v>
      </c>
      <c r="EN61" s="59">
        <v>11</v>
      </c>
      <c r="EO61" s="59">
        <v>11</v>
      </c>
      <c r="EP61" s="59">
        <v>11</v>
      </c>
      <c r="EQ61" s="59">
        <v>11</v>
      </c>
      <c r="ER61" s="59">
        <v>11</v>
      </c>
      <c r="ES61" s="59">
        <v>10</v>
      </c>
      <c r="ET61" s="59">
        <v>0</v>
      </c>
    </row>
    <row r="62" spans="1:150" outlineLevel="1" x14ac:dyDescent="0.2">
      <c r="A62" s="41" t="str">
        <f>"# "&amp;$H$2</f>
        <v># 0</v>
      </c>
      <c r="B62" s="46">
        <f>B64-B63</f>
        <v>226</v>
      </c>
      <c r="C62" s="47">
        <f>C64-C63</f>
        <v>2</v>
      </c>
      <c r="D62" s="48">
        <f>D64-D63</f>
        <v>228</v>
      </c>
      <c r="E62" s="32"/>
      <c r="F62" s="42" t="str">
        <f>"% "&amp;$H$2</f>
        <v>% 0</v>
      </c>
      <c r="G62" s="51">
        <f>B62/D64</f>
        <v>0.91869918699186992</v>
      </c>
      <c r="H62" s="52">
        <f>C62/D64</f>
        <v>8.130081300813009E-3</v>
      </c>
      <c r="I62" s="53">
        <f>D62/D64</f>
        <v>0.92682926829268297</v>
      </c>
      <c r="AW62" s="71" t="s">
        <v>190</v>
      </c>
      <c r="AX62" s="59">
        <v>228</v>
      </c>
      <c r="AY62" s="59">
        <v>14</v>
      </c>
      <c r="AZ62" s="59">
        <v>13</v>
      </c>
      <c r="BA62" s="59">
        <v>12</v>
      </c>
      <c r="BB62" s="59">
        <v>11</v>
      </c>
      <c r="BC62" s="59">
        <v>11</v>
      </c>
      <c r="BD62" s="59">
        <v>10</v>
      </c>
      <c r="BE62" s="59">
        <v>10</v>
      </c>
      <c r="BF62" s="59">
        <v>10</v>
      </c>
      <c r="BG62" s="59">
        <v>9</v>
      </c>
      <c r="BH62" s="59">
        <v>9</v>
      </c>
      <c r="BI62" s="59">
        <v>9</v>
      </c>
      <c r="BJ62" s="59">
        <v>9</v>
      </c>
      <c r="BK62" s="59">
        <v>8</v>
      </c>
      <c r="BL62" s="59">
        <v>8</v>
      </c>
      <c r="BM62" s="59">
        <v>8</v>
      </c>
      <c r="BN62" s="59">
        <v>8</v>
      </c>
      <c r="BO62" s="59">
        <v>8</v>
      </c>
      <c r="BP62" s="59">
        <v>7</v>
      </c>
      <c r="BQ62" s="59">
        <v>7</v>
      </c>
      <c r="BR62" s="59">
        <v>7</v>
      </c>
      <c r="BS62" s="59">
        <v>7</v>
      </c>
      <c r="BT62" s="59">
        <v>7</v>
      </c>
      <c r="BU62" s="59">
        <v>7</v>
      </c>
      <c r="BV62" s="59">
        <v>7</v>
      </c>
      <c r="BW62" s="59">
        <v>7</v>
      </c>
      <c r="BX62" s="59">
        <v>7</v>
      </c>
      <c r="BY62" s="59">
        <v>6</v>
      </c>
      <c r="BZ62" s="59">
        <v>4</v>
      </c>
      <c r="CA62" s="59">
        <v>4</v>
      </c>
      <c r="CB62" s="59">
        <v>4</v>
      </c>
      <c r="CC62" s="59">
        <v>3</v>
      </c>
      <c r="CD62" s="59">
        <v>3</v>
      </c>
      <c r="CE62" s="59">
        <v>3</v>
      </c>
      <c r="CF62" s="59">
        <v>3</v>
      </c>
      <c r="CG62" s="59">
        <v>3</v>
      </c>
      <c r="CH62" s="59">
        <v>3</v>
      </c>
      <c r="CI62" s="59">
        <v>2</v>
      </c>
      <c r="CJ62" s="59">
        <v>2</v>
      </c>
      <c r="CK62" s="59">
        <v>2</v>
      </c>
      <c r="CL62" s="59">
        <v>2</v>
      </c>
      <c r="CM62" s="59">
        <v>2</v>
      </c>
      <c r="CN62" s="59">
        <v>2</v>
      </c>
      <c r="CO62" s="59">
        <v>1</v>
      </c>
      <c r="CP62" s="59">
        <v>1</v>
      </c>
      <c r="CQ62" s="59">
        <v>1</v>
      </c>
      <c r="CR62" s="59">
        <v>1</v>
      </c>
      <c r="CS62" s="59">
        <v>1</v>
      </c>
      <c r="CT62" s="59">
        <v>1</v>
      </c>
      <c r="CU62" s="59">
        <v>1</v>
      </c>
      <c r="CV62" s="59">
        <v>1</v>
      </c>
      <c r="CW62" s="59">
        <v>1</v>
      </c>
      <c r="CX62" s="59">
        <v>1</v>
      </c>
      <c r="CY62" s="59">
        <v>1</v>
      </c>
      <c r="CZ62" s="59">
        <v>1</v>
      </c>
      <c r="DA62" s="59">
        <v>1</v>
      </c>
      <c r="DB62" s="59">
        <v>1</v>
      </c>
      <c r="DC62" s="59">
        <v>1</v>
      </c>
      <c r="DD62" s="59">
        <v>1</v>
      </c>
      <c r="DE62" s="59">
        <v>1</v>
      </c>
      <c r="DF62" s="59">
        <v>1</v>
      </c>
      <c r="DG62" s="59">
        <v>1</v>
      </c>
      <c r="DH62" s="59">
        <v>1</v>
      </c>
      <c r="DI62" s="59">
        <v>1</v>
      </c>
      <c r="DJ62" s="59">
        <v>1</v>
      </c>
      <c r="DK62" s="59">
        <v>1</v>
      </c>
      <c r="DL62" s="59">
        <v>1</v>
      </c>
      <c r="DM62" s="59">
        <v>0</v>
      </c>
      <c r="DN62" s="59">
        <v>0</v>
      </c>
      <c r="DO62" s="59">
        <v>0</v>
      </c>
      <c r="DP62" s="59">
        <v>0</v>
      </c>
      <c r="DQ62" s="59">
        <v>0</v>
      </c>
      <c r="DR62" s="59">
        <v>0</v>
      </c>
      <c r="DS62" s="59">
        <v>0</v>
      </c>
      <c r="DT62" s="59">
        <v>0</v>
      </c>
      <c r="DU62" s="59">
        <v>0</v>
      </c>
      <c r="DV62" s="59">
        <v>0</v>
      </c>
      <c r="DW62" s="59">
        <v>0</v>
      </c>
      <c r="DX62" s="59">
        <v>0</v>
      </c>
      <c r="DY62" s="59">
        <v>0</v>
      </c>
      <c r="DZ62" s="59">
        <v>0</v>
      </c>
      <c r="EA62" s="59">
        <v>0</v>
      </c>
      <c r="EB62" s="59">
        <v>0</v>
      </c>
      <c r="EC62" s="59">
        <v>0</v>
      </c>
      <c r="ED62" s="59">
        <v>0</v>
      </c>
      <c r="EE62" s="59">
        <v>0</v>
      </c>
      <c r="EF62" s="59">
        <v>0</v>
      </c>
      <c r="EG62" s="59">
        <v>0</v>
      </c>
      <c r="EH62" s="59">
        <v>0</v>
      </c>
      <c r="EI62" s="59">
        <v>0</v>
      </c>
      <c r="EJ62" s="59">
        <v>0</v>
      </c>
      <c r="EK62" s="59">
        <v>0</v>
      </c>
      <c r="EL62" s="59">
        <v>0</v>
      </c>
      <c r="EM62" s="59">
        <v>0</v>
      </c>
      <c r="EN62" s="59">
        <v>0</v>
      </c>
      <c r="EO62" s="59">
        <v>0</v>
      </c>
      <c r="EP62" s="59">
        <v>0</v>
      </c>
      <c r="EQ62" s="59">
        <v>0</v>
      </c>
      <c r="ER62" s="59">
        <v>0</v>
      </c>
      <c r="ES62" s="59">
        <v>0</v>
      </c>
      <c r="ET62" s="59">
        <v>0</v>
      </c>
    </row>
    <row r="63" spans="1:150" outlineLevel="1" x14ac:dyDescent="0.2">
      <c r="A63" s="41" t="str">
        <f>"# "&amp;$I$2</f>
        <v># 1</v>
      </c>
      <c r="B63" s="49">
        <f>D63-C63</f>
        <v>1</v>
      </c>
      <c r="C63" s="50">
        <f>INDEX($AX$61:$ET$61,MATCH(D59,$AX$59:$ET$59,1))</f>
        <v>17</v>
      </c>
      <c r="D63" s="48">
        <f>$E$11 * $F$11</f>
        <v>18</v>
      </c>
      <c r="E63" s="32"/>
      <c r="F63" s="42" t="str">
        <f>"% "&amp;$I$2</f>
        <v>% 1</v>
      </c>
      <c r="G63" s="54">
        <f>B63/D64</f>
        <v>4.0650406504065045E-3</v>
      </c>
      <c r="H63" s="55">
        <f>C63/D64</f>
        <v>6.910569105691057E-2</v>
      </c>
      <c r="I63" s="53">
        <f>D63/D64</f>
        <v>7.3170731707317069E-2</v>
      </c>
      <c r="AW63" s="71" t="s">
        <v>191</v>
      </c>
      <c r="AX63" s="59">
        <v>0</v>
      </c>
      <c r="AY63" s="59">
        <v>214</v>
      </c>
      <c r="AZ63" s="59">
        <v>215</v>
      </c>
      <c r="BA63" s="59">
        <v>216</v>
      </c>
      <c r="BB63" s="59">
        <v>217</v>
      </c>
      <c r="BC63" s="59">
        <v>217</v>
      </c>
      <c r="BD63" s="59">
        <v>218</v>
      </c>
      <c r="BE63" s="59">
        <v>218</v>
      </c>
      <c r="BF63" s="59">
        <v>218</v>
      </c>
      <c r="BG63" s="59">
        <v>219</v>
      </c>
      <c r="BH63" s="59">
        <v>219</v>
      </c>
      <c r="BI63" s="59">
        <v>219</v>
      </c>
      <c r="BJ63" s="59">
        <v>219</v>
      </c>
      <c r="BK63" s="59">
        <v>220</v>
      </c>
      <c r="BL63" s="59">
        <v>220</v>
      </c>
      <c r="BM63" s="59">
        <v>220</v>
      </c>
      <c r="BN63" s="59">
        <v>220</v>
      </c>
      <c r="BO63" s="59">
        <v>220</v>
      </c>
      <c r="BP63" s="59">
        <v>221</v>
      </c>
      <c r="BQ63" s="59">
        <v>221</v>
      </c>
      <c r="BR63" s="59">
        <v>221</v>
      </c>
      <c r="BS63" s="59">
        <v>221</v>
      </c>
      <c r="BT63" s="59">
        <v>221</v>
      </c>
      <c r="BU63" s="59">
        <v>221</v>
      </c>
      <c r="BV63" s="59">
        <v>221</v>
      </c>
      <c r="BW63" s="59">
        <v>221</v>
      </c>
      <c r="BX63" s="59">
        <v>221</v>
      </c>
      <c r="BY63" s="59">
        <v>222</v>
      </c>
      <c r="BZ63" s="59">
        <v>224</v>
      </c>
      <c r="CA63" s="59">
        <v>224</v>
      </c>
      <c r="CB63" s="59">
        <v>224</v>
      </c>
      <c r="CC63" s="59">
        <v>225</v>
      </c>
      <c r="CD63" s="59">
        <v>225</v>
      </c>
      <c r="CE63" s="59">
        <v>225</v>
      </c>
      <c r="CF63" s="59">
        <v>225</v>
      </c>
      <c r="CG63" s="59">
        <v>225</v>
      </c>
      <c r="CH63" s="59">
        <v>225</v>
      </c>
      <c r="CI63" s="59">
        <v>226</v>
      </c>
      <c r="CJ63" s="59">
        <v>226</v>
      </c>
      <c r="CK63" s="59">
        <v>226</v>
      </c>
      <c r="CL63" s="59">
        <v>226</v>
      </c>
      <c r="CM63" s="59">
        <v>226</v>
      </c>
      <c r="CN63" s="59">
        <v>226</v>
      </c>
      <c r="CO63" s="59">
        <v>227</v>
      </c>
      <c r="CP63" s="59">
        <v>227</v>
      </c>
      <c r="CQ63" s="59">
        <v>227</v>
      </c>
      <c r="CR63" s="59">
        <v>227</v>
      </c>
      <c r="CS63" s="59">
        <v>227</v>
      </c>
      <c r="CT63" s="59">
        <v>227</v>
      </c>
      <c r="CU63" s="59">
        <v>227</v>
      </c>
      <c r="CV63" s="59">
        <v>227</v>
      </c>
      <c r="CW63" s="59">
        <v>227</v>
      </c>
      <c r="CX63" s="59">
        <v>227</v>
      </c>
      <c r="CY63" s="59">
        <v>227</v>
      </c>
      <c r="CZ63" s="59">
        <v>227</v>
      </c>
      <c r="DA63" s="59">
        <v>227</v>
      </c>
      <c r="DB63" s="59">
        <v>227</v>
      </c>
      <c r="DC63" s="59">
        <v>227</v>
      </c>
      <c r="DD63" s="59">
        <v>227</v>
      </c>
      <c r="DE63" s="59">
        <v>227</v>
      </c>
      <c r="DF63" s="59">
        <v>227</v>
      </c>
      <c r="DG63" s="59">
        <v>227</v>
      </c>
      <c r="DH63" s="59">
        <v>227</v>
      </c>
      <c r="DI63" s="59">
        <v>227</v>
      </c>
      <c r="DJ63" s="59">
        <v>227</v>
      </c>
      <c r="DK63" s="59">
        <v>227</v>
      </c>
      <c r="DL63" s="59">
        <v>227</v>
      </c>
      <c r="DM63" s="59">
        <v>228</v>
      </c>
      <c r="DN63" s="59">
        <v>228</v>
      </c>
      <c r="DO63" s="59">
        <v>228</v>
      </c>
      <c r="DP63" s="59">
        <v>228</v>
      </c>
      <c r="DQ63" s="59">
        <v>228</v>
      </c>
      <c r="DR63" s="59">
        <v>228</v>
      </c>
      <c r="DS63" s="59">
        <v>228</v>
      </c>
      <c r="DT63" s="59">
        <v>228</v>
      </c>
      <c r="DU63" s="59">
        <v>228</v>
      </c>
      <c r="DV63" s="59">
        <v>228</v>
      </c>
      <c r="DW63" s="59">
        <v>228</v>
      </c>
      <c r="DX63" s="59">
        <v>228</v>
      </c>
      <c r="DY63" s="59">
        <v>228</v>
      </c>
      <c r="DZ63" s="59">
        <v>228</v>
      </c>
      <c r="EA63" s="59">
        <v>228</v>
      </c>
      <c r="EB63" s="59">
        <v>228</v>
      </c>
      <c r="EC63" s="59">
        <v>228</v>
      </c>
      <c r="ED63" s="59">
        <v>228</v>
      </c>
      <c r="EE63" s="59">
        <v>228</v>
      </c>
      <c r="EF63" s="59">
        <v>228</v>
      </c>
      <c r="EG63" s="59">
        <v>228</v>
      </c>
      <c r="EH63" s="59">
        <v>228</v>
      </c>
      <c r="EI63" s="59">
        <v>228</v>
      </c>
      <c r="EJ63" s="59">
        <v>228</v>
      </c>
      <c r="EK63" s="59">
        <v>228</v>
      </c>
      <c r="EL63" s="59">
        <v>228</v>
      </c>
      <c r="EM63" s="59">
        <v>228</v>
      </c>
      <c r="EN63" s="59">
        <v>228</v>
      </c>
      <c r="EO63" s="59">
        <v>228</v>
      </c>
      <c r="EP63" s="59">
        <v>228</v>
      </c>
      <c r="EQ63" s="59">
        <v>228</v>
      </c>
      <c r="ER63" s="59">
        <v>228</v>
      </c>
      <c r="ES63" s="59">
        <v>228</v>
      </c>
      <c r="ET63" s="59">
        <v>228</v>
      </c>
    </row>
    <row r="64" spans="1:150" outlineLevel="1" x14ac:dyDescent="0.2">
      <c r="A64" s="41" t="s">
        <v>151</v>
      </c>
      <c r="B64" s="48">
        <f>D64-C64</f>
        <v>227</v>
      </c>
      <c r="C64" s="48">
        <f>INDEX($AX$60:$ET$60,MATCH(D59,$AX$59:$ET$59,1))</f>
        <v>19</v>
      </c>
      <c r="D64" s="48">
        <f>$F$11</f>
        <v>246</v>
      </c>
      <c r="E64" s="32"/>
      <c r="F64" s="42" t="s">
        <v>151</v>
      </c>
      <c r="G64" s="56">
        <f>B64/D64</f>
        <v>0.92276422764227639</v>
      </c>
      <c r="H64" s="56">
        <f>C64/D64</f>
        <v>7.7235772357723581E-2</v>
      </c>
      <c r="I64" s="53">
        <f>D64/D64</f>
        <v>1</v>
      </c>
      <c r="AW64" s="71" t="s">
        <v>192</v>
      </c>
      <c r="AX64" s="59">
        <v>0</v>
      </c>
      <c r="AY64" s="59">
        <v>0</v>
      </c>
      <c r="AZ64" s="59">
        <v>0</v>
      </c>
      <c r="BA64" s="59">
        <v>0</v>
      </c>
      <c r="BB64" s="59">
        <v>0</v>
      </c>
      <c r="BC64" s="59">
        <v>1</v>
      </c>
      <c r="BD64" s="59">
        <v>1</v>
      </c>
      <c r="BE64" s="59">
        <v>1</v>
      </c>
      <c r="BF64" s="59">
        <v>1</v>
      </c>
      <c r="BG64" s="59">
        <v>1</v>
      </c>
      <c r="BH64" s="59">
        <v>1</v>
      </c>
      <c r="BI64" s="59">
        <v>1</v>
      </c>
      <c r="BJ64" s="59">
        <v>1</v>
      </c>
      <c r="BK64" s="59">
        <v>1</v>
      </c>
      <c r="BL64" s="59">
        <v>1</v>
      </c>
      <c r="BM64" s="59">
        <v>1</v>
      </c>
      <c r="BN64" s="59">
        <v>1</v>
      </c>
      <c r="BO64" s="59">
        <v>1</v>
      </c>
      <c r="BP64" s="59">
        <v>1</v>
      </c>
      <c r="BQ64" s="59">
        <v>1</v>
      </c>
      <c r="BR64" s="59">
        <v>1</v>
      </c>
      <c r="BS64" s="59">
        <v>1</v>
      </c>
      <c r="BT64" s="59">
        <v>1</v>
      </c>
      <c r="BU64" s="59">
        <v>1</v>
      </c>
      <c r="BV64" s="59">
        <v>1</v>
      </c>
      <c r="BW64" s="59">
        <v>1</v>
      </c>
      <c r="BX64" s="59">
        <v>1</v>
      </c>
      <c r="BY64" s="59">
        <v>1</v>
      </c>
      <c r="BZ64" s="59">
        <v>1</v>
      </c>
      <c r="CA64" s="59">
        <v>1</v>
      </c>
      <c r="CB64" s="59">
        <v>1</v>
      </c>
      <c r="CC64" s="59">
        <v>1</v>
      </c>
      <c r="CD64" s="59">
        <v>1</v>
      </c>
      <c r="CE64" s="59">
        <v>1</v>
      </c>
      <c r="CF64" s="59">
        <v>1</v>
      </c>
      <c r="CG64" s="59">
        <v>1</v>
      </c>
      <c r="CH64" s="59">
        <v>1</v>
      </c>
      <c r="CI64" s="59">
        <v>1</v>
      </c>
      <c r="CJ64" s="59">
        <v>1</v>
      </c>
      <c r="CK64" s="59">
        <v>1</v>
      </c>
      <c r="CL64" s="59">
        <v>1</v>
      </c>
      <c r="CM64" s="59">
        <v>1</v>
      </c>
      <c r="CN64" s="59">
        <v>1</v>
      </c>
      <c r="CO64" s="59">
        <v>1</v>
      </c>
      <c r="CP64" s="59">
        <v>2</v>
      </c>
      <c r="CQ64" s="59">
        <v>2</v>
      </c>
      <c r="CR64" s="59">
        <v>2</v>
      </c>
      <c r="CS64" s="59">
        <v>2</v>
      </c>
      <c r="CT64" s="59">
        <v>2</v>
      </c>
      <c r="CU64" s="59">
        <v>3</v>
      </c>
      <c r="CV64" s="59">
        <v>3</v>
      </c>
      <c r="CW64" s="59">
        <v>3</v>
      </c>
      <c r="CX64" s="59">
        <v>3</v>
      </c>
      <c r="CY64" s="59">
        <v>4</v>
      </c>
      <c r="CZ64" s="59">
        <v>4</v>
      </c>
      <c r="DA64" s="59">
        <v>4</v>
      </c>
      <c r="DB64" s="59">
        <v>4</v>
      </c>
      <c r="DC64" s="59">
        <v>4</v>
      </c>
      <c r="DD64" s="59">
        <v>4</v>
      </c>
      <c r="DE64" s="59">
        <v>4</v>
      </c>
      <c r="DF64" s="59">
        <v>4</v>
      </c>
      <c r="DG64" s="59">
        <v>4</v>
      </c>
      <c r="DH64" s="59">
        <v>4</v>
      </c>
      <c r="DI64" s="59">
        <v>4</v>
      </c>
      <c r="DJ64" s="59">
        <v>4</v>
      </c>
      <c r="DK64" s="59">
        <v>4</v>
      </c>
      <c r="DL64" s="59">
        <v>4</v>
      </c>
      <c r="DM64" s="59">
        <v>4</v>
      </c>
      <c r="DN64" s="59">
        <v>4</v>
      </c>
      <c r="DO64" s="59">
        <v>4</v>
      </c>
      <c r="DP64" s="59">
        <v>4</v>
      </c>
      <c r="DQ64" s="59">
        <v>5</v>
      </c>
      <c r="DR64" s="59">
        <v>5</v>
      </c>
      <c r="DS64" s="59">
        <v>5</v>
      </c>
      <c r="DT64" s="59">
        <v>5</v>
      </c>
      <c r="DU64" s="59">
        <v>5</v>
      </c>
      <c r="DV64" s="59">
        <v>5</v>
      </c>
      <c r="DW64" s="59">
        <v>5</v>
      </c>
      <c r="DX64" s="59">
        <v>5</v>
      </c>
      <c r="DY64" s="59">
        <v>5</v>
      </c>
      <c r="DZ64" s="59">
        <v>5</v>
      </c>
      <c r="EA64" s="59">
        <v>5</v>
      </c>
      <c r="EB64" s="59">
        <v>5</v>
      </c>
      <c r="EC64" s="59">
        <v>5</v>
      </c>
      <c r="ED64" s="59">
        <v>6</v>
      </c>
      <c r="EE64" s="59">
        <v>6</v>
      </c>
      <c r="EF64" s="59">
        <v>6</v>
      </c>
      <c r="EG64" s="59">
        <v>6</v>
      </c>
      <c r="EH64" s="59">
        <v>7</v>
      </c>
      <c r="EI64" s="59">
        <v>7</v>
      </c>
      <c r="EJ64" s="59">
        <v>7</v>
      </c>
      <c r="EK64" s="59">
        <v>7</v>
      </c>
      <c r="EL64" s="59">
        <v>7</v>
      </c>
      <c r="EM64" s="59">
        <v>7</v>
      </c>
      <c r="EN64" s="59">
        <v>7</v>
      </c>
      <c r="EO64" s="59">
        <v>7</v>
      </c>
      <c r="EP64" s="59">
        <v>7</v>
      </c>
      <c r="EQ64" s="59">
        <v>7</v>
      </c>
      <c r="ER64" s="59">
        <v>7</v>
      </c>
      <c r="ES64" s="59">
        <v>8</v>
      </c>
      <c r="ET64" s="59">
        <v>18</v>
      </c>
    </row>
    <row r="65" spans="1:150" outlineLevel="1" x14ac:dyDescent="0.2">
      <c r="A65" s="43" t="s">
        <v>153</v>
      </c>
      <c r="B65" s="44">
        <f>G62+H63</f>
        <v>0.98780487804878048</v>
      </c>
      <c r="C65" s="34"/>
      <c r="D65" s="45" t="s">
        <v>154</v>
      </c>
      <c r="E65" s="44">
        <f>H63/I63</f>
        <v>0.94444444444444453</v>
      </c>
      <c r="F65" s="34"/>
      <c r="G65" s="45" t="s">
        <v>155</v>
      </c>
      <c r="H65" s="44">
        <f>G62/I62</f>
        <v>0.99122807017543857</v>
      </c>
      <c r="I65" s="35"/>
      <c r="AW65" s="71"/>
      <c r="AX65" s="59"/>
      <c r="AY65" s="59"/>
      <c r="AZ65" s="59"/>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c r="CG65" s="59"/>
      <c r="CH65" s="59"/>
      <c r="CI65" s="59"/>
      <c r="CJ65" s="59"/>
      <c r="CK65" s="59"/>
      <c r="CL65" s="59"/>
      <c r="CM65" s="59"/>
      <c r="CN65" s="59"/>
      <c r="CO65" s="59"/>
      <c r="CP65" s="59"/>
      <c r="CQ65" s="59"/>
      <c r="CR65" s="59"/>
      <c r="CS65" s="59"/>
      <c r="CT65" s="59"/>
      <c r="CU65" s="59"/>
      <c r="CV65" s="59"/>
      <c r="CW65" s="59"/>
      <c r="CX65" s="59"/>
      <c r="CY65" s="59"/>
      <c r="CZ65" s="59"/>
      <c r="DA65" s="59"/>
      <c r="DB65" s="59"/>
      <c r="DC65" s="59"/>
      <c r="DD65" s="59"/>
      <c r="DE65" s="59"/>
      <c r="DF65" s="59"/>
      <c r="DG65" s="59"/>
      <c r="DH65" s="59"/>
      <c r="DI65" s="59"/>
      <c r="DJ65" s="59"/>
      <c r="DK65" s="59"/>
      <c r="DL65" s="59"/>
      <c r="DM65" s="59"/>
      <c r="DN65" s="59"/>
      <c r="DO65" s="59"/>
      <c r="DP65" s="59"/>
      <c r="DQ65" s="59"/>
      <c r="DR65" s="59"/>
      <c r="DS65" s="59"/>
      <c r="DT65" s="59"/>
      <c r="DU65" s="59"/>
      <c r="DV65" s="59"/>
      <c r="DW65" s="59"/>
      <c r="DX65" s="59"/>
      <c r="DY65" s="59"/>
      <c r="DZ65" s="59"/>
      <c r="EA65" s="59"/>
      <c r="EB65" s="59"/>
      <c r="EC65" s="59"/>
      <c r="ED65" s="59"/>
      <c r="EE65" s="59"/>
      <c r="EF65" s="59"/>
      <c r="EG65" s="59"/>
      <c r="EH65" s="59"/>
      <c r="EI65" s="59"/>
      <c r="EJ65" s="59"/>
      <c r="EK65" s="59"/>
      <c r="EL65" s="59"/>
      <c r="EM65" s="59"/>
      <c r="EN65" s="59"/>
      <c r="EO65" s="59"/>
      <c r="EP65" s="59"/>
      <c r="EQ65" s="59"/>
      <c r="ER65" s="59"/>
      <c r="ES65" s="59"/>
      <c r="ET65" s="59"/>
    </row>
    <row r="66" spans="1:150" x14ac:dyDescent="0.2">
      <c r="A66" s="74"/>
      <c r="AW66" s="59"/>
      <c r="AX66" s="59"/>
      <c r="AY66" s="59"/>
      <c r="AZ66" s="59"/>
      <c r="BA66" s="59"/>
      <c r="BB66" s="59"/>
      <c r="BC66" s="59"/>
      <c r="BD66" s="59"/>
      <c r="BE66" s="59"/>
      <c r="BF66" s="59"/>
      <c r="BG66" s="59"/>
      <c r="BH66" s="59"/>
      <c r="BI66" s="59"/>
      <c r="BJ66" s="59"/>
      <c r="BK66" s="59"/>
      <c r="BL66" s="59"/>
      <c r="BM66" s="59"/>
      <c r="BN66" s="59"/>
      <c r="BO66" s="59"/>
      <c r="BP66" s="59"/>
      <c r="BQ66" s="59"/>
      <c r="BR66" s="59"/>
      <c r="BS66" s="59"/>
      <c r="BT66" s="59"/>
      <c r="BU66" s="59"/>
      <c r="BV66" s="59"/>
      <c r="BW66" s="59"/>
      <c r="BX66" s="59"/>
      <c r="BY66" s="59"/>
      <c r="BZ66" s="59"/>
      <c r="CA66" s="59"/>
      <c r="CB66" s="59"/>
      <c r="CC66" s="59"/>
      <c r="CD66" s="59"/>
      <c r="CE66" s="59"/>
      <c r="CF66" s="59"/>
      <c r="CG66" s="59"/>
      <c r="CH66" s="59"/>
      <c r="CI66" s="59"/>
      <c r="CJ66" s="59"/>
      <c r="CK66" s="59"/>
      <c r="CL66" s="59"/>
      <c r="CM66" s="59"/>
      <c r="CN66" s="59"/>
      <c r="CO66" s="59"/>
      <c r="CP66" s="59"/>
      <c r="CQ66" s="59"/>
      <c r="CR66" s="59"/>
      <c r="CS66" s="59"/>
      <c r="CT66" s="59"/>
      <c r="CU66" s="59"/>
      <c r="CV66" s="59"/>
      <c r="CW66" s="59"/>
      <c r="CX66" s="59"/>
      <c r="CY66" s="59"/>
      <c r="CZ66" s="59"/>
      <c r="DA66" s="59"/>
      <c r="DB66" s="59"/>
      <c r="DC66" s="59"/>
      <c r="DD66" s="59"/>
      <c r="DE66" s="59"/>
      <c r="DF66" s="59"/>
      <c r="DG66" s="59"/>
      <c r="DH66" s="59"/>
      <c r="DI66" s="59"/>
      <c r="DJ66" s="59"/>
      <c r="DK66" s="59"/>
      <c r="DL66" s="59"/>
      <c r="DM66" s="59"/>
      <c r="DN66" s="59"/>
      <c r="DO66" s="59"/>
      <c r="DP66" s="59"/>
      <c r="DQ66" s="59"/>
      <c r="DR66" s="59"/>
      <c r="DS66" s="59"/>
      <c r="DT66" s="59"/>
      <c r="DU66" s="59"/>
      <c r="DV66" s="59"/>
      <c r="DW66" s="59"/>
      <c r="DX66" s="59"/>
      <c r="DY66" s="59"/>
      <c r="DZ66" s="59"/>
      <c r="EA66" s="59"/>
      <c r="EB66" s="59"/>
      <c r="EC66" s="59"/>
      <c r="ED66" s="59"/>
      <c r="EE66" s="59"/>
      <c r="EF66" s="59"/>
      <c r="EG66" s="59"/>
      <c r="EH66" s="59"/>
      <c r="EI66" s="59"/>
      <c r="EJ66" s="59"/>
      <c r="EK66" s="59"/>
      <c r="EL66" s="59"/>
      <c r="EM66" s="59"/>
      <c r="EN66" s="59"/>
      <c r="EO66" s="59"/>
      <c r="EP66" s="59"/>
      <c r="EQ66" s="59"/>
      <c r="ER66" s="59"/>
      <c r="ES66" s="59"/>
      <c r="ET66" s="59"/>
    </row>
    <row r="67" spans="1:150" x14ac:dyDescent="0.2">
      <c r="A67" s="12" t="s">
        <v>156</v>
      </c>
      <c r="AW67" s="59" t="s">
        <v>193</v>
      </c>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row>
    <row r="68" spans="1:150" outlineLevel="1" x14ac:dyDescent="0.2">
      <c r="AW68" s="59" t="s">
        <v>187</v>
      </c>
      <c r="AX68" s="59">
        <v>0</v>
      </c>
      <c r="AY68" s="59">
        <v>0.01</v>
      </c>
      <c r="AZ68" s="59">
        <v>0.02</v>
      </c>
      <c r="BA68" s="59">
        <v>0.03</v>
      </c>
      <c r="BB68" s="59">
        <v>0.04</v>
      </c>
      <c r="BC68" s="59">
        <v>0.05</v>
      </c>
      <c r="BD68" s="59">
        <v>6.0000000000000005E-2</v>
      </c>
      <c r="BE68" s="59">
        <v>7.0000000000000007E-2</v>
      </c>
      <c r="BF68" s="59">
        <v>0.08</v>
      </c>
      <c r="BG68" s="59">
        <v>0.09</v>
      </c>
      <c r="BH68" s="59">
        <v>9.9999999999999992E-2</v>
      </c>
      <c r="BI68" s="59">
        <v>0.10999999999999999</v>
      </c>
      <c r="BJ68" s="59">
        <v>0.11999999999999998</v>
      </c>
      <c r="BK68" s="59">
        <v>0.12999999999999998</v>
      </c>
      <c r="BL68" s="59">
        <v>0.13999999999999999</v>
      </c>
      <c r="BM68" s="59">
        <v>0.15</v>
      </c>
      <c r="BN68" s="59">
        <v>0.16</v>
      </c>
      <c r="BO68" s="59">
        <v>0.17</v>
      </c>
      <c r="BP68" s="59">
        <v>0.18000000000000002</v>
      </c>
      <c r="BQ68" s="59">
        <v>0.19000000000000003</v>
      </c>
      <c r="BR68" s="59">
        <v>0.20000000000000004</v>
      </c>
      <c r="BS68" s="59">
        <v>0.21000000000000005</v>
      </c>
      <c r="BT68" s="59">
        <v>0.22000000000000006</v>
      </c>
      <c r="BU68" s="59">
        <v>0.23000000000000007</v>
      </c>
      <c r="BV68" s="59">
        <v>0.24000000000000007</v>
      </c>
      <c r="BW68" s="59">
        <v>0.25000000000000006</v>
      </c>
      <c r="BX68" s="59">
        <v>0.26000000000000006</v>
      </c>
      <c r="BY68" s="59">
        <v>0.27000000000000007</v>
      </c>
      <c r="BZ68" s="59">
        <v>0.28000000000000008</v>
      </c>
      <c r="CA68" s="59">
        <v>0.29000000000000009</v>
      </c>
      <c r="CB68" s="59">
        <v>0.3000000000000001</v>
      </c>
      <c r="CC68" s="59">
        <v>0.31000000000000011</v>
      </c>
      <c r="CD68" s="59">
        <v>0.32000000000000012</v>
      </c>
      <c r="CE68" s="59">
        <v>0.33000000000000013</v>
      </c>
      <c r="CF68" s="59">
        <v>0.34000000000000014</v>
      </c>
      <c r="CG68" s="59">
        <v>0.35000000000000014</v>
      </c>
      <c r="CH68" s="59">
        <v>0.36000000000000015</v>
      </c>
      <c r="CI68" s="59">
        <v>0.37000000000000016</v>
      </c>
      <c r="CJ68" s="59">
        <v>0.38000000000000017</v>
      </c>
      <c r="CK68" s="59">
        <v>0.39000000000000018</v>
      </c>
      <c r="CL68" s="59">
        <v>0.40000000000000019</v>
      </c>
      <c r="CM68" s="59">
        <v>0.4100000000000002</v>
      </c>
      <c r="CN68" s="59">
        <v>0.42000000000000021</v>
      </c>
      <c r="CO68" s="59">
        <v>0.43000000000000022</v>
      </c>
      <c r="CP68" s="59">
        <v>0.44000000000000022</v>
      </c>
      <c r="CQ68" s="59">
        <v>0.45000000000000023</v>
      </c>
      <c r="CR68" s="59">
        <v>0.46000000000000024</v>
      </c>
      <c r="CS68" s="59">
        <v>0.47000000000000025</v>
      </c>
      <c r="CT68" s="59">
        <v>0.48000000000000026</v>
      </c>
      <c r="CU68" s="59">
        <v>0.49000000000000027</v>
      </c>
      <c r="CV68" s="59">
        <v>0.50000000000000022</v>
      </c>
      <c r="CW68" s="59">
        <v>0.51000000000000023</v>
      </c>
      <c r="CX68" s="59">
        <v>0.52000000000000024</v>
      </c>
      <c r="CY68" s="59">
        <v>0.53000000000000025</v>
      </c>
      <c r="CZ68" s="59">
        <v>0.54000000000000026</v>
      </c>
      <c r="DA68" s="59">
        <v>0.55000000000000027</v>
      </c>
      <c r="DB68" s="59">
        <v>0.56000000000000028</v>
      </c>
      <c r="DC68" s="59">
        <v>0.57000000000000028</v>
      </c>
      <c r="DD68" s="59">
        <v>0.58000000000000029</v>
      </c>
      <c r="DE68" s="59">
        <v>0.5900000000000003</v>
      </c>
      <c r="DF68" s="59">
        <v>0.60000000000000031</v>
      </c>
      <c r="DG68" s="59">
        <v>0.61000000000000032</v>
      </c>
      <c r="DH68" s="59">
        <v>0.62000000000000033</v>
      </c>
      <c r="DI68" s="59">
        <v>0.63000000000000034</v>
      </c>
      <c r="DJ68" s="59">
        <v>0.64000000000000035</v>
      </c>
      <c r="DK68" s="59">
        <v>0.65000000000000036</v>
      </c>
      <c r="DL68" s="59">
        <v>0.66000000000000036</v>
      </c>
      <c r="DM68" s="59">
        <v>0.67000000000000037</v>
      </c>
      <c r="DN68" s="59">
        <v>0.68000000000000038</v>
      </c>
      <c r="DO68" s="59">
        <v>0.69000000000000039</v>
      </c>
      <c r="DP68" s="59">
        <v>0.7000000000000004</v>
      </c>
      <c r="DQ68" s="59">
        <v>0.71000000000000041</v>
      </c>
      <c r="DR68" s="59">
        <v>0.72000000000000042</v>
      </c>
      <c r="DS68" s="59">
        <v>0.73000000000000043</v>
      </c>
      <c r="DT68" s="59">
        <v>0.74000000000000044</v>
      </c>
      <c r="DU68" s="59">
        <v>0.75000000000000044</v>
      </c>
      <c r="DV68" s="59">
        <v>0.76000000000000045</v>
      </c>
      <c r="DW68" s="59">
        <v>0.77000000000000046</v>
      </c>
      <c r="DX68" s="59">
        <v>0.78000000000000047</v>
      </c>
      <c r="DY68" s="59">
        <v>0.79000000000000048</v>
      </c>
      <c r="DZ68" s="59">
        <v>0.80000000000000049</v>
      </c>
      <c r="EA68" s="59">
        <v>0.8100000000000005</v>
      </c>
      <c r="EB68" s="59">
        <v>0.82000000000000051</v>
      </c>
      <c r="EC68" s="59">
        <v>0.83000000000000052</v>
      </c>
      <c r="ED68" s="59">
        <v>0.84000000000000052</v>
      </c>
      <c r="EE68" s="59">
        <v>0.85000000000000053</v>
      </c>
      <c r="EF68" s="59">
        <v>0.86000000000000054</v>
      </c>
      <c r="EG68" s="59">
        <v>0.87000000000000055</v>
      </c>
      <c r="EH68" s="59">
        <v>0.88000000000000056</v>
      </c>
      <c r="EI68" s="59">
        <v>0.89000000000000057</v>
      </c>
      <c r="EJ68" s="59">
        <v>0.90000000000000058</v>
      </c>
      <c r="EK68" s="59">
        <v>0.91000000000000059</v>
      </c>
      <c r="EL68" s="59">
        <v>0.9200000000000006</v>
      </c>
      <c r="EM68" s="59">
        <v>0.9300000000000006</v>
      </c>
      <c r="EN68" s="59">
        <v>0.94000000000000061</v>
      </c>
      <c r="EO68" s="59">
        <v>0.95000000000000062</v>
      </c>
      <c r="EP68" s="59">
        <v>0.96000000000000063</v>
      </c>
      <c r="EQ68" s="59">
        <v>0.97000000000000064</v>
      </c>
      <c r="ER68" s="59">
        <v>0.98000000000000065</v>
      </c>
      <c r="ES68" s="59">
        <v>0.99000000000000066</v>
      </c>
      <c r="ET68" s="59">
        <v>1.0000000000000007</v>
      </c>
    </row>
    <row r="69" spans="1:150" outlineLevel="1" x14ac:dyDescent="0.2">
      <c r="AW69" s="59" t="s">
        <v>194</v>
      </c>
      <c r="AX69" s="59">
        <v>1</v>
      </c>
      <c r="AY69" s="59">
        <v>1</v>
      </c>
      <c r="AZ69" s="59">
        <v>1</v>
      </c>
      <c r="BA69" s="59">
        <v>1</v>
      </c>
      <c r="BB69" s="59">
        <v>1</v>
      </c>
      <c r="BC69" s="59">
        <v>0.94444444444444442</v>
      </c>
      <c r="BD69" s="59">
        <v>0.94444444444444442</v>
      </c>
      <c r="BE69" s="59">
        <v>0.94444444444444442</v>
      </c>
      <c r="BF69" s="59">
        <v>0.94444444444444442</v>
      </c>
      <c r="BG69" s="59">
        <v>0.94444444444444442</v>
      </c>
      <c r="BH69" s="59">
        <v>0.94444444444444442</v>
      </c>
      <c r="BI69" s="59">
        <v>0.94444444444444442</v>
      </c>
      <c r="BJ69" s="59">
        <v>0.94444444444444442</v>
      </c>
      <c r="BK69" s="59">
        <v>0.94444444444444442</v>
      </c>
      <c r="BL69" s="59">
        <v>0.94444444444444442</v>
      </c>
      <c r="BM69" s="59">
        <v>0.94444444444444442</v>
      </c>
      <c r="BN69" s="59">
        <v>0.94444444444444442</v>
      </c>
      <c r="BO69" s="59">
        <v>0.94444444444444442</v>
      </c>
      <c r="BP69" s="59">
        <v>0.94444444444444442</v>
      </c>
      <c r="BQ69" s="59">
        <v>0.94444444444444442</v>
      </c>
      <c r="BR69" s="59">
        <v>0.94444444444444442</v>
      </c>
      <c r="BS69" s="59">
        <v>0.94444444444444442</v>
      </c>
      <c r="BT69" s="59">
        <v>0.94444444444444442</v>
      </c>
      <c r="BU69" s="59">
        <v>0.94444444444444442</v>
      </c>
      <c r="BV69" s="59">
        <v>0.94444444444444442</v>
      </c>
      <c r="BW69" s="59">
        <v>0.94444444444444442</v>
      </c>
      <c r="BX69" s="59">
        <v>0.94444444444444442</v>
      </c>
      <c r="BY69" s="59">
        <v>0.94444444444444442</v>
      </c>
      <c r="BZ69" s="59">
        <v>0.94444444444444442</v>
      </c>
      <c r="CA69" s="59">
        <v>0.94444444444444442</v>
      </c>
      <c r="CB69" s="59">
        <v>0.94444444444444442</v>
      </c>
      <c r="CC69" s="59">
        <v>0.94444444444444442</v>
      </c>
      <c r="CD69" s="59">
        <v>0.94444444444444442</v>
      </c>
      <c r="CE69" s="59">
        <v>0.94444444444444442</v>
      </c>
      <c r="CF69" s="59">
        <v>0.94444444444444442</v>
      </c>
      <c r="CG69" s="59">
        <v>0.94444444444444442</v>
      </c>
      <c r="CH69" s="59">
        <v>0.94444444444444442</v>
      </c>
      <c r="CI69" s="59">
        <v>0.94444444444444442</v>
      </c>
      <c r="CJ69" s="59">
        <v>0.94444444444444442</v>
      </c>
      <c r="CK69" s="59">
        <v>0.94444444444444442</v>
      </c>
      <c r="CL69" s="59">
        <v>0.94444444444444442</v>
      </c>
      <c r="CM69" s="59">
        <v>0.94444444444444442</v>
      </c>
      <c r="CN69" s="59">
        <v>0.94444444444444442</v>
      </c>
      <c r="CO69" s="59">
        <v>0.94444444444444442</v>
      </c>
      <c r="CP69" s="59">
        <v>0.88888888888888884</v>
      </c>
      <c r="CQ69" s="59">
        <v>0.88888888888888884</v>
      </c>
      <c r="CR69" s="59">
        <v>0.88888888888888884</v>
      </c>
      <c r="CS69" s="59">
        <v>0.88888888888888884</v>
      </c>
      <c r="CT69" s="59">
        <v>0.88888888888888884</v>
      </c>
      <c r="CU69" s="59">
        <v>0.83333333333333337</v>
      </c>
      <c r="CV69" s="59">
        <v>0.83333333333333337</v>
      </c>
      <c r="CW69" s="59">
        <v>0.83333333333333337</v>
      </c>
      <c r="CX69" s="59">
        <v>0.83333333333333337</v>
      </c>
      <c r="CY69" s="59">
        <v>0.77777777777777779</v>
      </c>
      <c r="CZ69" s="59">
        <v>0.77777777777777779</v>
      </c>
      <c r="DA69" s="59">
        <v>0.77777777777777779</v>
      </c>
      <c r="DB69" s="59">
        <v>0.77777777777777779</v>
      </c>
      <c r="DC69" s="59">
        <v>0.77777777777777779</v>
      </c>
      <c r="DD69" s="59">
        <v>0.77777777777777779</v>
      </c>
      <c r="DE69" s="59">
        <v>0.77777777777777779</v>
      </c>
      <c r="DF69" s="59">
        <v>0.77777777777777779</v>
      </c>
      <c r="DG69" s="59">
        <v>0.77777777777777779</v>
      </c>
      <c r="DH69" s="59">
        <v>0.77777777777777779</v>
      </c>
      <c r="DI69" s="59">
        <v>0.77777777777777779</v>
      </c>
      <c r="DJ69" s="59">
        <v>0.77777777777777779</v>
      </c>
      <c r="DK69" s="59">
        <v>0.77777777777777779</v>
      </c>
      <c r="DL69" s="59">
        <v>0.77777777777777779</v>
      </c>
      <c r="DM69" s="59">
        <v>0.77777777777777779</v>
      </c>
      <c r="DN69" s="59">
        <v>0.77777777777777779</v>
      </c>
      <c r="DO69" s="59">
        <v>0.77777777777777779</v>
      </c>
      <c r="DP69" s="59">
        <v>0.77777777777777779</v>
      </c>
      <c r="DQ69" s="59">
        <v>0.72222222222222221</v>
      </c>
      <c r="DR69" s="59">
        <v>0.72222222222222221</v>
      </c>
      <c r="DS69" s="59">
        <v>0.72222222222222221</v>
      </c>
      <c r="DT69" s="59">
        <v>0.72222222222222221</v>
      </c>
      <c r="DU69" s="59">
        <v>0.72222222222222221</v>
      </c>
      <c r="DV69" s="59">
        <v>0.72222222222222221</v>
      </c>
      <c r="DW69" s="59">
        <v>0.72222222222222221</v>
      </c>
      <c r="DX69" s="59">
        <v>0.72222222222222221</v>
      </c>
      <c r="DY69" s="59">
        <v>0.72222222222222221</v>
      </c>
      <c r="DZ69" s="59">
        <v>0.72222222222222221</v>
      </c>
      <c r="EA69" s="59">
        <v>0.72222222222222221</v>
      </c>
      <c r="EB69" s="59">
        <v>0.72222222222222221</v>
      </c>
      <c r="EC69" s="59">
        <v>0.72222222222222221</v>
      </c>
      <c r="ED69" s="59">
        <v>0.66666666666666663</v>
      </c>
      <c r="EE69" s="59">
        <v>0.66666666666666663</v>
      </c>
      <c r="EF69" s="59">
        <v>0.66666666666666663</v>
      </c>
      <c r="EG69" s="59">
        <v>0.66666666666666663</v>
      </c>
      <c r="EH69" s="59">
        <v>0.61111111111111116</v>
      </c>
      <c r="EI69" s="59">
        <v>0.61111111111111116</v>
      </c>
      <c r="EJ69" s="59">
        <v>0.61111111111111116</v>
      </c>
      <c r="EK69" s="59">
        <v>0.61111111111111116</v>
      </c>
      <c r="EL69" s="59">
        <v>0.61111111111111116</v>
      </c>
      <c r="EM69" s="59">
        <v>0.61111111111111116</v>
      </c>
      <c r="EN69" s="59">
        <v>0.61111111111111116</v>
      </c>
      <c r="EO69" s="59">
        <v>0.61111111111111116</v>
      </c>
      <c r="EP69" s="59">
        <v>0.61111111111111116</v>
      </c>
      <c r="EQ69" s="59">
        <v>0.61111111111111116</v>
      </c>
      <c r="ER69" s="59">
        <v>0.61111111111111116</v>
      </c>
      <c r="ES69" s="59">
        <v>0.55555555555555558</v>
      </c>
      <c r="ET69" s="59">
        <v>0</v>
      </c>
    </row>
    <row r="70" spans="1:150" outlineLevel="1" x14ac:dyDescent="0.2">
      <c r="B70" s="1" t="s">
        <v>197</v>
      </c>
      <c r="C70" s="1">
        <f>$AX$72</f>
        <v>0.99658869395711513</v>
      </c>
      <c r="AW70" s="59" t="s">
        <v>195</v>
      </c>
      <c r="AX70" s="59">
        <v>1</v>
      </c>
      <c r="AY70" s="59">
        <v>6.1403508771929821E-2</v>
      </c>
      <c r="AZ70" s="59">
        <v>5.701754385964912E-2</v>
      </c>
      <c r="BA70" s="59">
        <v>5.2631578947368418E-2</v>
      </c>
      <c r="BB70" s="59">
        <v>4.8245614035087717E-2</v>
      </c>
      <c r="BC70" s="59">
        <v>4.8245614035087717E-2</v>
      </c>
      <c r="BD70" s="59">
        <v>4.3859649122807015E-2</v>
      </c>
      <c r="BE70" s="59">
        <v>4.3859649122807015E-2</v>
      </c>
      <c r="BF70" s="59">
        <v>4.3859649122807015E-2</v>
      </c>
      <c r="BG70" s="59">
        <v>3.9473684210526314E-2</v>
      </c>
      <c r="BH70" s="59">
        <v>3.9473684210526314E-2</v>
      </c>
      <c r="BI70" s="59">
        <v>3.9473684210526314E-2</v>
      </c>
      <c r="BJ70" s="59">
        <v>3.9473684210526314E-2</v>
      </c>
      <c r="BK70" s="59">
        <v>3.5087719298245612E-2</v>
      </c>
      <c r="BL70" s="59">
        <v>3.5087719298245612E-2</v>
      </c>
      <c r="BM70" s="59">
        <v>3.5087719298245612E-2</v>
      </c>
      <c r="BN70" s="59">
        <v>3.5087719298245612E-2</v>
      </c>
      <c r="BO70" s="59">
        <v>3.5087719298245612E-2</v>
      </c>
      <c r="BP70" s="59">
        <v>3.0701754385964911E-2</v>
      </c>
      <c r="BQ70" s="59">
        <v>3.0701754385964911E-2</v>
      </c>
      <c r="BR70" s="59">
        <v>3.0701754385964911E-2</v>
      </c>
      <c r="BS70" s="59">
        <v>3.0701754385964911E-2</v>
      </c>
      <c r="BT70" s="59">
        <v>3.0701754385964911E-2</v>
      </c>
      <c r="BU70" s="59">
        <v>3.0701754385964911E-2</v>
      </c>
      <c r="BV70" s="59">
        <v>3.0701754385964911E-2</v>
      </c>
      <c r="BW70" s="59">
        <v>3.0701754385964911E-2</v>
      </c>
      <c r="BX70" s="59">
        <v>3.0701754385964911E-2</v>
      </c>
      <c r="BY70" s="59">
        <v>2.6315789473684209E-2</v>
      </c>
      <c r="BZ70" s="59">
        <v>1.7543859649122806E-2</v>
      </c>
      <c r="CA70" s="59">
        <v>1.7543859649122806E-2</v>
      </c>
      <c r="CB70" s="59">
        <v>1.7543859649122806E-2</v>
      </c>
      <c r="CC70" s="59">
        <v>1.3157894736842105E-2</v>
      </c>
      <c r="CD70" s="59">
        <v>1.3157894736842105E-2</v>
      </c>
      <c r="CE70" s="59">
        <v>1.3157894736842105E-2</v>
      </c>
      <c r="CF70" s="59">
        <v>1.3157894736842105E-2</v>
      </c>
      <c r="CG70" s="59">
        <v>1.3157894736842105E-2</v>
      </c>
      <c r="CH70" s="59">
        <v>1.3157894736842105E-2</v>
      </c>
      <c r="CI70" s="59">
        <v>8.771929824561403E-3</v>
      </c>
      <c r="CJ70" s="59">
        <v>8.771929824561403E-3</v>
      </c>
      <c r="CK70" s="59">
        <v>8.771929824561403E-3</v>
      </c>
      <c r="CL70" s="59">
        <v>8.771929824561403E-3</v>
      </c>
      <c r="CM70" s="59">
        <v>8.771929824561403E-3</v>
      </c>
      <c r="CN70" s="59">
        <v>8.771929824561403E-3</v>
      </c>
      <c r="CO70" s="59">
        <v>4.3859649122807015E-3</v>
      </c>
      <c r="CP70" s="59">
        <v>4.3859649122807015E-3</v>
      </c>
      <c r="CQ70" s="59">
        <v>4.3859649122807015E-3</v>
      </c>
      <c r="CR70" s="59">
        <v>4.3859649122807015E-3</v>
      </c>
      <c r="CS70" s="59">
        <v>4.3859649122807015E-3</v>
      </c>
      <c r="CT70" s="59">
        <v>4.3859649122807015E-3</v>
      </c>
      <c r="CU70" s="59">
        <v>4.3859649122807015E-3</v>
      </c>
      <c r="CV70" s="59">
        <v>4.3859649122807015E-3</v>
      </c>
      <c r="CW70" s="59">
        <v>4.3859649122807015E-3</v>
      </c>
      <c r="CX70" s="59">
        <v>4.3859649122807015E-3</v>
      </c>
      <c r="CY70" s="59">
        <v>4.3859649122807015E-3</v>
      </c>
      <c r="CZ70" s="59">
        <v>4.3859649122807015E-3</v>
      </c>
      <c r="DA70" s="59">
        <v>4.3859649122807015E-3</v>
      </c>
      <c r="DB70" s="59">
        <v>4.3859649122807015E-3</v>
      </c>
      <c r="DC70" s="59">
        <v>4.3859649122807015E-3</v>
      </c>
      <c r="DD70" s="59">
        <v>4.3859649122807015E-3</v>
      </c>
      <c r="DE70" s="59">
        <v>4.3859649122807015E-3</v>
      </c>
      <c r="DF70" s="59">
        <v>4.3859649122807015E-3</v>
      </c>
      <c r="DG70" s="59">
        <v>4.3859649122807015E-3</v>
      </c>
      <c r="DH70" s="59">
        <v>4.3859649122807015E-3</v>
      </c>
      <c r="DI70" s="59">
        <v>4.3859649122807015E-3</v>
      </c>
      <c r="DJ70" s="59">
        <v>4.3859649122807015E-3</v>
      </c>
      <c r="DK70" s="59">
        <v>4.3859649122807015E-3</v>
      </c>
      <c r="DL70" s="59">
        <v>4.3859649122807015E-3</v>
      </c>
      <c r="DM70" s="59">
        <v>0</v>
      </c>
      <c r="DN70" s="59">
        <v>0</v>
      </c>
      <c r="DO70" s="59">
        <v>0</v>
      </c>
      <c r="DP70" s="59">
        <v>0</v>
      </c>
      <c r="DQ70" s="59">
        <v>0</v>
      </c>
      <c r="DR70" s="59">
        <v>0</v>
      </c>
      <c r="DS70" s="59">
        <v>0</v>
      </c>
      <c r="DT70" s="59">
        <v>0</v>
      </c>
      <c r="DU70" s="59">
        <v>0</v>
      </c>
      <c r="DV70" s="59">
        <v>0</v>
      </c>
      <c r="DW70" s="59">
        <v>0</v>
      </c>
      <c r="DX70" s="59">
        <v>0</v>
      </c>
      <c r="DY70" s="59">
        <v>0</v>
      </c>
      <c r="DZ70" s="59">
        <v>0</v>
      </c>
      <c r="EA70" s="59">
        <v>0</v>
      </c>
      <c r="EB70" s="59">
        <v>0</v>
      </c>
      <c r="EC70" s="59">
        <v>0</v>
      </c>
      <c r="ED70" s="59">
        <v>0</v>
      </c>
      <c r="EE70" s="59">
        <v>0</v>
      </c>
      <c r="EF70" s="59">
        <v>0</v>
      </c>
      <c r="EG70" s="59">
        <v>0</v>
      </c>
      <c r="EH70" s="59">
        <v>0</v>
      </c>
      <c r="EI70" s="59">
        <v>0</v>
      </c>
      <c r="EJ70" s="59">
        <v>0</v>
      </c>
      <c r="EK70" s="59">
        <v>0</v>
      </c>
      <c r="EL70" s="59">
        <v>0</v>
      </c>
      <c r="EM70" s="59">
        <v>0</v>
      </c>
      <c r="EN70" s="59">
        <v>0</v>
      </c>
      <c r="EO70" s="59">
        <v>0</v>
      </c>
      <c r="EP70" s="59">
        <v>0</v>
      </c>
      <c r="EQ70" s="59">
        <v>0</v>
      </c>
      <c r="ER70" s="59">
        <v>0</v>
      </c>
      <c r="ES70" s="59">
        <v>0</v>
      </c>
      <c r="ET70" s="59">
        <v>0</v>
      </c>
    </row>
    <row r="71" spans="1:150" outlineLevel="1" x14ac:dyDescent="0.2">
      <c r="B71" s="1" t="s">
        <v>198</v>
      </c>
      <c r="C71" s="1" t="str">
        <f xml:space="preserve"> "Cutoff = " &amp; TEXT($D$59,"0.00")</f>
        <v>Cutoff = 0.40</v>
      </c>
      <c r="AW71" s="59" t="s">
        <v>196</v>
      </c>
      <c r="AX71" s="59">
        <v>0.93859649122807021</v>
      </c>
      <c r="AY71" s="59">
        <v>4.3859649122807015E-3</v>
      </c>
      <c r="AZ71" s="59">
        <v>4.3859649122807015E-3</v>
      </c>
      <c r="BA71" s="59">
        <v>4.3859649122807015E-3</v>
      </c>
      <c r="BB71" s="59">
        <v>0</v>
      </c>
      <c r="BC71" s="59">
        <v>4.1423001949317736E-3</v>
      </c>
      <c r="BD71" s="59">
        <v>0</v>
      </c>
      <c r="BE71" s="59">
        <v>0</v>
      </c>
      <c r="BF71" s="59">
        <v>4.1423001949317736E-3</v>
      </c>
      <c r="BG71" s="59">
        <v>0</v>
      </c>
      <c r="BH71" s="59">
        <v>0</v>
      </c>
      <c r="BI71" s="59">
        <v>0</v>
      </c>
      <c r="BJ71" s="59">
        <v>4.1423001949317736E-3</v>
      </c>
      <c r="BK71" s="59">
        <v>0</v>
      </c>
      <c r="BL71" s="59">
        <v>0</v>
      </c>
      <c r="BM71" s="59">
        <v>0</v>
      </c>
      <c r="BN71" s="59">
        <v>0</v>
      </c>
      <c r="BO71" s="59">
        <v>4.1423001949317736E-3</v>
      </c>
      <c r="BP71" s="59">
        <v>0</v>
      </c>
      <c r="BQ71" s="59">
        <v>0</v>
      </c>
      <c r="BR71" s="59">
        <v>0</v>
      </c>
      <c r="BS71" s="59">
        <v>0</v>
      </c>
      <c r="BT71" s="59">
        <v>0</v>
      </c>
      <c r="BU71" s="59">
        <v>0</v>
      </c>
      <c r="BV71" s="59">
        <v>0</v>
      </c>
      <c r="BW71" s="59">
        <v>0</v>
      </c>
      <c r="BX71" s="59">
        <v>4.1423001949317736E-3</v>
      </c>
      <c r="BY71" s="59">
        <v>8.2846003898635473E-3</v>
      </c>
      <c r="BZ71" s="59">
        <v>0</v>
      </c>
      <c r="CA71" s="59">
        <v>0</v>
      </c>
      <c r="CB71" s="59">
        <v>4.1423001949317736E-3</v>
      </c>
      <c r="CC71" s="59">
        <v>0</v>
      </c>
      <c r="CD71" s="59">
        <v>0</v>
      </c>
      <c r="CE71" s="59">
        <v>0</v>
      </c>
      <c r="CF71" s="59">
        <v>0</v>
      </c>
      <c r="CG71" s="59">
        <v>0</v>
      </c>
      <c r="CH71" s="59">
        <v>4.1423001949317736E-3</v>
      </c>
      <c r="CI71" s="59">
        <v>0</v>
      </c>
      <c r="CJ71" s="59">
        <v>0</v>
      </c>
      <c r="CK71" s="59">
        <v>0</v>
      </c>
      <c r="CL71" s="59">
        <v>0</v>
      </c>
      <c r="CM71" s="59">
        <v>0</v>
      </c>
      <c r="CN71" s="59">
        <v>4.1423001949317736E-3</v>
      </c>
      <c r="CO71" s="59">
        <v>0</v>
      </c>
      <c r="CP71" s="59">
        <v>0</v>
      </c>
      <c r="CQ71" s="59">
        <v>0</v>
      </c>
      <c r="CR71" s="59">
        <v>0</v>
      </c>
      <c r="CS71" s="59">
        <v>0</v>
      </c>
      <c r="CT71" s="59">
        <v>0</v>
      </c>
      <c r="CU71" s="59">
        <v>0</v>
      </c>
      <c r="CV71" s="59">
        <v>0</v>
      </c>
      <c r="CW71" s="59">
        <v>0</v>
      </c>
      <c r="CX71" s="59">
        <v>0</v>
      </c>
      <c r="CY71" s="59">
        <v>0</v>
      </c>
      <c r="CZ71" s="59">
        <v>0</v>
      </c>
      <c r="DA71" s="59">
        <v>0</v>
      </c>
      <c r="DB71" s="59">
        <v>0</v>
      </c>
      <c r="DC71" s="59">
        <v>0</v>
      </c>
      <c r="DD71" s="59">
        <v>0</v>
      </c>
      <c r="DE71" s="59">
        <v>0</v>
      </c>
      <c r="DF71" s="59">
        <v>0</v>
      </c>
      <c r="DG71" s="59">
        <v>0</v>
      </c>
      <c r="DH71" s="59">
        <v>0</v>
      </c>
      <c r="DI71" s="59">
        <v>0</v>
      </c>
      <c r="DJ71" s="59">
        <v>0</v>
      </c>
      <c r="DK71" s="59">
        <v>0</v>
      </c>
      <c r="DL71" s="59">
        <v>3.4113060428849901E-3</v>
      </c>
      <c r="DM71" s="59">
        <v>0</v>
      </c>
      <c r="DN71" s="59">
        <v>0</v>
      </c>
      <c r="DO71" s="59">
        <v>0</v>
      </c>
      <c r="DP71" s="59">
        <v>0</v>
      </c>
      <c r="DQ71" s="59">
        <v>0</v>
      </c>
      <c r="DR71" s="59">
        <v>0</v>
      </c>
      <c r="DS71" s="59">
        <v>0</v>
      </c>
      <c r="DT71" s="59">
        <v>0</v>
      </c>
      <c r="DU71" s="59">
        <v>0</v>
      </c>
      <c r="DV71" s="59">
        <v>0</v>
      </c>
      <c r="DW71" s="59">
        <v>0</v>
      </c>
      <c r="DX71" s="59">
        <v>0</v>
      </c>
      <c r="DY71" s="59">
        <v>0</v>
      </c>
      <c r="DZ71" s="59">
        <v>0</v>
      </c>
      <c r="EA71" s="59">
        <v>0</v>
      </c>
      <c r="EB71" s="59">
        <v>0</v>
      </c>
      <c r="EC71" s="59">
        <v>0</v>
      </c>
      <c r="ED71" s="59">
        <v>0</v>
      </c>
      <c r="EE71" s="59">
        <v>0</v>
      </c>
      <c r="EF71" s="59">
        <v>0</v>
      </c>
      <c r="EG71" s="59">
        <v>0</v>
      </c>
      <c r="EH71" s="59">
        <v>0</v>
      </c>
      <c r="EI71" s="59">
        <v>0</v>
      </c>
      <c r="EJ71" s="59">
        <v>0</v>
      </c>
      <c r="EK71" s="59">
        <v>0</v>
      </c>
      <c r="EL71" s="59">
        <v>0</v>
      </c>
      <c r="EM71" s="59">
        <v>0</v>
      </c>
      <c r="EN71" s="59">
        <v>0</v>
      </c>
      <c r="EO71" s="59">
        <v>0</v>
      </c>
      <c r="EP71" s="59">
        <v>0</v>
      </c>
      <c r="EQ71" s="59">
        <v>0</v>
      </c>
      <c r="ER71" s="59">
        <v>0</v>
      </c>
      <c r="ES71" s="59">
        <v>0</v>
      </c>
      <c r="ET71" s="59">
        <v>0</v>
      </c>
    </row>
    <row r="72" spans="1:150" outlineLevel="1" x14ac:dyDescent="0.2">
      <c r="B72" s="1" t="s">
        <v>199</v>
      </c>
      <c r="C72" s="1" t="str">
        <f xml:space="preserve"> "ROC curve:  area under curve = " &amp; TEXT(C70,"0.00") &amp; " 
Model 3 for Vendor.Eq.EnchantedDiamonds    (14 variables, n=246)"</f>
        <v>ROC curve:  area under curve = 1.00 
Model 3 for Vendor.Eq.EnchantedDiamonds    (14 variables, n=246)</v>
      </c>
      <c r="AW72" s="59" t="s">
        <v>197</v>
      </c>
      <c r="AX72" s="59">
        <f>SUM(AX71:ET71)</f>
        <v>0.99658869395711513</v>
      </c>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59"/>
      <c r="DD72" s="59"/>
      <c r="DE72" s="59"/>
      <c r="DF72" s="59"/>
      <c r="DG72" s="59"/>
      <c r="DH72" s="59"/>
      <c r="DI72" s="59"/>
      <c r="DJ72" s="59"/>
      <c r="DK72" s="59"/>
      <c r="DL72" s="59"/>
      <c r="DM72" s="59"/>
      <c r="DN72" s="59"/>
      <c r="DO72" s="59"/>
      <c r="DP72" s="59"/>
      <c r="DQ72" s="59"/>
      <c r="DR72" s="59"/>
      <c r="DS72" s="59"/>
      <c r="DT72" s="59"/>
      <c r="DU72" s="59"/>
      <c r="DV72" s="59"/>
      <c r="DW72" s="59"/>
      <c r="DX72" s="59"/>
      <c r="DY72" s="59"/>
      <c r="DZ72" s="59"/>
      <c r="EA72" s="59"/>
      <c r="EB72" s="59"/>
      <c r="EC72" s="59"/>
      <c r="ED72" s="59"/>
      <c r="EE72" s="59"/>
      <c r="EF72" s="59"/>
      <c r="EG72" s="59"/>
      <c r="EH72" s="59"/>
      <c r="EI72" s="59"/>
      <c r="EJ72" s="59"/>
      <c r="EK72" s="59"/>
      <c r="EL72" s="59"/>
      <c r="EM72" s="59"/>
      <c r="EN72" s="59"/>
      <c r="EO72" s="59"/>
      <c r="EP72" s="59"/>
      <c r="EQ72" s="59"/>
      <c r="ER72" s="59"/>
      <c r="ES72" s="59"/>
      <c r="ET72" s="59"/>
    </row>
    <row r="73" spans="1:150" outlineLevel="1" x14ac:dyDescent="0.2">
      <c r="B73" s="1" t="s">
        <v>200</v>
      </c>
      <c r="D73" s="1">
        <v>0</v>
      </c>
      <c r="E73" s="1">
        <v>1</v>
      </c>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59"/>
      <c r="DI73" s="59"/>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row>
    <row r="74" spans="1:150" outlineLevel="1" x14ac:dyDescent="0.2">
      <c r="D74" s="1">
        <v>0</v>
      </c>
      <c r="E74" s="1">
        <v>1</v>
      </c>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59"/>
      <c r="DI74" s="59"/>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row>
    <row r="75" spans="1:150" outlineLevel="1" x14ac:dyDescent="0.2">
      <c r="D75" s="1">
        <f>1-$H$65</f>
        <v>8.7719298245614308E-3</v>
      </c>
      <c r="E75" s="1">
        <f>$E$65</f>
        <v>0.94444444444444453</v>
      </c>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59"/>
      <c r="DI75" s="59"/>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row>
    <row r="76" spans="1:150" outlineLevel="1" x14ac:dyDescent="0.2">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59"/>
      <c r="DI76" s="59"/>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row>
    <row r="77" spans="1:150" outlineLevel="1" x14ac:dyDescent="0.2">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59"/>
      <c r="DI77" s="59"/>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row>
    <row r="78" spans="1:150" outlineLevel="1" x14ac:dyDescent="0.2">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59"/>
      <c r="DI78" s="59"/>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row>
    <row r="79" spans="1:150" outlineLevel="1" x14ac:dyDescent="0.2">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59"/>
      <c r="DI79" s="59"/>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row>
    <row r="80" spans="1:150" outlineLevel="1" x14ac:dyDescent="0.2">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59"/>
      <c r="DI80" s="59"/>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row>
    <row r="81" spans="1:150" outlineLevel="1" x14ac:dyDescent="0.2">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59"/>
      <c r="DI81" s="59"/>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row>
    <row r="82" spans="1:150" outlineLevel="1" x14ac:dyDescent="0.2">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59"/>
      <c r="DI82" s="59"/>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row>
    <row r="83" spans="1:150" outlineLevel="1" x14ac:dyDescent="0.2">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59"/>
      <c r="DI83" s="59"/>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row>
    <row r="84" spans="1:150" outlineLevel="1" x14ac:dyDescent="0.2">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59"/>
      <c r="DI84" s="59"/>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row>
    <row r="85" spans="1:150" outlineLevel="1" x14ac:dyDescent="0.2">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59"/>
      <c r="DI85" s="59"/>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row>
    <row r="86" spans="1:150" outlineLevel="1" x14ac:dyDescent="0.2">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59"/>
      <c r="DI86" s="59"/>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row>
    <row r="87" spans="1:150" outlineLevel="1" x14ac:dyDescent="0.2">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59"/>
      <c r="DI87" s="59"/>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row>
    <row r="88" spans="1:150" x14ac:dyDescent="0.2">
      <c r="A88" s="75"/>
      <c r="AW88" s="59"/>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59"/>
      <c r="DI88" s="59"/>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row>
    <row r="89" spans="1:150" x14ac:dyDescent="0.2">
      <c r="A89" s="12" t="s">
        <v>157</v>
      </c>
      <c r="AW89" s="59"/>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59"/>
      <c r="DI89" s="59"/>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row>
    <row r="90" spans="1:150" outlineLevel="1" x14ac:dyDescent="0.2">
      <c r="AW90" s="71" t="s">
        <v>160</v>
      </c>
      <c r="AX90" s="71">
        <v>1</v>
      </c>
      <c r="AY90" s="59" t="s">
        <v>165</v>
      </c>
      <c r="AZ90" s="59" t="s">
        <v>9</v>
      </c>
      <c r="BA90" s="59" t="s">
        <v>20</v>
      </c>
      <c r="BB90" s="59" t="s">
        <v>21</v>
      </c>
      <c r="BC90" s="59" t="s">
        <v>22</v>
      </c>
      <c r="BD90" s="59" t="s">
        <v>23</v>
      </c>
      <c r="BE90" s="59" t="s">
        <v>13</v>
      </c>
      <c r="BF90" s="59" t="s">
        <v>15</v>
      </c>
      <c r="BG90" s="59" t="s">
        <v>16</v>
      </c>
      <c r="BH90" s="59" t="s">
        <v>26</v>
      </c>
      <c r="BI90" s="59" t="s">
        <v>30</v>
      </c>
      <c r="BJ90" s="59" t="s">
        <v>33</v>
      </c>
      <c r="BK90" s="59" t="s">
        <v>32</v>
      </c>
      <c r="BL90" s="59" t="s">
        <v>34</v>
      </c>
      <c r="BM90" s="59" t="s">
        <v>106</v>
      </c>
      <c r="BN90" s="59"/>
      <c r="BO90" s="59"/>
      <c r="BP90" s="59"/>
      <c r="BQ90" s="59"/>
      <c r="BR90" s="59"/>
      <c r="BS90" s="59"/>
      <c r="BT90" s="59"/>
      <c r="BU90" s="59"/>
      <c r="BV90" s="59"/>
      <c r="BW90" s="59"/>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59"/>
      <c r="DI90" s="59"/>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row>
    <row r="91" spans="1:150" outlineLevel="1" x14ac:dyDescent="0.2">
      <c r="J91" s="4" t="s">
        <v>216</v>
      </c>
      <c r="AW91" s="71" t="s">
        <v>161</v>
      </c>
      <c r="AX91" s="71" t="str">
        <f>INDEX($AZ$90:$BM$90,$AX$90)</f>
        <v>CARAT</v>
      </c>
      <c r="AY91" s="59" t="s">
        <v>92</v>
      </c>
      <c r="AZ91" s="59">
        <v>1.3162113821138195</v>
      </c>
      <c r="BA91" s="59">
        <v>5.6910569105691054E-2</v>
      </c>
      <c r="BB91" s="59">
        <v>0.31300813008130079</v>
      </c>
      <c r="BC91" s="59">
        <v>0.33739837398373984</v>
      </c>
      <c r="BD91" s="59">
        <v>0.13414634146341464</v>
      </c>
      <c r="BE91" s="59">
        <v>0.13008130081300814</v>
      </c>
      <c r="BF91" s="59">
        <v>0.17886178861788618</v>
      </c>
      <c r="BG91" s="59">
        <v>0.29268292682926828</v>
      </c>
      <c r="BH91" s="59">
        <v>0.80894308943089432</v>
      </c>
      <c r="BI91" s="59">
        <v>0.86585365853658536</v>
      </c>
      <c r="BJ91" s="59">
        <v>0.43902439024390244</v>
      </c>
      <c r="BK91" s="59">
        <v>0.92682926829268297</v>
      </c>
      <c r="BL91" s="59">
        <v>0.50406504065040647</v>
      </c>
      <c r="BM91" s="59">
        <v>-6.5462540537349171E-16</v>
      </c>
      <c r="BN91" s="59">
        <v>1</v>
      </c>
      <c r="BO91" s="59"/>
      <c r="BP91" s="59"/>
      <c r="BQ91" s="59"/>
      <c r="BR91" s="59"/>
      <c r="BS91" s="59"/>
      <c r="BT91" s="59"/>
      <c r="BU91" s="59"/>
      <c r="BV91" s="59"/>
      <c r="BW91" s="59"/>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59"/>
      <c r="DI91" s="59"/>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row>
    <row r="92" spans="1:150" outlineLevel="1" x14ac:dyDescent="0.2">
      <c r="AW92" s="71"/>
      <c r="AX92" s="71" t="s">
        <v>162</v>
      </c>
      <c r="AY92" s="59"/>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59"/>
      <c r="DI92" s="59"/>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row>
    <row r="93" spans="1:150" outlineLevel="1" x14ac:dyDescent="0.2">
      <c r="AW93" s="71"/>
      <c r="AX93" s="71" t="str">
        <f xml:space="preserve"> "Logistic Regression Curve -vs- " &amp; $AX$91 &amp; " 
Model 3 for Vendor.Eq.EnchantedDiamonds    (14 variables, n=246)"</f>
        <v>Logistic Regression Curve -vs- CARAT 
Model 3 for Vendor.Eq.EnchantedDiamonds    (14 variables, n=246)</v>
      </c>
      <c r="AY93" s="59" t="s">
        <v>166</v>
      </c>
      <c r="AZ93" s="59">
        <v>1</v>
      </c>
      <c r="BA93" s="59">
        <v>0</v>
      </c>
      <c r="BB93" s="59">
        <v>0</v>
      </c>
      <c r="BC93" s="59">
        <v>0</v>
      </c>
      <c r="BD93" s="59">
        <v>0</v>
      </c>
      <c r="BE93" s="59">
        <v>0</v>
      </c>
      <c r="BF93" s="59">
        <v>0</v>
      </c>
      <c r="BG93" s="59">
        <v>0</v>
      </c>
      <c r="BH93" s="59">
        <v>0</v>
      </c>
      <c r="BI93" s="59">
        <v>0</v>
      </c>
      <c r="BJ93" s="59">
        <v>0</v>
      </c>
      <c r="BK93" s="59">
        <v>0</v>
      </c>
      <c r="BL93" s="59">
        <v>0</v>
      </c>
      <c r="BM93" s="59">
        <v>-1.2054177779786486</v>
      </c>
      <c r="BN93" s="59"/>
      <c r="BO93" s="59"/>
      <c r="BP93" s="59"/>
      <c r="BQ93" s="59"/>
      <c r="BR93" s="59"/>
      <c r="BS93" s="59"/>
      <c r="BT93" s="59"/>
      <c r="BU93" s="59"/>
      <c r="BV93" s="59"/>
      <c r="BW93" s="59"/>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59"/>
      <c r="DI93" s="59"/>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row>
    <row r="94" spans="1:150" outlineLevel="1" x14ac:dyDescent="0.2">
      <c r="A94" s="26" t="s">
        <v>92</v>
      </c>
      <c r="B94" s="1">
        <f>SUMPRODUCT($AZ$91:$BM$91,$AZ$110:$BM$110)</f>
        <v>1.3162113821138195</v>
      </c>
      <c r="C94" s="1">
        <f>1/(1+EXP(-F94))</f>
        <v>1.5542876354210681E-14</v>
      </c>
      <c r="D94" s="1">
        <f>1/(1+EXP(-(F94- $H$11*G94)))</f>
        <v>2.6094084774391428E-32</v>
      </c>
      <c r="E94" s="1">
        <f>1/(1+EXP(-(F94+ $H$11*G94)))</f>
        <v>0.99989199785588201</v>
      </c>
      <c r="F94" s="1">
        <f>MMULT($AZ$91:$BM$91,$B$16:$B$29) + B15</f>
        <v>-31.79517397352032</v>
      </c>
      <c r="G94" s="1">
        <f t="array" ref="G94">SQRT(MMULT($AZ$91:$BN$91,MMULT($AW$15:$BK$29,TRANSPOSE($AZ$91:$BN$91))))</f>
        <v>20.882233432081041</v>
      </c>
      <c r="AW94" s="71"/>
      <c r="AX94" s="71" t="str">
        <f xml:space="preserve"> $AX$91 &amp; " (min to max) " &amp; CHAR(10) &amp; "Other Variables = Means"</f>
        <v>CARAT (min to max) 
Other Variables = Means</v>
      </c>
      <c r="AY94" s="59" t="s">
        <v>167</v>
      </c>
      <c r="AZ94" s="59">
        <v>2.13</v>
      </c>
      <c r="BA94" s="59">
        <v>1</v>
      </c>
      <c r="BB94" s="59">
        <v>1</v>
      </c>
      <c r="BC94" s="59">
        <v>1</v>
      </c>
      <c r="BD94" s="59">
        <v>1</v>
      </c>
      <c r="BE94" s="59">
        <v>1</v>
      </c>
      <c r="BF94" s="59">
        <v>1</v>
      </c>
      <c r="BG94" s="59">
        <v>1</v>
      </c>
      <c r="BH94" s="59">
        <v>1</v>
      </c>
      <c r="BI94" s="59">
        <v>1</v>
      </c>
      <c r="BJ94" s="59">
        <v>1</v>
      </c>
      <c r="BK94" s="59">
        <v>1</v>
      </c>
      <c r="BL94" s="59">
        <v>1</v>
      </c>
      <c r="BM94" s="59">
        <v>5.5955831254882797</v>
      </c>
      <c r="BN94" s="59"/>
      <c r="BO94" s="59"/>
      <c r="BP94" s="59"/>
      <c r="BQ94" s="59"/>
      <c r="BR94" s="59"/>
      <c r="BS94" s="59"/>
      <c r="BT94" s="59"/>
      <c r="BU94" s="59"/>
      <c r="BV94" s="59"/>
      <c r="BW94" s="59"/>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59"/>
      <c r="DI94" s="59"/>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row>
    <row r="95" spans="1:150" outlineLevel="1" x14ac:dyDescent="0.2">
      <c r="AW95" s="71"/>
      <c r="AX95" s="71" t="s">
        <v>163</v>
      </c>
      <c r="AY95" s="59" t="s">
        <v>168</v>
      </c>
      <c r="AZ95" s="59">
        <f>AZ93</f>
        <v>1</v>
      </c>
      <c r="BA95" s="59">
        <f>BA93</f>
        <v>0</v>
      </c>
      <c r="BB95" s="59">
        <f>BB93</f>
        <v>0</v>
      </c>
      <c r="BC95" s="59">
        <f>BC93</f>
        <v>0</v>
      </c>
      <c r="BD95" s="59">
        <f>BD93</f>
        <v>0</v>
      </c>
      <c r="BE95" s="59">
        <f>BE93</f>
        <v>0</v>
      </c>
      <c r="BF95" s="59">
        <f>BF93</f>
        <v>0</v>
      </c>
      <c r="BG95" s="59">
        <f>BG93</f>
        <v>0</v>
      </c>
      <c r="BH95" s="59">
        <f>BH93</f>
        <v>0</v>
      </c>
      <c r="BI95" s="59">
        <f>BI93</f>
        <v>0</v>
      </c>
      <c r="BJ95" s="59">
        <f>BJ93</f>
        <v>0</v>
      </c>
      <c r="BK95" s="59">
        <f>BK93</f>
        <v>0</v>
      </c>
      <c r="BL95" s="59">
        <f>BL93</f>
        <v>0</v>
      </c>
      <c r="BM95" s="59">
        <f>BM93</f>
        <v>-1.2054177779786486</v>
      </c>
      <c r="BN95" s="59"/>
      <c r="BO95" s="59"/>
      <c r="BP95" s="59"/>
      <c r="BQ95" s="59"/>
      <c r="BR95" s="59"/>
      <c r="BS95" s="59"/>
      <c r="BT95" s="59"/>
      <c r="BU95" s="59"/>
      <c r="BV95" s="59"/>
      <c r="BW95" s="59"/>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59"/>
      <c r="DI95" s="59"/>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row>
    <row r="96" spans="1:150" outlineLevel="1" x14ac:dyDescent="0.2">
      <c r="B96" s="24" t="str">
        <f>$AX$91</f>
        <v>CARAT</v>
      </c>
      <c r="C96" s="24" t="s">
        <v>158</v>
      </c>
      <c r="D96" s="24" t="str">
        <f>IF($I$11&gt;99%,("Lower "&amp;TEXT($I$11,"0.0%")),("Lower "&amp;TEXT($I$11,"0%")))</f>
        <v>Lower 95%</v>
      </c>
      <c r="E96" s="24" t="str">
        <f>IF($I$11&gt;99%,("Upper "&amp;TEXT($I$11,"0.0%")),("Upper "&amp;TEXT($I$11,"0%")))</f>
        <v>Upper 95%</v>
      </c>
      <c r="F96" s="24" t="s">
        <v>159</v>
      </c>
      <c r="G96" s="24" t="s">
        <v>100</v>
      </c>
      <c r="AW96" s="71"/>
      <c r="AX96" s="71" t="s">
        <v>164</v>
      </c>
      <c r="AY96" s="59" t="s">
        <v>169</v>
      </c>
      <c r="AZ96" s="59">
        <f>(AZ94 - AZ93)/12</f>
        <v>9.4166666666666662E-2</v>
      </c>
      <c r="BA96" s="59">
        <f>(BA94 - BA93)/12</f>
        <v>8.3333333333333329E-2</v>
      </c>
      <c r="BB96" s="59">
        <f>(BB94 - BB93)/12</f>
        <v>8.3333333333333329E-2</v>
      </c>
      <c r="BC96" s="59">
        <f>(BC94 - BC93)/12</f>
        <v>8.3333333333333329E-2</v>
      </c>
      <c r="BD96" s="59">
        <f>(BD94 - BD93)/12</f>
        <v>8.3333333333333329E-2</v>
      </c>
      <c r="BE96" s="59">
        <f>(BE94 - BE93)/12</f>
        <v>8.3333333333333329E-2</v>
      </c>
      <c r="BF96" s="59">
        <f>(BF94 - BF93)/12</f>
        <v>8.3333333333333329E-2</v>
      </c>
      <c r="BG96" s="59">
        <f>(BG94 - BG93)/12</f>
        <v>8.3333333333333329E-2</v>
      </c>
      <c r="BH96" s="59">
        <f>(BH94 - BH93)/12</f>
        <v>8.3333333333333329E-2</v>
      </c>
      <c r="BI96" s="59">
        <f>(BI94 - BI93)/12</f>
        <v>8.3333333333333329E-2</v>
      </c>
      <c r="BJ96" s="59">
        <f>(BJ94 - BJ93)/12</f>
        <v>8.3333333333333329E-2</v>
      </c>
      <c r="BK96" s="59">
        <f>(BK94 - BK93)/12</f>
        <v>8.3333333333333329E-2</v>
      </c>
      <c r="BL96" s="59">
        <f>(BL94 - BL93)/12</f>
        <v>8.3333333333333329E-2</v>
      </c>
      <c r="BM96" s="59">
        <f>(BM94 - BM93)/12</f>
        <v>0.56675007528891064</v>
      </c>
      <c r="BN96" s="59"/>
      <c r="BO96" s="59"/>
      <c r="BP96" s="59"/>
      <c r="BQ96" s="59"/>
      <c r="BR96" s="59"/>
      <c r="BS96" s="59"/>
      <c r="BT96" s="59"/>
      <c r="BU96" s="59"/>
      <c r="BV96" s="59"/>
      <c r="BW96" s="59"/>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59"/>
      <c r="DI96" s="59"/>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row>
    <row r="97" spans="1:150" outlineLevel="1" x14ac:dyDescent="0.2">
      <c r="B97" s="1">
        <f>SUMPRODUCT($AZ$97:$BM$97,$AZ$110:$BM$110)</f>
        <v>1</v>
      </c>
      <c r="C97" s="1">
        <f>1/(1+EXP(-F97))</f>
        <v>5.6942468262012067E-27</v>
      </c>
      <c r="D97" s="1">
        <f>1/(1+EXP(-(F97- $H$11*G97)))</f>
        <v>2.696930302339217E-61</v>
      </c>
      <c r="E97" s="1">
        <f>1/(1+EXP(-(F97+ $H$11*G97)))</f>
        <v>0.99999999168241704</v>
      </c>
      <c r="F97" s="1">
        <f>MMULT($AZ$97:$BM$97,$B$16:$B$29) + B15</f>
        <v>-60.430341174450618</v>
      </c>
      <c r="G97" s="1">
        <f t="array" ref="G97">SQRT(MMULT($AZ$97:$BN$97,MMULT($AW$15:$BK$29,TRANSPOSE($AZ$97:$BN$97))))</f>
        <v>40.324840619748571</v>
      </c>
      <c r="AW97" s="59"/>
      <c r="AX97" s="59">
        <v>1</v>
      </c>
      <c r="AY97" s="59"/>
      <c r="AZ97" s="59">
        <f>IF($AZ$111=$AX$90,$AZ$95+($AX$97-1)*$AZ$96,$AZ$91)</f>
        <v>1</v>
      </c>
      <c r="BA97" s="59">
        <f>IF($BA$111=$AX$90,$BA$95+($AX$97-1)*$BA$96,$BA$91)</f>
        <v>5.6910569105691054E-2</v>
      </c>
      <c r="BB97" s="59">
        <f>IF($BB$111=$AX$90,$BB$95+($AX$97-1)*$BB$96,$BB$91)</f>
        <v>0.31300813008130079</v>
      </c>
      <c r="BC97" s="59">
        <f>IF($BC$111=$AX$90,$BC$95+($AX$97-1)*$BC$96,$BC$91)</f>
        <v>0.33739837398373984</v>
      </c>
      <c r="BD97" s="59">
        <f>IF($BD$111=$AX$90,$BD$95+($AX$97-1)*$BD$96,$BD$91)</f>
        <v>0.13414634146341464</v>
      </c>
      <c r="BE97" s="59">
        <f>IF($BE$111=$AX$90,$BE$95+($AX$97-1)*$BE$96,$BE$91)</f>
        <v>0.13008130081300814</v>
      </c>
      <c r="BF97" s="59">
        <f>IF($BF$111=$AX$90,$BF$95+($AX$97-1)*$BF$96,$BF$91)</f>
        <v>0.17886178861788618</v>
      </c>
      <c r="BG97" s="59">
        <f>IF($BG$111=$AX$90,$BG$95+($AX$97-1)*$BG$96,$BG$91)</f>
        <v>0.29268292682926828</v>
      </c>
      <c r="BH97" s="59">
        <f>IF($BH$111=$AX$90,$BH$95+($AX$97-1)*$BH$96,$BH$91)</f>
        <v>0.80894308943089432</v>
      </c>
      <c r="BI97" s="59">
        <f>IF($BI$111=$AX$90,$BI$95+($AX$97-1)*$BI$96,$BI$91)</f>
        <v>0.86585365853658536</v>
      </c>
      <c r="BJ97" s="59">
        <f>IF($BJ$111=$AX$90,$BJ$95+($AX$97-1)*$BJ$96,$BJ$91)</f>
        <v>0.43902439024390244</v>
      </c>
      <c r="BK97" s="59">
        <f>IF($BK$111=$AX$90,$BK$95+($AX$97-1)*$BK$96,$BK$91)</f>
        <v>0.92682926829268297</v>
      </c>
      <c r="BL97" s="59">
        <f>IF($BL$111=$AX$90,$BL$95+($AX$97-1)*$BL$96,$BL$91)</f>
        <v>0.50406504065040647</v>
      </c>
      <c r="BM97" s="59">
        <f>IF($BM$111=$AX$90,$BM$95+($AX$97-1)*$BM$96,$BM$91)</f>
        <v>-6.5462540537349171E-16</v>
      </c>
      <c r="BN97" s="59">
        <v>1</v>
      </c>
      <c r="BO97" s="59"/>
      <c r="BP97" s="59"/>
      <c r="BQ97" s="59"/>
      <c r="BR97" s="59"/>
      <c r="BS97" s="59"/>
      <c r="BT97" s="59"/>
      <c r="BU97" s="59"/>
      <c r="BV97" s="59"/>
      <c r="BW97" s="59"/>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59"/>
      <c r="DI97" s="59"/>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row>
    <row r="98" spans="1:150" outlineLevel="1" x14ac:dyDescent="0.2">
      <c r="B98" s="1">
        <f>SUMPRODUCT($AZ$98:$BM$98,$AZ$110:$BM$110)</f>
        <v>1.0941666666666667</v>
      </c>
      <c r="C98" s="1">
        <f>1/(1+EXP(-F98))</f>
        <v>2.8764896816640478E-23</v>
      </c>
      <c r="D98" s="1">
        <f>1/(1+EXP(-(F98- $H$11*G98)))</f>
        <v>1.1624263433875986E-52</v>
      </c>
      <c r="E98" s="1">
        <f>1/(1+EXP(-(F98+ $H$11*G98)))</f>
        <v>0.99999985951183445</v>
      </c>
      <c r="F98" s="1">
        <f>MMULT($AZ$98:$BM$98,$B$16:$B$29) + B15</f>
        <v>-51.902886448663153</v>
      </c>
      <c r="G98" s="1">
        <f t="array" ref="G98">SQRT(MMULT($AZ$98:$BN$98,MMULT($AW$15:$BK$29,TRANSPOSE($AZ$98:$BN$98))))</f>
        <v>34.531771718736337</v>
      </c>
      <c r="AW98" s="59"/>
      <c r="AX98" s="59">
        <v>2</v>
      </c>
      <c r="AY98" s="59"/>
      <c r="AZ98" s="59">
        <f>IF($AZ$111=$AX$90,$AZ$95+($AX$98-1)*$AZ$96,$AZ$91)</f>
        <v>1.0941666666666667</v>
      </c>
      <c r="BA98" s="59">
        <f>IF($BA$111=$AX$90,$BA$95+($AX$98-1)*$BA$96,$BA$91)</f>
        <v>5.6910569105691054E-2</v>
      </c>
      <c r="BB98" s="59">
        <f>IF($BB$111=$AX$90,$BB$95+($AX$98-1)*$BB$96,$BB$91)</f>
        <v>0.31300813008130079</v>
      </c>
      <c r="BC98" s="59">
        <f>IF($BC$111=$AX$90,$BC$95+($AX$98-1)*$BC$96,$BC$91)</f>
        <v>0.33739837398373984</v>
      </c>
      <c r="BD98" s="59">
        <f>IF($BD$111=$AX$90,$BD$95+($AX$98-1)*$BD$96,$BD$91)</f>
        <v>0.13414634146341464</v>
      </c>
      <c r="BE98" s="59">
        <f>IF($BE$111=$AX$90,$BE$95+($AX$98-1)*$BE$96,$BE$91)</f>
        <v>0.13008130081300814</v>
      </c>
      <c r="BF98" s="59">
        <f>IF($BF$111=$AX$90,$BF$95+($AX$98-1)*$BF$96,$BF$91)</f>
        <v>0.17886178861788618</v>
      </c>
      <c r="BG98" s="59">
        <f>IF($BG$111=$AX$90,$BG$95+($AX$98-1)*$BG$96,$BG$91)</f>
        <v>0.29268292682926828</v>
      </c>
      <c r="BH98" s="59">
        <f>IF($BH$111=$AX$90,$BH$95+($AX$98-1)*$BH$96,$BH$91)</f>
        <v>0.80894308943089432</v>
      </c>
      <c r="BI98" s="59">
        <f>IF($BI$111=$AX$90,$BI$95+($AX$98-1)*$BI$96,$BI$91)</f>
        <v>0.86585365853658536</v>
      </c>
      <c r="BJ98" s="59">
        <f>IF($BJ$111=$AX$90,$BJ$95+($AX$98-1)*$BJ$96,$BJ$91)</f>
        <v>0.43902439024390244</v>
      </c>
      <c r="BK98" s="59">
        <f>IF($BK$111=$AX$90,$BK$95+($AX$98-1)*$BK$96,$BK$91)</f>
        <v>0.92682926829268297</v>
      </c>
      <c r="BL98" s="59">
        <f>IF($BL$111=$AX$90,$BL$95+($AX$98-1)*$BL$96,$BL$91)</f>
        <v>0.50406504065040647</v>
      </c>
      <c r="BM98" s="59">
        <f>IF($BM$111=$AX$90,$BM$95+($AX$98-1)*$BM$96,$BM$91)</f>
        <v>-6.5462540537349171E-16</v>
      </c>
      <c r="BN98" s="59">
        <v>1</v>
      </c>
      <c r="BO98" s="59"/>
      <c r="BP98" s="59"/>
      <c r="BQ98" s="59"/>
      <c r="BR98" s="59"/>
      <c r="BS98" s="59"/>
      <c r="BT98" s="59"/>
      <c r="BU98" s="59"/>
      <c r="BV98" s="59"/>
      <c r="BW98" s="59"/>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59"/>
      <c r="DI98" s="59"/>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row>
    <row r="99" spans="1:150" outlineLevel="1" x14ac:dyDescent="0.2">
      <c r="B99" s="1">
        <f>SUMPRODUCT($AZ$99:$BM$99,$AZ$110:$BM$110)</f>
        <v>1.1883333333333332</v>
      </c>
      <c r="C99" s="1">
        <f>1/(1+EXP(-F99))</f>
        <v>1.4530794223121951E-19</v>
      </c>
      <c r="D99" s="1">
        <f>1/(1+EXP(-(F99- $H$11*G99)))</f>
        <v>4.9913861608734E-44</v>
      </c>
      <c r="E99" s="1">
        <f>1/(1+EXP(-(F99+ $H$11*G99)))</f>
        <v>0.99999763603284186</v>
      </c>
      <c r="F99" s="1">
        <f>MMULT($AZ$99:$BM$99,$B$16:$B$29) + B15</f>
        <v>-43.375431722875717</v>
      </c>
      <c r="G99" s="1">
        <f t="array" ref="G99">SQRT(MMULT($AZ$99:$BN$99,MMULT($AW$15:$BK$29,TRANSPOSE($AZ$99:$BN$99))))</f>
        <v>28.740629498426067</v>
      </c>
      <c r="AW99" s="59"/>
      <c r="AX99" s="59">
        <v>3</v>
      </c>
      <c r="AY99" s="59"/>
      <c r="AZ99" s="59">
        <f>IF($AZ$111=$AX$90,$AZ$95+($AX$99-1)*$AZ$96,$AZ$91)</f>
        <v>1.1883333333333332</v>
      </c>
      <c r="BA99" s="59">
        <f>IF($BA$111=$AX$90,$BA$95+($AX$99-1)*$BA$96,$BA$91)</f>
        <v>5.6910569105691054E-2</v>
      </c>
      <c r="BB99" s="59">
        <f>IF($BB$111=$AX$90,$BB$95+($AX$99-1)*$BB$96,$BB$91)</f>
        <v>0.31300813008130079</v>
      </c>
      <c r="BC99" s="59">
        <f>IF($BC$111=$AX$90,$BC$95+($AX$99-1)*$BC$96,$BC$91)</f>
        <v>0.33739837398373984</v>
      </c>
      <c r="BD99" s="59">
        <f>IF($BD$111=$AX$90,$BD$95+($AX$99-1)*$BD$96,$BD$91)</f>
        <v>0.13414634146341464</v>
      </c>
      <c r="BE99" s="59">
        <f>IF($BE$111=$AX$90,$BE$95+($AX$99-1)*$BE$96,$BE$91)</f>
        <v>0.13008130081300814</v>
      </c>
      <c r="BF99" s="59">
        <f>IF($BF$111=$AX$90,$BF$95+($AX$99-1)*$BF$96,$BF$91)</f>
        <v>0.17886178861788618</v>
      </c>
      <c r="BG99" s="59">
        <f>IF($BG$111=$AX$90,$BG$95+($AX$99-1)*$BG$96,$BG$91)</f>
        <v>0.29268292682926828</v>
      </c>
      <c r="BH99" s="59">
        <f>IF($BH$111=$AX$90,$BH$95+($AX$99-1)*$BH$96,$BH$91)</f>
        <v>0.80894308943089432</v>
      </c>
      <c r="BI99" s="59">
        <f>IF($BI$111=$AX$90,$BI$95+($AX$99-1)*$BI$96,$BI$91)</f>
        <v>0.86585365853658536</v>
      </c>
      <c r="BJ99" s="59">
        <f>IF($BJ$111=$AX$90,$BJ$95+($AX$99-1)*$BJ$96,$BJ$91)</f>
        <v>0.43902439024390244</v>
      </c>
      <c r="BK99" s="59">
        <f>IF($BK$111=$AX$90,$BK$95+($AX$99-1)*$BK$96,$BK$91)</f>
        <v>0.92682926829268297</v>
      </c>
      <c r="BL99" s="59">
        <f>IF($BL$111=$AX$90,$BL$95+($AX$99-1)*$BL$96,$BL$91)</f>
        <v>0.50406504065040647</v>
      </c>
      <c r="BM99" s="59">
        <f>IF($BM$111=$AX$90,$BM$95+($AX$99-1)*$BM$96,$BM$91)</f>
        <v>-6.5462540537349171E-16</v>
      </c>
      <c r="BN99" s="59">
        <v>1</v>
      </c>
      <c r="BO99" s="59"/>
      <c r="BP99" s="59"/>
      <c r="BQ99" s="59"/>
      <c r="BR99" s="59"/>
      <c r="BS99" s="59"/>
      <c r="BT99" s="59"/>
      <c r="BU99" s="59"/>
      <c r="BV99" s="59"/>
      <c r="BW99" s="59"/>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59"/>
      <c r="DI99" s="59"/>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row>
    <row r="100" spans="1:150" outlineLevel="1" x14ac:dyDescent="0.2">
      <c r="B100" s="1">
        <f>SUMPRODUCT($AZ$100:$BM$100,$AZ$110:$BM$110)</f>
        <v>1.2825</v>
      </c>
      <c r="C100" s="1">
        <f>1/(1+EXP(-F100))</f>
        <v>7.3403350653623904E-16</v>
      </c>
      <c r="D100" s="1">
        <f>1/(1+EXP(-(F100- $H$11*G100)))</f>
        <v>2.1290973773219023E-35</v>
      </c>
      <c r="E100" s="1">
        <f>1/(1+EXP(-(F100+ $H$11*G100)))</f>
        <v>0.99996048640039847</v>
      </c>
      <c r="F100" s="1">
        <f>MMULT($AZ$100:$BM$100,$B$16:$B$29) + B15</f>
        <v>-34.847976997088267</v>
      </c>
      <c r="G100" s="1">
        <f t="array" ref="G100">SQRT(MMULT($AZ$100:$BN$100,MMULT($AW$15:$BK$29,TRANSPOSE($AZ$100:$BN$100))))</f>
        <v>22.952872343146161</v>
      </c>
      <c r="AW100" s="59"/>
      <c r="AX100" s="59">
        <v>4</v>
      </c>
      <c r="AY100" s="59"/>
      <c r="AZ100" s="59">
        <f>IF($AZ$111=$AX$90,$AZ$95+($AX$100-1)*$AZ$96,$AZ$91)</f>
        <v>1.2825</v>
      </c>
      <c r="BA100" s="59">
        <f>IF($BA$111=$AX$90,$BA$95+($AX$100-1)*$BA$96,$BA$91)</f>
        <v>5.6910569105691054E-2</v>
      </c>
      <c r="BB100" s="59">
        <f>IF($BB$111=$AX$90,$BB$95+($AX$100-1)*$BB$96,$BB$91)</f>
        <v>0.31300813008130079</v>
      </c>
      <c r="BC100" s="59">
        <f>IF($BC$111=$AX$90,$BC$95+($AX$100-1)*$BC$96,$BC$91)</f>
        <v>0.33739837398373984</v>
      </c>
      <c r="BD100" s="59">
        <f>IF($BD$111=$AX$90,$BD$95+($AX$100-1)*$BD$96,$BD$91)</f>
        <v>0.13414634146341464</v>
      </c>
      <c r="BE100" s="59">
        <f>IF($BE$111=$AX$90,$BE$95+($AX$100-1)*$BE$96,$BE$91)</f>
        <v>0.13008130081300814</v>
      </c>
      <c r="BF100" s="59">
        <f>IF($BF$111=$AX$90,$BF$95+($AX$100-1)*$BF$96,$BF$91)</f>
        <v>0.17886178861788618</v>
      </c>
      <c r="BG100" s="59">
        <f>IF($BG$111=$AX$90,$BG$95+($AX$100-1)*$BG$96,$BG$91)</f>
        <v>0.29268292682926828</v>
      </c>
      <c r="BH100" s="59">
        <f>IF($BH$111=$AX$90,$BH$95+($AX$100-1)*$BH$96,$BH$91)</f>
        <v>0.80894308943089432</v>
      </c>
      <c r="BI100" s="59">
        <f>IF($BI$111=$AX$90,$BI$95+($AX$100-1)*$BI$96,$BI$91)</f>
        <v>0.86585365853658536</v>
      </c>
      <c r="BJ100" s="59">
        <f>IF($BJ$111=$AX$90,$BJ$95+($AX$100-1)*$BJ$96,$BJ$91)</f>
        <v>0.43902439024390244</v>
      </c>
      <c r="BK100" s="59">
        <f>IF($BK$111=$AX$90,$BK$95+($AX$100-1)*$BK$96,$BK$91)</f>
        <v>0.92682926829268297</v>
      </c>
      <c r="BL100" s="59">
        <f>IF($BL$111=$AX$90,$BL$95+($AX$100-1)*$BL$96,$BL$91)</f>
        <v>0.50406504065040647</v>
      </c>
      <c r="BM100" s="59">
        <f>IF($BM$111=$AX$90,$BM$95+($AX$100-1)*$BM$96,$BM$91)</f>
        <v>-6.5462540537349171E-16</v>
      </c>
      <c r="BN100" s="59">
        <v>1</v>
      </c>
      <c r="BO100" s="59"/>
      <c r="BP100" s="59"/>
      <c r="BQ100" s="59"/>
      <c r="BR100" s="59"/>
      <c r="BS100" s="59"/>
      <c r="BT100" s="59"/>
      <c r="BU100" s="59"/>
      <c r="BV100" s="59"/>
      <c r="BW100" s="59"/>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59"/>
      <c r="DI100" s="59"/>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row>
    <row r="101" spans="1:150" outlineLevel="1" x14ac:dyDescent="0.2">
      <c r="B101" s="1">
        <f>SUMPRODUCT($AZ$101:$BM$101,$AZ$110:$BM$110)</f>
        <v>1.3766666666666667</v>
      </c>
      <c r="C101" s="1">
        <f>1/(1+EXP(-F101))</f>
        <v>3.7080229782520415E-12</v>
      </c>
      <c r="D101" s="1">
        <f>1/(1+EXP(-(F101- $H$11*G101)))</f>
        <v>8.9613767570123319E-27</v>
      </c>
      <c r="E101" s="1">
        <f>1/(1+EXP(-(F101+ $H$11*G101)))</f>
        <v>0.99934866121765697</v>
      </c>
      <c r="F101" s="1">
        <f>MMULT($AZ$101:$BM$101,$B$16:$B$29) + B15</f>
        <v>-26.320522271300831</v>
      </c>
      <c r="G101" s="1">
        <f t="array" ref="G101">SQRT(MMULT($AZ$101:$BN$101,MMULT($AW$15:$BK$29,TRANSPOSE($AZ$101:$BN$101))))</f>
        <v>17.171923379162006</v>
      </c>
      <c r="AW101" s="59"/>
      <c r="AX101" s="59">
        <v>5</v>
      </c>
      <c r="AY101" s="59"/>
      <c r="AZ101" s="59">
        <f>IF($AZ$111=$AX$90,$AZ$95+($AX$101-1)*$AZ$96,$AZ$91)</f>
        <v>1.3766666666666667</v>
      </c>
      <c r="BA101" s="59">
        <f>IF($BA$111=$AX$90,$BA$95+($AX$101-1)*$BA$96,$BA$91)</f>
        <v>5.6910569105691054E-2</v>
      </c>
      <c r="BB101" s="59">
        <f>IF($BB$111=$AX$90,$BB$95+($AX$101-1)*$BB$96,$BB$91)</f>
        <v>0.31300813008130079</v>
      </c>
      <c r="BC101" s="59">
        <f>IF($BC$111=$AX$90,$BC$95+($AX$101-1)*$BC$96,$BC$91)</f>
        <v>0.33739837398373984</v>
      </c>
      <c r="BD101" s="59">
        <f>IF($BD$111=$AX$90,$BD$95+($AX$101-1)*$BD$96,$BD$91)</f>
        <v>0.13414634146341464</v>
      </c>
      <c r="BE101" s="59">
        <f>IF($BE$111=$AX$90,$BE$95+($AX$101-1)*$BE$96,$BE$91)</f>
        <v>0.13008130081300814</v>
      </c>
      <c r="BF101" s="59">
        <f>IF($BF$111=$AX$90,$BF$95+($AX$101-1)*$BF$96,$BF$91)</f>
        <v>0.17886178861788618</v>
      </c>
      <c r="BG101" s="59">
        <f>IF($BG$111=$AX$90,$BG$95+($AX$101-1)*$BG$96,$BG$91)</f>
        <v>0.29268292682926828</v>
      </c>
      <c r="BH101" s="59">
        <f>IF($BH$111=$AX$90,$BH$95+($AX$101-1)*$BH$96,$BH$91)</f>
        <v>0.80894308943089432</v>
      </c>
      <c r="BI101" s="59">
        <f>IF($BI$111=$AX$90,$BI$95+($AX$101-1)*$BI$96,$BI$91)</f>
        <v>0.86585365853658536</v>
      </c>
      <c r="BJ101" s="59">
        <f>IF($BJ$111=$AX$90,$BJ$95+($AX$101-1)*$BJ$96,$BJ$91)</f>
        <v>0.43902439024390244</v>
      </c>
      <c r="BK101" s="59">
        <f>IF($BK$111=$AX$90,$BK$95+($AX$101-1)*$BK$96,$BK$91)</f>
        <v>0.92682926829268297</v>
      </c>
      <c r="BL101" s="59">
        <f>IF($BL$111=$AX$90,$BL$95+($AX$101-1)*$BL$96,$BL$91)</f>
        <v>0.50406504065040647</v>
      </c>
      <c r="BM101" s="59">
        <f>IF($BM$111=$AX$90,$BM$95+($AX$101-1)*$BM$96,$BM$91)</f>
        <v>-6.5462540537349171E-16</v>
      </c>
      <c r="BN101" s="59">
        <v>1</v>
      </c>
      <c r="BO101" s="59"/>
      <c r="BP101" s="59"/>
      <c r="BQ101" s="59"/>
      <c r="BR101" s="59"/>
      <c r="BS101" s="59"/>
      <c r="BT101" s="59"/>
      <c r="BU101" s="59"/>
      <c r="BV101" s="59"/>
      <c r="BW101" s="59"/>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59"/>
      <c r="DI101" s="59"/>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row>
    <row r="102" spans="1:150" outlineLevel="1" x14ac:dyDescent="0.2">
      <c r="B102" s="1">
        <f>SUMPRODUCT($AZ$102:$BM$102,$AZ$110:$BM$110)</f>
        <v>1.4708333333333332</v>
      </c>
      <c r="C102" s="1">
        <f>1/(1+EXP(-F102))</f>
        <v>1.8731344042702638E-8</v>
      </c>
      <c r="D102" s="1">
        <f>1/(1+EXP(-(F102- $H$11*G102)))</f>
        <v>3.6470769684619659E-18</v>
      </c>
      <c r="E102" s="1">
        <f>1/(1+EXP(-(F102+ $H$11*G102)))</f>
        <v>0.98971235374702193</v>
      </c>
      <c r="F102" s="1">
        <f>MMULT($AZ$102:$BM$102,$B$16:$B$29) + B15</f>
        <v>-17.793067545513395</v>
      </c>
      <c r="G102" s="1">
        <f t="array" ref="G102">SQRT(MMULT($AZ$102:$BN$102,MMULT($AW$15:$BK$29,TRANSPOSE($AZ$102:$BN$102))))</f>
        <v>11.408137235453649</v>
      </c>
      <c r="AW102" s="59"/>
      <c r="AX102" s="59">
        <v>6</v>
      </c>
      <c r="AY102" s="59"/>
      <c r="AZ102" s="59">
        <f>IF($AZ$111=$AX$90,$AZ$95+($AX$102-1)*$AZ$96,$AZ$91)</f>
        <v>1.4708333333333332</v>
      </c>
      <c r="BA102" s="59">
        <f>IF($BA$111=$AX$90,$BA$95+($AX$102-1)*$BA$96,$BA$91)</f>
        <v>5.6910569105691054E-2</v>
      </c>
      <c r="BB102" s="59">
        <f>IF($BB$111=$AX$90,$BB$95+($AX$102-1)*$BB$96,$BB$91)</f>
        <v>0.31300813008130079</v>
      </c>
      <c r="BC102" s="59">
        <f>IF($BC$111=$AX$90,$BC$95+($AX$102-1)*$BC$96,$BC$91)</f>
        <v>0.33739837398373984</v>
      </c>
      <c r="BD102" s="59">
        <f>IF($BD$111=$AX$90,$BD$95+($AX$102-1)*$BD$96,$BD$91)</f>
        <v>0.13414634146341464</v>
      </c>
      <c r="BE102" s="59">
        <f>IF($BE$111=$AX$90,$BE$95+($AX$102-1)*$BE$96,$BE$91)</f>
        <v>0.13008130081300814</v>
      </c>
      <c r="BF102" s="59">
        <f>IF($BF$111=$AX$90,$BF$95+($AX$102-1)*$BF$96,$BF$91)</f>
        <v>0.17886178861788618</v>
      </c>
      <c r="BG102" s="59">
        <f>IF($BG$111=$AX$90,$BG$95+($AX$102-1)*$BG$96,$BG$91)</f>
        <v>0.29268292682926828</v>
      </c>
      <c r="BH102" s="59">
        <f>IF($BH$111=$AX$90,$BH$95+($AX$102-1)*$BH$96,$BH$91)</f>
        <v>0.80894308943089432</v>
      </c>
      <c r="BI102" s="59">
        <f>IF($BI$111=$AX$90,$BI$95+($AX$102-1)*$BI$96,$BI$91)</f>
        <v>0.86585365853658536</v>
      </c>
      <c r="BJ102" s="59">
        <f>IF($BJ$111=$AX$90,$BJ$95+($AX$102-1)*$BJ$96,$BJ$91)</f>
        <v>0.43902439024390244</v>
      </c>
      <c r="BK102" s="59">
        <f>IF($BK$111=$AX$90,$BK$95+($AX$102-1)*$BK$96,$BK$91)</f>
        <v>0.92682926829268297</v>
      </c>
      <c r="BL102" s="59">
        <f>IF($BL$111=$AX$90,$BL$95+($AX$102-1)*$BL$96,$BL$91)</f>
        <v>0.50406504065040647</v>
      </c>
      <c r="BM102" s="59">
        <f>IF($BM$111=$AX$90,$BM$95+($AX$102-1)*$BM$96,$BM$91)</f>
        <v>-6.5462540537349171E-16</v>
      </c>
      <c r="BN102" s="59">
        <v>1</v>
      </c>
      <c r="BO102" s="59"/>
      <c r="BP102" s="59"/>
      <c r="BQ102" s="59"/>
      <c r="BR102" s="59"/>
      <c r="BS102" s="59"/>
      <c r="BT102" s="59"/>
      <c r="BU102" s="59"/>
      <c r="BV102" s="59"/>
      <c r="BW102" s="59"/>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59"/>
      <c r="DI102" s="59"/>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row>
    <row r="103" spans="1:150" outlineLevel="1" x14ac:dyDescent="0.2">
      <c r="B103" s="1">
        <f>SUMPRODUCT($AZ$103:$BM$103,$AZ$110:$BM$110)</f>
        <v>1.5649999999999999</v>
      </c>
      <c r="C103" s="1">
        <f>1/(1+EXP(-F103))</f>
        <v>9.4613778918726187E-5</v>
      </c>
      <c r="D103" s="1">
        <f>1/(1+EXP(-(F103- $H$11*G103)))</f>
        <v>1.2956628252699724E-9</v>
      </c>
      <c r="E103" s="1">
        <f>1/(1+EXP(-(F103+ $H$11*G103)))</f>
        <v>0.87358306836526367</v>
      </c>
      <c r="F103" s="1">
        <f>MMULT($AZ$103:$BM$103,$B$16:$B$29) + B15</f>
        <v>-9.2656128197259591</v>
      </c>
      <c r="G103" s="1">
        <f t="array" ref="G103">SQRT(MMULT($AZ$103:$BN$103,MMULT($AW$15:$BK$29,TRANSPOSE($AZ$103:$BN$103))))</f>
        <v>5.7136920401924689</v>
      </c>
      <c r="AW103" s="59"/>
      <c r="AX103" s="59">
        <v>7</v>
      </c>
      <c r="AY103" s="59"/>
      <c r="AZ103" s="59">
        <f>IF($AZ$111=$AX$90,$AZ$95+($AX$103-1)*$AZ$96,$AZ$91)</f>
        <v>1.5649999999999999</v>
      </c>
      <c r="BA103" s="59">
        <f>IF($BA$111=$AX$90,$BA$95+($AX$103-1)*$BA$96,$BA$91)</f>
        <v>5.6910569105691054E-2</v>
      </c>
      <c r="BB103" s="59">
        <f>IF($BB$111=$AX$90,$BB$95+($AX$103-1)*$BB$96,$BB$91)</f>
        <v>0.31300813008130079</v>
      </c>
      <c r="BC103" s="59">
        <f>IF($BC$111=$AX$90,$BC$95+($AX$103-1)*$BC$96,$BC$91)</f>
        <v>0.33739837398373984</v>
      </c>
      <c r="BD103" s="59">
        <f>IF($BD$111=$AX$90,$BD$95+($AX$103-1)*$BD$96,$BD$91)</f>
        <v>0.13414634146341464</v>
      </c>
      <c r="BE103" s="59">
        <f>IF($BE$111=$AX$90,$BE$95+($AX$103-1)*$BE$96,$BE$91)</f>
        <v>0.13008130081300814</v>
      </c>
      <c r="BF103" s="59">
        <f>IF($BF$111=$AX$90,$BF$95+($AX$103-1)*$BF$96,$BF$91)</f>
        <v>0.17886178861788618</v>
      </c>
      <c r="BG103" s="59">
        <f>IF($BG$111=$AX$90,$BG$95+($AX$103-1)*$BG$96,$BG$91)</f>
        <v>0.29268292682926828</v>
      </c>
      <c r="BH103" s="59">
        <f>IF($BH$111=$AX$90,$BH$95+($AX$103-1)*$BH$96,$BH$91)</f>
        <v>0.80894308943089432</v>
      </c>
      <c r="BI103" s="59">
        <f>IF($BI$111=$AX$90,$BI$95+($AX$103-1)*$BI$96,$BI$91)</f>
        <v>0.86585365853658536</v>
      </c>
      <c r="BJ103" s="59">
        <f>IF($BJ$111=$AX$90,$BJ$95+($AX$103-1)*$BJ$96,$BJ$91)</f>
        <v>0.43902439024390244</v>
      </c>
      <c r="BK103" s="59">
        <f>IF($BK$111=$AX$90,$BK$95+($AX$103-1)*$BK$96,$BK$91)</f>
        <v>0.92682926829268297</v>
      </c>
      <c r="BL103" s="59">
        <f>IF($BL$111=$AX$90,$BL$95+($AX$103-1)*$BL$96,$BL$91)</f>
        <v>0.50406504065040647</v>
      </c>
      <c r="BM103" s="59">
        <f>IF($BM$111=$AX$90,$BM$95+($AX$103-1)*$BM$96,$BM$91)</f>
        <v>-6.5462540537349171E-16</v>
      </c>
      <c r="BN103" s="59">
        <v>1</v>
      </c>
      <c r="BO103" s="59"/>
      <c r="BP103" s="59"/>
      <c r="BQ103" s="59"/>
      <c r="BR103" s="59"/>
      <c r="BS103" s="59"/>
      <c r="BT103" s="59"/>
      <c r="BU103" s="59"/>
      <c r="BV103" s="59"/>
      <c r="BW103" s="59"/>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59"/>
      <c r="DI103" s="59"/>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row>
    <row r="104" spans="1:150" outlineLevel="1" x14ac:dyDescent="0.2">
      <c r="B104" s="1">
        <f>SUMPRODUCT($AZ$104:$BM$104,$AZ$110:$BM$110)</f>
        <v>1.6591666666666667</v>
      </c>
      <c r="C104" s="1">
        <f>1/(1+EXP(-F104))</f>
        <v>0.32340704914087304</v>
      </c>
      <c r="D104" s="1">
        <f>1/(1+EXP(-(F104- $H$11*G104)))</f>
        <v>2.275538474156975E-2</v>
      </c>
      <c r="E104" s="1">
        <f>1/(1+EXP(-(F104+ $H$11*G104)))</f>
        <v>0.90751125420525536</v>
      </c>
      <c r="F104" s="1">
        <f>MMULT($AZ$104:$BM$104,$B$16:$B$29) + B15</f>
        <v>-0.73815809393846621</v>
      </c>
      <c r="G104" s="1">
        <f t="array" ref="G104">SQRT(MMULT($AZ$104:$BN$104,MMULT($AW$15:$BK$29,TRANSPOSE($AZ$104:$BN$104))))</f>
        <v>1.5417513358059518</v>
      </c>
      <c r="AW104" s="59"/>
      <c r="AX104" s="59">
        <v>8</v>
      </c>
      <c r="AY104" s="59"/>
      <c r="AZ104" s="59">
        <f>IF($AZ$111=$AX$90,$AZ$95+($AX$104-1)*$AZ$96,$AZ$91)</f>
        <v>1.6591666666666667</v>
      </c>
      <c r="BA104" s="59">
        <f>IF($BA$111=$AX$90,$BA$95+($AX$104-1)*$BA$96,$BA$91)</f>
        <v>5.6910569105691054E-2</v>
      </c>
      <c r="BB104" s="59">
        <f>IF($BB$111=$AX$90,$BB$95+($AX$104-1)*$BB$96,$BB$91)</f>
        <v>0.31300813008130079</v>
      </c>
      <c r="BC104" s="59">
        <f>IF($BC$111=$AX$90,$BC$95+($AX$104-1)*$BC$96,$BC$91)</f>
        <v>0.33739837398373984</v>
      </c>
      <c r="BD104" s="59">
        <f>IF($BD$111=$AX$90,$BD$95+($AX$104-1)*$BD$96,$BD$91)</f>
        <v>0.13414634146341464</v>
      </c>
      <c r="BE104" s="59">
        <f>IF($BE$111=$AX$90,$BE$95+($AX$104-1)*$BE$96,$BE$91)</f>
        <v>0.13008130081300814</v>
      </c>
      <c r="BF104" s="59">
        <f>IF($BF$111=$AX$90,$BF$95+($AX$104-1)*$BF$96,$BF$91)</f>
        <v>0.17886178861788618</v>
      </c>
      <c r="BG104" s="59">
        <f>IF($BG$111=$AX$90,$BG$95+($AX$104-1)*$BG$96,$BG$91)</f>
        <v>0.29268292682926828</v>
      </c>
      <c r="BH104" s="59">
        <f>IF($BH$111=$AX$90,$BH$95+($AX$104-1)*$BH$96,$BH$91)</f>
        <v>0.80894308943089432</v>
      </c>
      <c r="BI104" s="59">
        <f>IF($BI$111=$AX$90,$BI$95+($AX$104-1)*$BI$96,$BI$91)</f>
        <v>0.86585365853658536</v>
      </c>
      <c r="BJ104" s="59">
        <f>IF($BJ$111=$AX$90,$BJ$95+($AX$104-1)*$BJ$96,$BJ$91)</f>
        <v>0.43902439024390244</v>
      </c>
      <c r="BK104" s="59">
        <f>IF($BK$111=$AX$90,$BK$95+($AX$104-1)*$BK$96,$BK$91)</f>
        <v>0.92682926829268297</v>
      </c>
      <c r="BL104" s="59">
        <f>IF($BL$111=$AX$90,$BL$95+($AX$104-1)*$BL$96,$BL$91)</f>
        <v>0.50406504065040647</v>
      </c>
      <c r="BM104" s="59">
        <f>IF($BM$111=$AX$90,$BM$95+($AX$104-1)*$BM$96,$BM$91)</f>
        <v>-6.5462540537349171E-16</v>
      </c>
      <c r="BN104" s="59">
        <v>1</v>
      </c>
      <c r="BO104" s="59"/>
      <c r="BP104" s="59"/>
      <c r="BQ104" s="59"/>
      <c r="BR104" s="59"/>
      <c r="BS104" s="59"/>
      <c r="BT104" s="59"/>
      <c r="BU104" s="59"/>
      <c r="BV104" s="59"/>
      <c r="BW104" s="59"/>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59"/>
      <c r="DI104" s="59"/>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row>
    <row r="105" spans="1:150" outlineLevel="1" x14ac:dyDescent="0.2">
      <c r="B105" s="1">
        <f>SUMPRODUCT($AZ$105:$BM$105,$AZ$110:$BM$110)</f>
        <v>1.7533333333333334</v>
      </c>
      <c r="C105" s="1">
        <f>1/(1+EXP(-F105))</f>
        <v>0.99958602736700142</v>
      </c>
      <c r="D105" s="1">
        <f>1/(1+EXP(-(F105- $H$11*G105)))</f>
        <v>1.0948305127740634E-2</v>
      </c>
      <c r="E105" s="1">
        <f>1/(1+EXP(-(F105+ $H$11*G105)))</f>
        <v>0.9999999981014116</v>
      </c>
      <c r="F105" s="1">
        <f>MMULT($AZ$105:$BM$105,$B$16:$B$29) + B15</f>
        <v>7.7892966318489698</v>
      </c>
      <c r="G105" s="1">
        <f t="array" ref="G105">SQRT(MMULT($AZ$105:$BN$105,MMULT($AW$15:$BK$29,TRANSPOSE($AZ$105:$BN$105))))</f>
        <v>6.2719818667501031</v>
      </c>
      <c r="AW105" s="59"/>
      <c r="AX105" s="59">
        <v>9</v>
      </c>
      <c r="AY105" s="59"/>
      <c r="AZ105" s="59">
        <f>IF($AZ$111=$AX$90,$AZ$95+($AX$105-1)*$AZ$96,$AZ$91)</f>
        <v>1.7533333333333334</v>
      </c>
      <c r="BA105" s="59">
        <f>IF($BA$111=$AX$90,$BA$95+($AX$105-1)*$BA$96,$BA$91)</f>
        <v>5.6910569105691054E-2</v>
      </c>
      <c r="BB105" s="59">
        <f>IF($BB$111=$AX$90,$BB$95+($AX$105-1)*$BB$96,$BB$91)</f>
        <v>0.31300813008130079</v>
      </c>
      <c r="BC105" s="59">
        <f>IF($BC$111=$AX$90,$BC$95+($AX$105-1)*$BC$96,$BC$91)</f>
        <v>0.33739837398373984</v>
      </c>
      <c r="BD105" s="59">
        <f>IF($BD$111=$AX$90,$BD$95+($AX$105-1)*$BD$96,$BD$91)</f>
        <v>0.13414634146341464</v>
      </c>
      <c r="BE105" s="59">
        <f>IF($BE$111=$AX$90,$BE$95+($AX$105-1)*$BE$96,$BE$91)</f>
        <v>0.13008130081300814</v>
      </c>
      <c r="BF105" s="59">
        <f>IF($BF$111=$AX$90,$BF$95+($AX$105-1)*$BF$96,$BF$91)</f>
        <v>0.17886178861788618</v>
      </c>
      <c r="BG105" s="59">
        <f>IF($BG$111=$AX$90,$BG$95+($AX$105-1)*$BG$96,$BG$91)</f>
        <v>0.29268292682926828</v>
      </c>
      <c r="BH105" s="59">
        <f>IF($BH$111=$AX$90,$BH$95+($AX$105-1)*$BH$96,$BH$91)</f>
        <v>0.80894308943089432</v>
      </c>
      <c r="BI105" s="59">
        <f>IF($BI$111=$AX$90,$BI$95+($AX$105-1)*$BI$96,$BI$91)</f>
        <v>0.86585365853658536</v>
      </c>
      <c r="BJ105" s="59">
        <f>IF($BJ$111=$AX$90,$BJ$95+($AX$105-1)*$BJ$96,$BJ$91)</f>
        <v>0.43902439024390244</v>
      </c>
      <c r="BK105" s="59">
        <f>IF($BK$111=$AX$90,$BK$95+($AX$105-1)*$BK$96,$BK$91)</f>
        <v>0.92682926829268297</v>
      </c>
      <c r="BL105" s="59">
        <f>IF($BL$111=$AX$90,$BL$95+($AX$105-1)*$BL$96,$BL$91)</f>
        <v>0.50406504065040647</v>
      </c>
      <c r="BM105" s="59">
        <f>IF($BM$111=$AX$90,$BM$95+($AX$105-1)*$BM$96,$BM$91)</f>
        <v>-6.5462540537349171E-16</v>
      </c>
      <c r="BN105" s="59">
        <v>1</v>
      </c>
      <c r="BO105" s="59"/>
      <c r="BP105" s="59"/>
      <c r="BQ105" s="59"/>
      <c r="BR105" s="59"/>
      <c r="BS105" s="59"/>
      <c r="BT105" s="59"/>
      <c r="BU105" s="59"/>
      <c r="BV105" s="59"/>
      <c r="BW105" s="59"/>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59"/>
      <c r="DI105" s="59"/>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row>
    <row r="106" spans="1:150" outlineLevel="1" x14ac:dyDescent="0.2">
      <c r="B106" s="1">
        <f>SUMPRODUCT($AZ$106:$BM$106,$AZ$110:$BM$110)</f>
        <v>1.8474999999999999</v>
      </c>
      <c r="C106" s="1">
        <f>1/(1+EXP(-F106))</f>
        <v>0.99999991801679611</v>
      </c>
      <c r="D106" s="1">
        <f>1/(1+EXP(-(F106- $H$11*G106)))</f>
        <v>7.7313438513460571E-4</v>
      </c>
      <c r="E106" s="1">
        <f>1/(1+EXP(-(F106+ $H$11*G106)))</f>
        <v>1</v>
      </c>
      <c r="F106" s="1">
        <f>MMULT($AZ$106:$BM$106,$B$16:$B$29) + B15</f>
        <v>16.316751357636406</v>
      </c>
      <c r="G106" s="1">
        <f t="array" ref="G106">SQRT(MMULT($AZ$106:$BN$106,MMULT($AW$15:$BK$29,TRANSPOSE($AZ$106:$BN$106))))</f>
        <v>11.980340345595728</v>
      </c>
      <c r="AW106" s="59"/>
      <c r="AX106" s="59">
        <v>10</v>
      </c>
      <c r="AY106" s="59"/>
      <c r="AZ106" s="59">
        <f>IF($AZ$111=$AX$90,$AZ$95+($AX$106-1)*$AZ$96,$AZ$91)</f>
        <v>1.8474999999999999</v>
      </c>
      <c r="BA106" s="59">
        <f>IF($BA$111=$AX$90,$BA$95+($AX$106-1)*$BA$96,$BA$91)</f>
        <v>5.6910569105691054E-2</v>
      </c>
      <c r="BB106" s="59">
        <f>IF($BB$111=$AX$90,$BB$95+($AX$106-1)*$BB$96,$BB$91)</f>
        <v>0.31300813008130079</v>
      </c>
      <c r="BC106" s="59">
        <f>IF($BC$111=$AX$90,$BC$95+($AX$106-1)*$BC$96,$BC$91)</f>
        <v>0.33739837398373984</v>
      </c>
      <c r="BD106" s="59">
        <f>IF($BD$111=$AX$90,$BD$95+($AX$106-1)*$BD$96,$BD$91)</f>
        <v>0.13414634146341464</v>
      </c>
      <c r="BE106" s="59">
        <f>IF($BE$111=$AX$90,$BE$95+($AX$106-1)*$BE$96,$BE$91)</f>
        <v>0.13008130081300814</v>
      </c>
      <c r="BF106" s="59">
        <f>IF($BF$111=$AX$90,$BF$95+($AX$106-1)*$BF$96,$BF$91)</f>
        <v>0.17886178861788618</v>
      </c>
      <c r="BG106" s="59">
        <f>IF($BG$111=$AX$90,$BG$95+($AX$106-1)*$BG$96,$BG$91)</f>
        <v>0.29268292682926828</v>
      </c>
      <c r="BH106" s="59">
        <f>IF($BH$111=$AX$90,$BH$95+($AX$106-1)*$BH$96,$BH$91)</f>
        <v>0.80894308943089432</v>
      </c>
      <c r="BI106" s="59">
        <f>IF($BI$111=$AX$90,$BI$95+($AX$106-1)*$BI$96,$BI$91)</f>
        <v>0.86585365853658536</v>
      </c>
      <c r="BJ106" s="59">
        <f>IF($BJ$111=$AX$90,$BJ$95+($AX$106-1)*$BJ$96,$BJ$91)</f>
        <v>0.43902439024390244</v>
      </c>
      <c r="BK106" s="59">
        <f>IF($BK$111=$AX$90,$BK$95+($AX$106-1)*$BK$96,$BK$91)</f>
        <v>0.92682926829268297</v>
      </c>
      <c r="BL106" s="59">
        <f>IF($BL$111=$AX$90,$BL$95+($AX$106-1)*$BL$96,$BL$91)</f>
        <v>0.50406504065040647</v>
      </c>
      <c r="BM106" s="59">
        <f>IF($BM$111=$AX$90,$BM$95+($AX$106-1)*$BM$96,$BM$91)</f>
        <v>-6.5462540537349171E-16</v>
      </c>
      <c r="BN106" s="59">
        <v>1</v>
      </c>
      <c r="BO106" s="59"/>
      <c r="BP106" s="59"/>
      <c r="BQ106" s="59"/>
      <c r="BR106" s="59"/>
      <c r="BS106" s="59"/>
      <c r="BT106" s="59"/>
      <c r="BU106" s="59"/>
      <c r="BV106" s="59"/>
      <c r="BW106" s="59"/>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59"/>
      <c r="DI106" s="59"/>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row>
    <row r="107" spans="1:150" outlineLevel="1" x14ac:dyDescent="0.2">
      <c r="B107" s="1">
        <f>SUMPRODUCT($AZ$107:$BM$107,$AZ$110:$BM$110)</f>
        <v>1.9416666666666667</v>
      </c>
      <c r="C107" s="1">
        <f>1/(1+EXP(-F107))</f>
        <v>0.99999999998377076</v>
      </c>
      <c r="D107" s="1">
        <f>1/(1+EXP(-(F107- $H$11*G107)))</f>
        <v>4.8257581315220789E-5</v>
      </c>
      <c r="E107" s="1">
        <f>1/(1+EXP(-(F107+ $H$11*G107)))</f>
        <v>1</v>
      </c>
      <c r="F107" s="1">
        <f>MMULT($AZ$107:$BM$107,$B$16:$B$29) + B15</f>
        <v>24.844206083423899</v>
      </c>
      <c r="G107" s="1">
        <f t="array" ref="G107">SQRT(MMULT($AZ$107:$BN$107,MMULT($AW$15:$BK$29,TRANSPOSE($AZ$107:$BN$107))))</f>
        <v>17.746813572015153</v>
      </c>
      <c r="AW107" s="59"/>
      <c r="AX107" s="59">
        <v>11</v>
      </c>
      <c r="AY107" s="59"/>
      <c r="AZ107" s="59">
        <f>IF($AZ$111=$AX$90,$AZ$95+($AX$107-1)*$AZ$96,$AZ$91)</f>
        <v>1.9416666666666667</v>
      </c>
      <c r="BA107" s="59">
        <f>IF($BA$111=$AX$90,$BA$95+($AX$107-1)*$BA$96,$BA$91)</f>
        <v>5.6910569105691054E-2</v>
      </c>
      <c r="BB107" s="59">
        <f>IF($BB$111=$AX$90,$BB$95+($AX$107-1)*$BB$96,$BB$91)</f>
        <v>0.31300813008130079</v>
      </c>
      <c r="BC107" s="59">
        <f>IF($BC$111=$AX$90,$BC$95+($AX$107-1)*$BC$96,$BC$91)</f>
        <v>0.33739837398373984</v>
      </c>
      <c r="BD107" s="59">
        <f>IF($BD$111=$AX$90,$BD$95+($AX$107-1)*$BD$96,$BD$91)</f>
        <v>0.13414634146341464</v>
      </c>
      <c r="BE107" s="59">
        <f>IF($BE$111=$AX$90,$BE$95+($AX$107-1)*$BE$96,$BE$91)</f>
        <v>0.13008130081300814</v>
      </c>
      <c r="BF107" s="59">
        <f>IF($BF$111=$AX$90,$BF$95+($AX$107-1)*$BF$96,$BF$91)</f>
        <v>0.17886178861788618</v>
      </c>
      <c r="BG107" s="59">
        <f>IF($BG$111=$AX$90,$BG$95+($AX$107-1)*$BG$96,$BG$91)</f>
        <v>0.29268292682926828</v>
      </c>
      <c r="BH107" s="59">
        <f>IF($BH$111=$AX$90,$BH$95+($AX$107-1)*$BH$96,$BH$91)</f>
        <v>0.80894308943089432</v>
      </c>
      <c r="BI107" s="59">
        <f>IF($BI$111=$AX$90,$BI$95+($AX$107-1)*$BI$96,$BI$91)</f>
        <v>0.86585365853658536</v>
      </c>
      <c r="BJ107" s="59">
        <f>IF($BJ$111=$AX$90,$BJ$95+($AX$107-1)*$BJ$96,$BJ$91)</f>
        <v>0.43902439024390244</v>
      </c>
      <c r="BK107" s="59">
        <f>IF($BK$111=$AX$90,$BK$95+($AX$107-1)*$BK$96,$BK$91)</f>
        <v>0.92682926829268297</v>
      </c>
      <c r="BL107" s="59">
        <f>IF($BL$111=$AX$90,$BL$95+($AX$107-1)*$BL$96,$BL$91)</f>
        <v>0.50406504065040647</v>
      </c>
      <c r="BM107" s="59">
        <f>IF($BM$111=$AX$90,$BM$95+($AX$107-1)*$BM$96,$BM$91)</f>
        <v>-6.5462540537349171E-16</v>
      </c>
      <c r="BN107" s="59">
        <v>1</v>
      </c>
      <c r="BO107" s="59"/>
      <c r="BP107" s="59"/>
      <c r="BQ107" s="59"/>
      <c r="BR107" s="59"/>
      <c r="BS107" s="59"/>
      <c r="BT107" s="59"/>
      <c r="BU107" s="59"/>
      <c r="BV107" s="59"/>
      <c r="BW107" s="59"/>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59"/>
      <c r="DI107" s="59"/>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row>
    <row r="108" spans="1:150" outlineLevel="1" x14ac:dyDescent="0.2">
      <c r="B108" s="1">
        <f>SUMPRODUCT($AZ$108:$BM$108,$AZ$110:$BM$110)</f>
        <v>2.0358333333333336</v>
      </c>
      <c r="C108" s="1">
        <f>1/(1+EXP(-F108))</f>
        <v>0.99999999999999689</v>
      </c>
      <c r="D108" s="1">
        <f>1/(1+EXP(-(F108- $H$11*G108)))</f>
        <v>2.9204600981968735E-6</v>
      </c>
      <c r="E108" s="1">
        <f>1/(1+EXP(-(F108+ $H$11*G108)))</f>
        <v>1</v>
      </c>
      <c r="F108" s="1">
        <f>MMULT($AZ$108:$BM$108,$B$16:$B$29) + B15</f>
        <v>33.371660809211335</v>
      </c>
      <c r="G108" s="1">
        <f t="array" ref="G108">SQRT(MMULT($AZ$108:$BN$108,MMULT($AW$15:$BK$29,TRANSPOSE($AZ$108:$BN$108))))</f>
        <v>23.528711567518865</v>
      </c>
      <c r="AW108" s="59"/>
      <c r="AX108" s="59">
        <v>12</v>
      </c>
      <c r="AY108" s="59"/>
      <c r="AZ108" s="59">
        <f>IF($AZ$111=$AX$90,$AZ$95+($AX$108-1)*$AZ$96,$AZ$91)</f>
        <v>2.0358333333333336</v>
      </c>
      <c r="BA108" s="59">
        <f>IF($BA$111=$AX$90,$BA$95+($AX$108-1)*$BA$96,$BA$91)</f>
        <v>5.6910569105691054E-2</v>
      </c>
      <c r="BB108" s="59">
        <f>IF($BB$111=$AX$90,$BB$95+($AX$108-1)*$BB$96,$BB$91)</f>
        <v>0.31300813008130079</v>
      </c>
      <c r="BC108" s="59">
        <f>IF($BC$111=$AX$90,$BC$95+($AX$108-1)*$BC$96,$BC$91)</f>
        <v>0.33739837398373984</v>
      </c>
      <c r="BD108" s="59">
        <f>IF($BD$111=$AX$90,$BD$95+($AX$108-1)*$BD$96,$BD$91)</f>
        <v>0.13414634146341464</v>
      </c>
      <c r="BE108" s="59">
        <f>IF($BE$111=$AX$90,$BE$95+($AX$108-1)*$BE$96,$BE$91)</f>
        <v>0.13008130081300814</v>
      </c>
      <c r="BF108" s="59">
        <f>IF($BF$111=$AX$90,$BF$95+($AX$108-1)*$BF$96,$BF$91)</f>
        <v>0.17886178861788618</v>
      </c>
      <c r="BG108" s="59">
        <f>IF($BG$111=$AX$90,$BG$95+($AX$108-1)*$BG$96,$BG$91)</f>
        <v>0.29268292682926828</v>
      </c>
      <c r="BH108" s="59">
        <f>IF($BH$111=$AX$90,$BH$95+($AX$108-1)*$BH$96,$BH$91)</f>
        <v>0.80894308943089432</v>
      </c>
      <c r="BI108" s="59">
        <f>IF($BI$111=$AX$90,$BI$95+($AX$108-1)*$BI$96,$BI$91)</f>
        <v>0.86585365853658536</v>
      </c>
      <c r="BJ108" s="59">
        <f>IF($BJ$111=$AX$90,$BJ$95+($AX$108-1)*$BJ$96,$BJ$91)</f>
        <v>0.43902439024390244</v>
      </c>
      <c r="BK108" s="59">
        <f>IF($BK$111=$AX$90,$BK$95+($AX$108-1)*$BK$96,$BK$91)</f>
        <v>0.92682926829268297</v>
      </c>
      <c r="BL108" s="59">
        <f>IF($BL$111=$AX$90,$BL$95+($AX$108-1)*$BL$96,$BL$91)</f>
        <v>0.50406504065040647</v>
      </c>
      <c r="BM108" s="59">
        <f>IF($BM$111=$AX$90,$BM$95+($AX$108-1)*$BM$96,$BM$91)</f>
        <v>-6.5462540537349171E-16</v>
      </c>
      <c r="BN108" s="59">
        <v>1</v>
      </c>
      <c r="BO108" s="59"/>
      <c r="BP108" s="59"/>
      <c r="BQ108" s="59"/>
      <c r="BR108" s="59"/>
      <c r="BS108" s="59"/>
      <c r="BT108" s="59"/>
      <c r="BU108" s="59"/>
      <c r="BV108" s="59"/>
      <c r="BW108" s="59"/>
      <c r="BX108" s="59"/>
      <c r="BY108" s="59"/>
      <c r="BZ108" s="59"/>
      <c r="CA108" s="59"/>
      <c r="CB108" s="59"/>
      <c r="CC108" s="59"/>
      <c r="CD108" s="59"/>
      <c r="CE108" s="59"/>
      <c r="CF108" s="59"/>
      <c r="CG108" s="59"/>
      <c r="CH108" s="59"/>
      <c r="CI108" s="59"/>
      <c r="CJ108" s="59"/>
      <c r="CK108" s="59"/>
      <c r="CL108" s="59"/>
      <c r="CM108" s="59"/>
      <c r="CN108" s="59"/>
      <c r="CO108" s="59"/>
      <c r="CP108" s="59"/>
      <c r="CQ108" s="59"/>
      <c r="CR108" s="59"/>
      <c r="CS108" s="59"/>
      <c r="CT108" s="59"/>
      <c r="CU108" s="59"/>
      <c r="CV108" s="59"/>
      <c r="CW108" s="59"/>
      <c r="CX108" s="59"/>
      <c r="CY108" s="59"/>
      <c r="CZ108" s="59"/>
      <c r="DA108" s="59"/>
      <c r="DB108" s="59"/>
      <c r="DC108" s="59"/>
      <c r="DD108" s="59"/>
      <c r="DE108" s="59"/>
      <c r="DF108" s="59"/>
      <c r="DG108" s="59"/>
      <c r="DH108" s="59"/>
      <c r="DI108" s="59"/>
      <c r="DJ108" s="59"/>
      <c r="DK108" s="59"/>
      <c r="DL108" s="59"/>
      <c r="DM108" s="59"/>
      <c r="DN108" s="59"/>
      <c r="DO108" s="59"/>
      <c r="DP108" s="59"/>
      <c r="DQ108" s="59"/>
      <c r="DR108" s="59"/>
      <c r="DS108" s="59"/>
      <c r="DT108" s="59"/>
      <c r="DU108" s="59"/>
      <c r="DV108" s="59"/>
      <c r="DW108" s="59"/>
      <c r="DX108" s="59"/>
      <c r="DY108" s="59"/>
      <c r="DZ108" s="59"/>
      <c r="EA108" s="59"/>
      <c r="EB108" s="59"/>
      <c r="EC108" s="59"/>
      <c r="ED108" s="59"/>
      <c r="EE108" s="59"/>
      <c r="EF108" s="59"/>
      <c r="EG108" s="59"/>
      <c r="EH108" s="59"/>
      <c r="EI108" s="59"/>
      <c r="EJ108" s="59"/>
      <c r="EK108" s="59"/>
      <c r="EL108" s="59"/>
      <c r="EM108" s="59"/>
      <c r="EN108" s="59"/>
      <c r="EO108" s="59"/>
      <c r="EP108" s="59"/>
      <c r="EQ108" s="59"/>
      <c r="ER108" s="59"/>
      <c r="ES108" s="59"/>
      <c r="ET108" s="59"/>
    </row>
    <row r="109" spans="1:150" outlineLevel="1" x14ac:dyDescent="0.2">
      <c r="B109" s="1">
        <f>SUMPRODUCT($AZ$109:$BM$109,$AZ$110:$BM$110)</f>
        <v>2.13</v>
      </c>
      <c r="C109" s="1">
        <f>1/(1+EXP(-F109))</f>
        <v>1</v>
      </c>
      <c r="D109" s="1">
        <f>1/(1+EXP(-(F109- $H$11*G109)))</f>
        <v>1.7456452203079874E-7</v>
      </c>
      <c r="E109" s="1">
        <f>1/(1+EXP(-(F109+ $H$11*G109)))</f>
        <v>1</v>
      </c>
      <c r="F109" s="1">
        <f>MMULT($AZ$109:$BM$109,$B$16:$B$29) + B15</f>
        <v>41.899115534998771</v>
      </c>
      <c r="G109" s="1">
        <f t="array" ref="G109">SQRT(MMULT($AZ$109:$BN$109,MMULT($AW$15:$BK$29,TRANSPOSE($AZ$109:$BN$109))))</f>
        <v>29.316909506276609</v>
      </c>
      <c r="AW109" s="59"/>
      <c r="AX109" s="59">
        <v>13</v>
      </c>
      <c r="AY109" s="59"/>
      <c r="AZ109" s="59">
        <f>IF($AZ$111=$AX$90,$AZ$95+($AX$109-1)*$AZ$96,$AZ$91)</f>
        <v>2.13</v>
      </c>
      <c r="BA109" s="59">
        <f>IF($BA$111=$AX$90,$BA$95+($AX$109-1)*$BA$96,$BA$91)</f>
        <v>5.6910569105691054E-2</v>
      </c>
      <c r="BB109" s="59">
        <f>IF($BB$111=$AX$90,$BB$95+($AX$109-1)*$BB$96,$BB$91)</f>
        <v>0.31300813008130079</v>
      </c>
      <c r="BC109" s="59">
        <f>IF($BC$111=$AX$90,$BC$95+($AX$109-1)*$BC$96,$BC$91)</f>
        <v>0.33739837398373984</v>
      </c>
      <c r="BD109" s="59">
        <f>IF($BD$111=$AX$90,$BD$95+($AX$109-1)*$BD$96,$BD$91)</f>
        <v>0.13414634146341464</v>
      </c>
      <c r="BE109" s="59">
        <f>IF($BE$111=$AX$90,$BE$95+($AX$109-1)*$BE$96,$BE$91)</f>
        <v>0.13008130081300814</v>
      </c>
      <c r="BF109" s="59">
        <f>IF($BF$111=$AX$90,$BF$95+($AX$109-1)*$BF$96,$BF$91)</f>
        <v>0.17886178861788618</v>
      </c>
      <c r="BG109" s="59">
        <f>IF($BG$111=$AX$90,$BG$95+($AX$109-1)*$BG$96,$BG$91)</f>
        <v>0.29268292682926828</v>
      </c>
      <c r="BH109" s="59">
        <f>IF($BH$111=$AX$90,$BH$95+($AX$109-1)*$BH$96,$BH$91)</f>
        <v>0.80894308943089432</v>
      </c>
      <c r="BI109" s="59">
        <f>IF($BI$111=$AX$90,$BI$95+($AX$109-1)*$BI$96,$BI$91)</f>
        <v>0.86585365853658536</v>
      </c>
      <c r="BJ109" s="59">
        <f>IF($BJ$111=$AX$90,$BJ$95+($AX$109-1)*$BJ$96,$BJ$91)</f>
        <v>0.43902439024390244</v>
      </c>
      <c r="BK109" s="59">
        <f>IF($BK$111=$AX$90,$BK$95+($AX$109-1)*$BK$96,$BK$91)</f>
        <v>0.92682926829268297</v>
      </c>
      <c r="BL109" s="59">
        <f>IF($BL$111=$AX$90,$BL$95+($AX$109-1)*$BL$96,$BL$91)</f>
        <v>0.50406504065040647</v>
      </c>
      <c r="BM109" s="59">
        <f>IF($BM$111=$AX$90,$BM$95+($AX$109-1)*$BM$96,$BM$91)</f>
        <v>-6.5462540537349171E-16</v>
      </c>
      <c r="BN109" s="59">
        <v>1</v>
      </c>
      <c r="BO109" s="59"/>
      <c r="BP109" s="59"/>
      <c r="BQ109" s="59"/>
      <c r="BR109" s="59"/>
      <c r="BS109" s="59"/>
      <c r="BT109" s="59"/>
      <c r="BU109" s="59"/>
      <c r="BV109" s="59"/>
      <c r="BW109" s="59"/>
      <c r="BX109" s="59"/>
      <c r="BY109" s="59"/>
      <c r="BZ109" s="59"/>
      <c r="CA109" s="59"/>
      <c r="CB109" s="59"/>
      <c r="CC109" s="59"/>
      <c r="CD109" s="59"/>
      <c r="CE109" s="59"/>
      <c r="CF109" s="59"/>
      <c r="CG109" s="59"/>
      <c r="CH109" s="59"/>
      <c r="CI109" s="59"/>
      <c r="CJ109" s="59"/>
      <c r="CK109" s="59"/>
      <c r="CL109" s="59"/>
      <c r="CM109" s="59"/>
      <c r="CN109" s="59"/>
      <c r="CO109" s="59"/>
      <c r="CP109" s="59"/>
      <c r="CQ109" s="59"/>
      <c r="CR109" s="59"/>
      <c r="CS109" s="59"/>
      <c r="CT109" s="59"/>
      <c r="CU109" s="59"/>
      <c r="CV109" s="59"/>
      <c r="CW109" s="59"/>
      <c r="CX109" s="59"/>
      <c r="CY109" s="59"/>
      <c r="CZ109" s="59"/>
      <c r="DA109" s="59"/>
      <c r="DB109" s="59"/>
      <c r="DC109" s="59"/>
      <c r="DD109" s="59"/>
      <c r="DE109" s="59"/>
      <c r="DF109" s="59"/>
      <c r="DG109" s="59"/>
      <c r="DH109" s="59"/>
      <c r="DI109" s="59"/>
      <c r="DJ109" s="59"/>
      <c r="DK109" s="59"/>
      <c r="DL109" s="59"/>
      <c r="DM109" s="59"/>
      <c r="DN109" s="59"/>
      <c r="DO109" s="59"/>
      <c r="DP109" s="59"/>
      <c r="DQ109" s="59"/>
      <c r="DR109" s="59"/>
      <c r="DS109" s="59"/>
      <c r="DT109" s="59"/>
      <c r="DU109" s="59"/>
      <c r="DV109" s="59"/>
      <c r="DW109" s="59"/>
      <c r="DX109" s="59"/>
      <c r="DY109" s="59"/>
      <c r="DZ109" s="59"/>
      <c r="EA109" s="59"/>
      <c r="EB109" s="59"/>
      <c r="EC109" s="59"/>
      <c r="ED109" s="59"/>
      <c r="EE109" s="59"/>
      <c r="EF109" s="59"/>
      <c r="EG109" s="59"/>
      <c r="EH109" s="59"/>
      <c r="EI109" s="59"/>
      <c r="EJ109" s="59"/>
      <c r="EK109" s="59"/>
      <c r="EL109" s="59"/>
      <c r="EM109" s="59"/>
      <c r="EN109" s="59"/>
      <c r="EO109" s="59"/>
      <c r="EP109" s="59"/>
      <c r="EQ109" s="59"/>
      <c r="ER109" s="59"/>
      <c r="ES109" s="59"/>
      <c r="ET109" s="59"/>
    </row>
    <row r="110" spans="1:150" outlineLevel="1" x14ac:dyDescent="0.2">
      <c r="AW110" s="59"/>
      <c r="AX110" s="59"/>
      <c r="AY110" s="59"/>
      <c r="AZ110" s="59">
        <f>IF($AX$90 = $AZ$111,1,0)</f>
        <v>1</v>
      </c>
      <c r="BA110" s="59">
        <f>IF($AX$90 = $BA$111,1,0)</f>
        <v>0</v>
      </c>
      <c r="BB110" s="59">
        <f>IF($AX$90 = $BB$111,1,0)</f>
        <v>0</v>
      </c>
      <c r="BC110" s="59">
        <f>IF($AX$90 = $BC$111,1,0)</f>
        <v>0</v>
      </c>
      <c r="BD110" s="59">
        <f>IF($AX$90 = $BD$111,1,0)</f>
        <v>0</v>
      </c>
      <c r="BE110" s="59">
        <f>IF($AX$90 = $BE$111,1,0)</f>
        <v>0</v>
      </c>
      <c r="BF110" s="59">
        <f>IF($AX$90 = $BF$111,1,0)</f>
        <v>0</v>
      </c>
      <c r="BG110" s="59">
        <f>IF($AX$90 = $BG$111,1,0)</f>
        <v>0</v>
      </c>
      <c r="BH110" s="59">
        <f>IF($AX$90 = $BH$111,1,0)</f>
        <v>0</v>
      </c>
      <c r="BI110" s="59">
        <f>IF($AX$90 = $BI$111,1,0)</f>
        <v>0</v>
      </c>
      <c r="BJ110" s="59">
        <f>IF($AX$90 = $BJ$111,1,0)</f>
        <v>0</v>
      </c>
      <c r="BK110" s="59">
        <f>IF($AX$90 = $BK$111,1,0)</f>
        <v>0</v>
      </c>
      <c r="BL110" s="59">
        <f>IF($AX$90 = $BL$111,1,0)</f>
        <v>0</v>
      </c>
      <c r="BM110" s="59">
        <f>IF($AX$90 = $BM$111,1,0)</f>
        <v>0</v>
      </c>
      <c r="BN110" s="59"/>
      <c r="BO110" s="59"/>
      <c r="BP110" s="59"/>
      <c r="BQ110" s="59"/>
      <c r="BR110" s="59"/>
      <c r="BS110" s="59"/>
      <c r="BT110" s="59"/>
      <c r="BU110" s="59"/>
      <c r="BV110" s="59"/>
      <c r="BW110" s="59"/>
      <c r="BX110" s="59"/>
      <c r="BY110" s="59"/>
      <c r="BZ110" s="59"/>
      <c r="CA110" s="59"/>
      <c r="CB110" s="59"/>
      <c r="CC110" s="59"/>
      <c r="CD110" s="59"/>
      <c r="CE110" s="59"/>
      <c r="CF110" s="59"/>
      <c r="CG110" s="59"/>
      <c r="CH110" s="59"/>
      <c r="CI110" s="59"/>
      <c r="CJ110" s="59"/>
      <c r="CK110" s="59"/>
      <c r="CL110" s="59"/>
      <c r="CM110" s="59"/>
      <c r="CN110" s="59"/>
      <c r="CO110" s="59"/>
      <c r="CP110" s="59"/>
      <c r="CQ110" s="59"/>
      <c r="CR110" s="59"/>
      <c r="CS110" s="59"/>
      <c r="CT110" s="59"/>
      <c r="CU110" s="59"/>
      <c r="CV110" s="59"/>
      <c r="CW110" s="59"/>
      <c r="CX110" s="59"/>
      <c r="CY110" s="59"/>
      <c r="CZ110" s="59"/>
      <c r="DA110" s="59"/>
      <c r="DB110" s="59"/>
      <c r="DC110" s="59"/>
      <c r="DD110" s="59"/>
      <c r="DE110" s="59"/>
      <c r="DF110" s="59"/>
      <c r="DG110" s="59"/>
      <c r="DH110" s="59"/>
      <c r="DI110" s="59"/>
      <c r="DJ110" s="59"/>
      <c r="DK110" s="59"/>
      <c r="DL110" s="59"/>
      <c r="DM110" s="59"/>
      <c r="DN110" s="59"/>
      <c r="DO110" s="59"/>
      <c r="DP110" s="59"/>
      <c r="DQ110" s="59"/>
      <c r="DR110" s="59"/>
      <c r="DS110" s="59"/>
      <c r="DT110" s="59"/>
      <c r="DU110" s="59"/>
      <c r="DV110" s="59"/>
      <c r="DW110" s="59"/>
      <c r="DX110" s="59"/>
      <c r="DY110" s="59"/>
      <c r="DZ110" s="59"/>
      <c r="EA110" s="59"/>
      <c r="EB110" s="59"/>
      <c r="EC110" s="59"/>
      <c r="ED110" s="59"/>
      <c r="EE110" s="59"/>
      <c r="EF110" s="59"/>
      <c r="EG110" s="59"/>
      <c r="EH110" s="59"/>
      <c r="EI110" s="59"/>
      <c r="EJ110" s="59"/>
      <c r="EK110" s="59"/>
      <c r="EL110" s="59"/>
      <c r="EM110" s="59"/>
      <c r="EN110" s="59"/>
      <c r="EO110" s="59"/>
      <c r="EP110" s="59"/>
      <c r="EQ110" s="59"/>
      <c r="ER110" s="59"/>
      <c r="ES110" s="59"/>
      <c r="ET110" s="59"/>
    </row>
    <row r="111" spans="1:150" x14ac:dyDescent="0.2">
      <c r="A111" s="75"/>
      <c r="AW111" s="59"/>
      <c r="AX111" s="59"/>
      <c r="AY111" s="59"/>
      <c r="AZ111" s="59">
        <v>1</v>
      </c>
      <c r="BA111" s="59">
        <v>2</v>
      </c>
      <c r="BB111" s="59">
        <v>3</v>
      </c>
      <c r="BC111" s="59">
        <v>4</v>
      </c>
      <c r="BD111" s="59">
        <v>5</v>
      </c>
      <c r="BE111" s="59">
        <v>6</v>
      </c>
      <c r="BF111" s="59">
        <v>7</v>
      </c>
      <c r="BG111" s="59">
        <v>8</v>
      </c>
      <c r="BH111" s="59">
        <v>9</v>
      </c>
      <c r="BI111" s="59">
        <v>10</v>
      </c>
      <c r="BJ111" s="59">
        <v>11</v>
      </c>
      <c r="BK111" s="59">
        <v>12</v>
      </c>
      <c r="BL111" s="59">
        <v>13</v>
      </c>
      <c r="BM111" s="59">
        <v>14</v>
      </c>
      <c r="BN111" s="59"/>
      <c r="BO111" s="59"/>
      <c r="BP111" s="59"/>
      <c r="BQ111" s="59"/>
      <c r="BR111" s="59"/>
      <c r="BS111" s="59"/>
      <c r="BT111" s="59"/>
      <c r="BU111" s="59"/>
      <c r="BV111" s="59"/>
      <c r="BW111" s="59"/>
      <c r="BX111" s="59"/>
      <c r="BY111" s="59"/>
      <c r="BZ111" s="59"/>
      <c r="CA111" s="59"/>
      <c r="CB111" s="59"/>
      <c r="CC111" s="59"/>
      <c r="CD111" s="59"/>
      <c r="CE111" s="59"/>
      <c r="CF111" s="59"/>
      <c r="CG111" s="59"/>
      <c r="CH111" s="59"/>
      <c r="CI111" s="59"/>
      <c r="CJ111" s="59"/>
      <c r="CK111" s="59"/>
      <c r="CL111" s="59"/>
      <c r="CM111" s="59"/>
      <c r="CN111" s="59"/>
      <c r="CO111" s="59"/>
      <c r="CP111" s="59"/>
      <c r="CQ111" s="59"/>
      <c r="CR111" s="59"/>
      <c r="CS111" s="59"/>
      <c r="CT111" s="59"/>
      <c r="CU111" s="59"/>
      <c r="CV111" s="59"/>
      <c r="CW111" s="59"/>
      <c r="CX111" s="59"/>
      <c r="CY111" s="59"/>
      <c r="CZ111" s="59"/>
      <c r="DA111" s="59"/>
      <c r="DB111" s="59"/>
      <c r="DC111" s="59"/>
      <c r="DD111" s="59"/>
      <c r="DE111" s="59"/>
      <c r="DF111" s="59"/>
      <c r="DG111" s="59"/>
      <c r="DH111" s="59"/>
      <c r="DI111" s="59"/>
      <c r="DJ111" s="59"/>
      <c r="DK111" s="59"/>
      <c r="DL111" s="59"/>
      <c r="DM111" s="59"/>
      <c r="DN111" s="59"/>
      <c r="DO111" s="59"/>
      <c r="DP111" s="59"/>
      <c r="DQ111" s="59"/>
      <c r="DR111" s="59"/>
      <c r="DS111" s="59"/>
      <c r="DT111" s="59"/>
      <c r="DU111" s="59"/>
      <c r="DV111" s="59"/>
      <c r="DW111" s="59"/>
      <c r="DX111" s="59"/>
      <c r="DY111" s="59"/>
      <c r="DZ111" s="59"/>
      <c r="EA111" s="59"/>
      <c r="EB111" s="59"/>
      <c r="EC111" s="59"/>
      <c r="ED111" s="59"/>
      <c r="EE111" s="59"/>
      <c r="EF111" s="59"/>
      <c r="EG111" s="59"/>
      <c r="EH111" s="59"/>
      <c r="EI111" s="59"/>
      <c r="EJ111" s="59"/>
      <c r="EK111" s="59"/>
      <c r="EL111" s="59"/>
      <c r="EM111" s="59"/>
      <c r="EN111" s="59"/>
      <c r="EO111" s="59"/>
      <c r="EP111" s="59"/>
      <c r="EQ111" s="59"/>
      <c r="ER111" s="59"/>
      <c r="ES111" s="59"/>
      <c r="ET111" s="59"/>
    </row>
    <row r="112" spans="1:150" x14ac:dyDescent="0.2">
      <c r="A112" s="12" t="s">
        <v>170</v>
      </c>
      <c r="AW112" s="71" t="s">
        <v>201</v>
      </c>
      <c r="AX112" s="59"/>
      <c r="AY112" s="59"/>
      <c r="AZ112" s="59"/>
      <c r="BA112" s="59"/>
      <c r="BB112" s="59"/>
      <c r="BC112" s="59"/>
      <c r="BD112" s="59"/>
      <c r="BE112" s="59"/>
      <c r="BF112" s="59"/>
      <c r="BG112" s="59"/>
      <c r="BH112" s="59"/>
      <c r="BI112" s="59"/>
      <c r="BJ112" s="59"/>
      <c r="BK112" s="59"/>
      <c r="BL112" s="59"/>
      <c r="BM112" s="59"/>
      <c r="BN112" s="59"/>
      <c r="BO112" s="59"/>
      <c r="BP112" s="59"/>
      <c r="BQ112" s="59"/>
      <c r="BR112" s="59"/>
      <c r="BS112" s="59"/>
      <c r="BT112" s="59"/>
      <c r="BU112" s="59"/>
      <c r="BV112" s="59"/>
      <c r="BW112" s="59"/>
      <c r="BX112" s="59"/>
      <c r="BY112" s="59"/>
      <c r="BZ112" s="59"/>
      <c r="CA112" s="59"/>
      <c r="CB112" s="59"/>
      <c r="CC112" s="59"/>
      <c r="CD112" s="59"/>
      <c r="CE112" s="59"/>
      <c r="CF112" s="59"/>
      <c r="CG112" s="59"/>
      <c r="CH112" s="59"/>
      <c r="CI112" s="59"/>
      <c r="CJ112" s="59"/>
      <c r="CK112" s="59"/>
      <c r="CL112" s="59"/>
      <c r="CM112" s="59"/>
      <c r="CN112" s="59"/>
      <c r="CO112" s="59"/>
      <c r="CP112" s="59"/>
      <c r="CQ112" s="59"/>
      <c r="CR112" s="59"/>
      <c r="CS112" s="59"/>
      <c r="CT112" s="59"/>
      <c r="CU112" s="59"/>
      <c r="CV112" s="59"/>
      <c r="CW112" s="59"/>
      <c r="CX112" s="59"/>
      <c r="CY112" s="59"/>
      <c r="CZ112" s="59"/>
      <c r="DA112" s="59"/>
      <c r="DB112" s="59"/>
      <c r="DC112" s="59"/>
      <c r="DD112" s="59"/>
      <c r="DE112" s="59"/>
      <c r="DF112" s="59"/>
      <c r="DG112" s="59"/>
      <c r="DH112" s="59"/>
      <c r="DI112" s="59"/>
      <c r="DJ112" s="59"/>
      <c r="DK112" s="59"/>
      <c r="DL112" s="59"/>
      <c r="DM112" s="59"/>
      <c r="DN112" s="59"/>
      <c r="DO112" s="59"/>
      <c r="DP112" s="59"/>
      <c r="DQ112" s="59"/>
      <c r="DR112" s="59"/>
      <c r="DS112" s="59"/>
      <c r="DT112" s="59"/>
      <c r="DU112" s="59"/>
      <c r="DV112" s="59"/>
      <c r="DW112" s="59"/>
      <c r="DX112" s="59"/>
      <c r="DY112" s="59"/>
      <c r="DZ112" s="59"/>
      <c r="EA112" s="59"/>
      <c r="EB112" s="59"/>
      <c r="EC112" s="59"/>
      <c r="ED112" s="59"/>
      <c r="EE112" s="59"/>
      <c r="EF112" s="59"/>
      <c r="EG112" s="59"/>
      <c r="EH112" s="59"/>
      <c r="EI112" s="59"/>
      <c r="EJ112" s="59"/>
      <c r="EK112" s="59"/>
      <c r="EL112" s="59"/>
      <c r="EM112" s="59"/>
      <c r="EN112" s="59"/>
      <c r="EO112" s="59"/>
      <c r="EP112" s="59"/>
      <c r="EQ112" s="59"/>
      <c r="ER112" s="59"/>
      <c r="ES112" s="59"/>
      <c r="ET112" s="59"/>
    </row>
    <row r="113" spans="49:150" outlineLevel="1" x14ac:dyDescent="0.2">
      <c r="AW113" s="71" t="s">
        <v>202</v>
      </c>
      <c r="AX113" s="59">
        <v>0</v>
      </c>
      <c r="AY113" s="59">
        <v>0.05</v>
      </c>
      <c r="AZ113" s="59">
        <v>0.1</v>
      </c>
      <c r="BA113" s="59">
        <v>0.15000000000000002</v>
      </c>
      <c r="BB113" s="59">
        <v>0.2</v>
      </c>
      <c r="BC113" s="59">
        <v>0.25</v>
      </c>
      <c r="BD113" s="59">
        <v>0.3</v>
      </c>
      <c r="BE113" s="59">
        <v>0.35</v>
      </c>
      <c r="BF113" s="59">
        <v>0.39999999999999997</v>
      </c>
      <c r="BG113" s="59">
        <v>0.44999999999999996</v>
      </c>
      <c r="BH113" s="59">
        <v>0.49999999999999994</v>
      </c>
      <c r="BI113" s="59">
        <v>0.54999999999999993</v>
      </c>
      <c r="BJ113" s="59">
        <v>0.6</v>
      </c>
      <c r="BK113" s="59">
        <v>0.65</v>
      </c>
      <c r="BL113" s="59">
        <v>0.70000000000000007</v>
      </c>
      <c r="BM113" s="59">
        <v>0.75000000000000011</v>
      </c>
      <c r="BN113" s="59">
        <v>0.80000000000000016</v>
      </c>
      <c r="BO113" s="59">
        <v>0.8500000000000002</v>
      </c>
      <c r="BP113" s="59">
        <v>0.90000000000000024</v>
      </c>
      <c r="BQ113" s="59">
        <v>0.95000000000000029</v>
      </c>
      <c r="BR113" s="59">
        <v>1.0000000000000002</v>
      </c>
      <c r="BS113" s="59"/>
      <c r="BT113" s="59"/>
      <c r="BU113" s="59"/>
      <c r="BV113" s="59"/>
      <c r="BW113" s="59"/>
      <c r="BX113" s="59"/>
      <c r="BY113" s="59"/>
      <c r="BZ113" s="59"/>
      <c r="CA113" s="59"/>
      <c r="CB113" s="59"/>
      <c r="CC113" s="59"/>
      <c r="CD113" s="59"/>
      <c r="CE113" s="59"/>
      <c r="CF113" s="59"/>
      <c r="CG113" s="59"/>
      <c r="CH113" s="59"/>
      <c r="CI113" s="59"/>
      <c r="CJ113" s="59"/>
      <c r="CK113" s="59"/>
      <c r="CL113" s="59"/>
      <c r="CM113" s="59"/>
      <c r="CN113" s="59"/>
      <c r="CO113" s="59"/>
      <c r="CP113" s="59"/>
      <c r="CQ113" s="59"/>
      <c r="CR113" s="59"/>
      <c r="CS113" s="59"/>
      <c r="CT113" s="59"/>
      <c r="CU113" s="59"/>
      <c r="CV113" s="59"/>
      <c r="CW113" s="59"/>
      <c r="CX113" s="59"/>
      <c r="CY113" s="59"/>
      <c r="CZ113" s="59"/>
      <c r="DA113" s="59"/>
      <c r="DB113" s="59"/>
      <c r="DC113" s="59"/>
      <c r="DD113" s="59"/>
      <c r="DE113" s="59"/>
      <c r="DF113" s="59"/>
      <c r="DG113" s="59"/>
      <c r="DH113" s="59"/>
      <c r="DI113" s="59"/>
      <c r="DJ113" s="59"/>
      <c r="DK113" s="59"/>
      <c r="DL113" s="59"/>
      <c r="DM113" s="59"/>
      <c r="DN113" s="59"/>
      <c r="DO113" s="59"/>
      <c r="DP113" s="59"/>
      <c r="DQ113" s="59"/>
      <c r="DR113" s="59"/>
      <c r="DS113" s="59"/>
      <c r="DT113" s="59"/>
      <c r="DU113" s="59"/>
      <c r="DV113" s="59"/>
      <c r="DW113" s="59"/>
      <c r="DX113" s="59"/>
      <c r="DY113" s="59"/>
      <c r="DZ113" s="59"/>
      <c r="EA113" s="59"/>
      <c r="EB113" s="59"/>
      <c r="EC113" s="59"/>
      <c r="ED113" s="59"/>
      <c r="EE113" s="59"/>
      <c r="EF113" s="59"/>
      <c r="EG113" s="59"/>
      <c r="EH113" s="59"/>
      <c r="EI113" s="59"/>
      <c r="EJ113" s="59"/>
      <c r="EK113" s="59"/>
      <c r="EL113" s="59"/>
      <c r="EM113" s="59"/>
      <c r="EN113" s="59"/>
      <c r="EO113" s="59"/>
      <c r="EP113" s="59"/>
      <c r="EQ113" s="59"/>
      <c r="ER113" s="59"/>
      <c r="ES113" s="59"/>
      <c r="ET113" s="59"/>
    </row>
    <row r="114" spans="49:150" outlineLevel="1" x14ac:dyDescent="0.2">
      <c r="AW114" s="71" t="s">
        <v>203</v>
      </c>
      <c r="AX114" s="59">
        <v>0</v>
      </c>
      <c r="AY114" s="59">
        <v>1</v>
      </c>
      <c r="AZ114" s="59">
        <v>1</v>
      </c>
      <c r="BA114" s="59">
        <v>1</v>
      </c>
      <c r="BB114" s="59">
        <v>1</v>
      </c>
      <c r="BC114" s="59">
        <v>1</v>
      </c>
      <c r="BD114" s="59">
        <v>1</v>
      </c>
      <c r="BE114" s="59">
        <v>1</v>
      </c>
      <c r="BF114" s="59">
        <v>1</v>
      </c>
      <c r="BG114" s="59">
        <v>2</v>
      </c>
      <c r="BH114" s="59">
        <v>3</v>
      </c>
      <c r="BI114" s="59">
        <v>4</v>
      </c>
      <c r="BJ114" s="59">
        <v>4</v>
      </c>
      <c r="BK114" s="59">
        <v>4</v>
      </c>
      <c r="BL114" s="59">
        <v>4</v>
      </c>
      <c r="BM114" s="59">
        <v>5</v>
      </c>
      <c r="BN114" s="59">
        <v>5</v>
      </c>
      <c r="BO114" s="59">
        <v>6</v>
      </c>
      <c r="BP114" s="59">
        <v>7</v>
      </c>
      <c r="BQ114" s="59">
        <v>7</v>
      </c>
      <c r="BR114" s="59">
        <v>18</v>
      </c>
      <c r="BS114" s="59"/>
      <c r="BT114" s="59"/>
      <c r="BU114" s="59"/>
      <c r="BV114" s="59"/>
      <c r="BW114" s="59"/>
      <c r="BX114" s="59"/>
      <c r="BY114" s="59"/>
      <c r="BZ114" s="59"/>
      <c r="CA114" s="59"/>
      <c r="CB114" s="59"/>
      <c r="CC114" s="59"/>
      <c r="CD114" s="59"/>
      <c r="CE114" s="59"/>
      <c r="CF114" s="59"/>
      <c r="CG114" s="59"/>
      <c r="CH114" s="59"/>
      <c r="CI114" s="59"/>
      <c r="CJ114" s="59"/>
      <c r="CK114" s="59"/>
      <c r="CL114" s="59"/>
      <c r="CM114" s="59"/>
      <c r="CN114" s="59"/>
      <c r="CO114" s="59"/>
      <c r="CP114" s="59"/>
      <c r="CQ114" s="59"/>
      <c r="CR114" s="59"/>
      <c r="CS114" s="59"/>
      <c r="CT114" s="59"/>
      <c r="CU114" s="59"/>
      <c r="CV114" s="59"/>
      <c r="CW114" s="59"/>
      <c r="CX114" s="59"/>
      <c r="CY114" s="59"/>
      <c r="CZ114" s="59"/>
      <c r="DA114" s="59"/>
      <c r="DB114" s="59"/>
      <c r="DC114" s="59"/>
      <c r="DD114" s="59"/>
      <c r="DE114" s="59"/>
      <c r="DF114" s="59"/>
      <c r="DG114" s="59"/>
      <c r="DH114" s="59"/>
      <c r="DI114" s="59"/>
      <c r="DJ114" s="59"/>
      <c r="DK114" s="59"/>
      <c r="DL114" s="59"/>
      <c r="DM114" s="59"/>
      <c r="DN114" s="59"/>
      <c r="DO114" s="59"/>
      <c r="DP114" s="59"/>
      <c r="DQ114" s="59"/>
      <c r="DR114" s="59"/>
      <c r="DS114" s="59"/>
      <c r="DT114" s="59"/>
      <c r="DU114" s="59"/>
      <c r="DV114" s="59"/>
      <c r="DW114" s="59"/>
      <c r="DX114" s="59"/>
      <c r="DY114" s="59"/>
      <c r="DZ114" s="59"/>
      <c r="EA114" s="59"/>
      <c r="EB114" s="59"/>
      <c r="EC114" s="59"/>
      <c r="ED114" s="59"/>
      <c r="EE114" s="59"/>
      <c r="EF114" s="59"/>
      <c r="EG114" s="59"/>
      <c r="EH114" s="59"/>
      <c r="EI114" s="59"/>
      <c r="EJ114" s="59"/>
      <c r="EK114" s="59"/>
      <c r="EL114" s="59"/>
      <c r="EM114" s="59"/>
      <c r="EN114" s="59"/>
      <c r="EO114" s="59"/>
      <c r="EP114" s="59"/>
      <c r="EQ114" s="59"/>
      <c r="ER114" s="59"/>
      <c r="ES114" s="59"/>
      <c r="ET114" s="59"/>
    </row>
    <row r="115" spans="49:150" outlineLevel="1" x14ac:dyDescent="0.2">
      <c r="AW115" s="71" t="s">
        <v>204</v>
      </c>
      <c r="AX115" s="59">
        <v>0</v>
      </c>
      <c r="AY115" s="59">
        <v>217</v>
      </c>
      <c r="AZ115" s="59">
        <v>219</v>
      </c>
      <c r="BA115" s="59">
        <v>220</v>
      </c>
      <c r="BB115" s="59">
        <v>221</v>
      </c>
      <c r="BC115" s="59">
        <v>221</v>
      </c>
      <c r="BD115" s="59">
        <v>224</v>
      </c>
      <c r="BE115" s="59">
        <v>225</v>
      </c>
      <c r="BF115" s="59">
        <v>226</v>
      </c>
      <c r="BG115" s="59">
        <v>227</v>
      </c>
      <c r="BH115" s="59">
        <v>227</v>
      </c>
      <c r="BI115" s="59">
        <v>227</v>
      </c>
      <c r="BJ115" s="59">
        <v>227</v>
      </c>
      <c r="BK115" s="59">
        <v>227</v>
      </c>
      <c r="BL115" s="59">
        <v>228</v>
      </c>
      <c r="BM115" s="59">
        <v>228</v>
      </c>
      <c r="BN115" s="59">
        <v>228</v>
      </c>
      <c r="BO115" s="59">
        <v>228</v>
      </c>
      <c r="BP115" s="59">
        <v>228</v>
      </c>
      <c r="BQ115" s="59">
        <v>228</v>
      </c>
      <c r="BR115" s="59">
        <v>228</v>
      </c>
      <c r="BS115" s="59"/>
      <c r="BT115" s="59"/>
      <c r="BU115" s="59"/>
      <c r="BV115" s="59"/>
      <c r="BW115" s="59"/>
      <c r="BX115" s="59"/>
      <c r="BY115" s="59"/>
      <c r="BZ115" s="59"/>
      <c r="CA115" s="59"/>
      <c r="CB115" s="59"/>
      <c r="CC115" s="59"/>
      <c r="CD115" s="59"/>
      <c r="CE115" s="59"/>
      <c r="CF115" s="59"/>
      <c r="CG115" s="59"/>
      <c r="CH115" s="59"/>
      <c r="CI115" s="59"/>
      <c r="CJ115" s="59"/>
      <c r="CK115" s="59"/>
      <c r="CL115" s="59"/>
      <c r="CM115" s="59"/>
      <c r="CN115" s="59"/>
      <c r="CO115" s="59"/>
      <c r="CP115" s="59"/>
      <c r="CQ115" s="59"/>
      <c r="CR115" s="59"/>
      <c r="CS115" s="59"/>
      <c r="CT115" s="59"/>
      <c r="CU115" s="59"/>
      <c r="CV115" s="59"/>
      <c r="CW115" s="59"/>
      <c r="CX115" s="59"/>
      <c r="CY115" s="59"/>
      <c r="CZ115" s="59"/>
      <c r="DA115" s="59"/>
      <c r="DB115" s="59"/>
      <c r="DC115" s="59"/>
      <c r="DD115" s="59"/>
      <c r="DE115" s="59"/>
      <c r="DF115" s="59"/>
      <c r="DG115" s="59"/>
      <c r="DH115" s="59"/>
      <c r="DI115" s="59"/>
      <c r="DJ115" s="59"/>
      <c r="DK115" s="59"/>
      <c r="DL115" s="59"/>
      <c r="DM115" s="59"/>
      <c r="DN115" s="59"/>
      <c r="DO115" s="59"/>
      <c r="DP115" s="59"/>
      <c r="DQ115" s="59"/>
      <c r="DR115" s="59"/>
      <c r="DS115" s="59"/>
      <c r="DT115" s="59"/>
      <c r="DU115" s="59"/>
      <c r="DV115" s="59"/>
      <c r="DW115" s="59"/>
      <c r="DX115" s="59"/>
      <c r="DY115" s="59"/>
      <c r="DZ115" s="59"/>
      <c r="EA115" s="59"/>
      <c r="EB115" s="59"/>
      <c r="EC115" s="59"/>
      <c r="ED115" s="59"/>
      <c r="EE115" s="59"/>
      <c r="EF115" s="59"/>
      <c r="EG115" s="59"/>
      <c r="EH115" s="59"/>
      <c r="EI115" s="59"/>
      <c r="EJ115" s="59"/>
      <c r="EK115" s="59"/>
      <c r="EL115" s="59"/>
      <c r="EM115" s="59"/>
      <c r="EN115" s="59"/>
      <c r="EO115" s="59"/>
      <c r="EP115" s="59"/>
      <c r="EQ115" s="59"/>
      <c r="ER115" s="59"/>
      <c r="ES115" s="59"/>
      <c r="ET115" s="59"/>
    </row>
    <row r="116" spans="49:150" outlineLevel="1" x14ac:dyDescent="0.2">
      <c r="AW116" s="71"/>
      <c r="AX116" s="59"/>
      <c r="AY116" s="59"/>
      <c r="AZ116" s="59"/>
      <c r="BA116" s="59"/>
      <c r="BB116" s="59"/>
      <c r="BC116" s="59"/>
      <c r="BD116" s="59"/>
      <c r="BE116" s="59"/>
      <c r="BF116" s="59"/>
      <c r="BG116" s="59"/>
      <c r="BH116" s="59"/>
      <c r="BI116" s="59"/>
      <c r="BJ116" s="59"/>
      <c r="BK116" s="59"/>
      <c r="BL116" s="59"/>
      <c r="BM116" s="59"/>
      <c r="BN116" s="59"/>
      <c r="BO116" s="59"/>
      <c r="BP116" s="59"/>
      <c r="BQ116" s="59"/>
      <c r="BR116" s="59"/>
      <c r="BS116" s="59"/>
      <c r="BT116" s="59"/>
      <c r="BU116" s="59"/>
      <c r="BV116" s="59"/>
      <c r="BW116" s="59"/>
      <c r="BX116" s="59"/>
      <c r="BY116" s="59"/>
      <c r="BZ116" s="59"/>
      <c r="CA116" s="59"/>
      <c r="CB116" s="59"/>
      <c r="CC116" s="59"/>
      <c r="CD116" s="59"/>
      <c r="CE116" s="59"/>
      <c r="CF116" s="59"/>
      <c r="CG116" s="59"/>
      <c r="CH116" s="59"/>
      <c r="CI116" s="59"/>
      <c r="CJ116" s="59"/>
      <c r="CK116" s="59"/>
      <c r="CL116" s="59"/>
      <c r="CM116" s="59"/>
      <c r="CN116" s="59"/>
      <c r="CO116" s="59"/>
      <c r="CP116" s="59"/>
      <c r="CQ116" s="59"/>
      <c r="CR116" s="59"/>
      <c r="CS116" s="59"/>
      <c r="CT116" s="59"/>
      <c r="CU116" s="59"/>
      <c r="CV116" s="59"/>
      <c r="CW116" s="59"/>
      <c r="CX116" s="59"/>
      <c r="CY116" s="59"/>
      <c r="CZ116" s="59"/>
      <c r="DA116" s="59"/>
      <c r="DB116" s="59"/>
      <c r="DC116" s="59"/>
      <c r="DD116" s="59"/>
      <c r="DE116" s="59"/>
      <c r="DF116" s="59"/>
      <c r="DG116" s="59"/>
      <c r="DH116" s="59"/>
      <c r="DI116" s="59"/>
      <c r="DJ116" s="59"/>
      <c r="DK116" s="59"/>
      <c r="DL116" s="59"/>
      <c r="DM116" s="59"/>
      <c r="DN116" s="59"/>
      <c r="DO116" s="59"/>
      <c r="DP116" s="59"/>
      <c r="DQ116" s="59"/>
      <c r="DR116" s="59"/>
      <c r="DS116" s="59"/>
      <c r="DT116" s="59"/>
      <c r="DU116" s="59"/>
      <c r="DV116" s="59"/>
      <c r="DW116" s="59"/>
      <c r="DX116" s="59"/>
      <c r="DY116" s="59"/>
      <c r="DZ116" s="59"/>
      <c r="EA116" s="59"/>
      <c r="EB116" s="59"/>
      <c r="EC116" s="59"/>
      <c r="ED116" s="59"/>
      <c r="EE116" s="59"/>
      <c r="EF116" s="59"/>
      <c r="EG116" s="59"/>
      <c r="EH116" s="59"/>
      <c r="EI116" s="59"/>
      <c r="EJ116" s="59"/>
      <c r="EK116" s="59"/>
      <c r="EL116" s="59"/>
      <c r="EM116" s="59"/>
      <c r="EN116" s="59"/>
      <c r="EO116" s="59"/>
      <c r="EP116" s="59"/>
      <c r="EQ116" s="59"/>
      <c r="ER116" s="59"/>
      <c r="ES116" s="59"/>
      <c r="ET116" s="59"/>
    </row>
    <row r="117" spans="49:150" outlineLevel="1" x14ac:dyDescent="0.2">
      <c r="AW117" s="71" t="s">
        <v>205</v>
      </c>
      <c r="AX117" s="59">
        <v>0.05</v>
      </c>
      <c r="AY117" s="59">
        <v>0.1</v>
      </c>
      <c r="AZ117" s="59">
        <v>0.15000000000000002</v>
      </c>
      <c r="BA117" s="59">
        <v>0.2</v>
      </c>
      <c r="BB117" s="59">
        <v>0.25</v>
      </c>
      <c r="BC117" s="59">
        <v>0.3</v>
      </c>
      <c r="BD117" s="59">
        <v>0.35</v>
      </c>
      <c r="BE117" s="59">
        <v>0.39999999999999997</v>
      </c>
      <c r="BF117" s="59">
        <v>0.44999999999999996</v>
      </c>
      <c r="BG117" s="59">
        <v>0.49999999999999994</v>
      </c>
      <c r="BH117" s="59">
        <v>0.54999999999999993</v>
      </c>
      <c r="BI117" s="59">
        <v>0.6</v>
      </c>
      <c r="BJ117" s="59">
        <v>0.65</v>
      </c>
      <c r="BK117" s="59">
        <v>0.70000000000000007</v>
      </c>
      <c r="BL117" s="59">
        <v>0.75000000000000011</v>
      </c>
      <c r="BM117" s="59">
        <v>0.80000000000000016</v>
      </c>
      <c r="BN117" s="59">
        <v>0.8500000000000002</v>
      </c>
      <c r="BO117" s="59">
        <v>0.90000000000000024</v>
      </c>
      <c r="BP117" s="59">
        <v>0.95000000000000029</v>
      </c>
      <c r="BQ117" s="59">
        <v>1.0000000000000002</v>
      </c>
      <c r="BR117" s="59"/>
      <c r="BS117" s="59"/>
      <c r="BT117" s="59"/>
      <c r="BU117" s="59"/>
      <c r="BV117" s="59"/>
      <c r="BW117" s="59"/>
      <c r="BX117" s="59"/>
      <c r="BY117" s="59"/>
      <c r="BZ117" s="59"/>
      <c r="CA117" s="59"/>
      <c r="CB117" s="59"/>
      <c r="CC117" s="59"/>
      <c r="CD117" s="59"/>
      <c r="CE117" s="59"/>
      <c r="CF117" s="59"/>
      <c r="CG117" s="59"/>
      <c r="CH117" s="59"/>
      <c r="CI117" s="59"/>
      <c r="CJ117" s="59"/>
      <c r="CK117" s="59"/>
      <c r="CL117" s="59"/>
      <c r="CM117" s="59"/>
      <c r="CN117" s="59"/>
      <c r="CO117" s="59"/>
      <c r="CP117" s="59"/>
      <c r="CQ117" s="59"/>
      <c r="CR117" s="59"/>
      <c r="CS117" s="59"/>
      <c r="CT117" s="59"/>
      <c r="CU117" s="59"/>
      <c r="CV117" s="59"/>
      <c r="CW117" s="59"/>
      <c r="CX117" s="59"/>
      <c r="CY117" s="59"/>
      <c r="CZ117" s="59"/>
      <c r="DA117" s="59"/>
      <c r="DB117" s="59"/>
      <c r="DC117" s="59"/>
      <c r="DD117" s="59"/>
      <c r="DE117" s="59"/>
      <c r="DF117" s="59"/>
      <c r="DG117" s="59"/>
      <c r="DH117" s="59"/>
      <c r="DI117" s="59"/>
      <c r="DJ117" s="59"/>
      <c r="DK117" s="59"/>
      <c r="DL117" s="59"/>
      <c r="DM117" s="59"/>
      <c r="DN117" s="59"/>
      <c r="DO117" s="59"/>
      <c r="DP117" s="59"/>
      <c r="DQ117" s="59"/>
      <c r="DR117" s="59"/>
      <c r="DS117" s="59"/>
      <c r="DT117" s="59"/>
      <c r="DU117" s="59"/>
      <c r="DV117" s="59"/>
      <c r="DW117" s="59"/>
      <c r="DX117" s="59"/>
      <c r="DY117" s="59"/>
      <c r="DZ117" s="59"/>
      <c r="EA117" s="59"/>
      <c r="EB117" s="59"/>
      <c r="EC117" s="59"/>
      <c r="ED117" s="59"/>
      <c r="EE117" s="59"/>
      <c r="EF117" s="59"/>
      <c r="EG117" s="59"/>
      <c r="EH117" s="59"/>
      <c r="EI117" s="59"/>
      <c r="EJ117" s="59"/>
      <c r="EK117" s="59"/>
      <c r="EL117" s="59"/>
      <c r="EM117" s="59"/>
      <c r="EN117" s="59"/>
      <c r="EO117" s="59"/>
      <c r="EP117" s="59"/>
      <c r="EQ117" s="59"/>
      <c r="ER117" s="59"/>
      <c r="ES117" s="59"/>
      <c r="ET117" s="59"/>
    </row>
    <row r="118" spans="49:150" outlineLevel="1" x14ac:dyDescent="0.2">
      <c r="AW118" s="71" t="s">
        <v>203</v>
      </c>
      <c r="AX118" s="59">
        <v>1</v>
      </c>
      <c r="AY118" s="59">
        <v>0</v>
      </c>
      <c r="AZ118" s="59">
        <v>0</v>
      </c>
      <c r="BA118" s="59">
        <v>0</v>
      </c>
      <c r="BB118" s="59">
        <v>0</v>
      </c>
      <c r="BC118" s="59">
        <v>0</v>
      </c>
      <c r="BD118" s="59">
        <v>0</v>
      </c>
      <c r="BE118" s="59">
        <v>0</v>
      </c>
      <c r="BF118" s="59">
        <v>1</v>
      </c>
      <c r="BG118" s="59">
        <v>1</v>
      </c>
      <c r="BH118" s="59">
        <v>1</v>
      </c>
      <c r="BI118" s="59">
        <v>0</v>
      </c>
      <c r="BJ118" s="59">
        <v>0</v>
      </c>
      <c r="BK118" s="59">
        <v>0</v>
      </c>
      <c r="BL118" s="59">
        <v>1</v>
      </c>
      <c r="BM118" s="59">
        <v>0</v>
      </c>
      <c r="BN118" s="59">
        <v>1</v>
      </c>
      <c r="BO118" s="59">
        <v>1</v>
      </c>
      <c r="BP118" s="59">
        <v>0</v>
      </c>
      <c r="BQ118" s="59">
        <v>11</v>
      </c>
      <c r="BR118" s="59"/>
      <c r="BS118" s="59"/>
      <c r="BT118" s="59"/>
      <c r="BU118" s="59"/>
      <c r="BV118" s="59"/>
      <c r="BW118" s="59"/>
      <c r="BX118" s="59"/>
      <c r="BY118" s="59"/>
      <c r="BZ118" s="59"/>
      <c r="CA118" s="59"/>
      <c r="CB118" s="59"/>
      <c r="CC118" s="59"/>
      <c r="CD118" s="59"/>
      <c r="CE118" s="59"/>
      <c r="CF118" s="59"/>
      <c r="CG118" s="59"/>
      <c r="CH118" s="59"/>
      <c r="CI118" s="59"/>
      <c r="CJ118" s="59"/>
      <c r="CK118" s="59"/>
      <c r="CL118" s="59"/>
      <c r="CM118" s="59"/>
      <c r="CN118" s="59"/>
      <c r="CO118" s="59"/>
      <c r="CP118" s="59"/>
      <c r="CQ118" s="59"/>
      <c r="CR118" s="59"/>
      <c r="CS118" s="59"/>
      <c r="CT118" s="59"/>
      <c r="CU118" s="59"/>
      <c r="CV118" s="59"/>
      <c r="CW118" s="59"/>
      <c r="CX118" s="59"/>
      <c r="CY118" s="59"/>
      <c r="CZ118" s="59"/>
      <c r="DA118" s="59"/>
      <c r="DB118" s="59"/>
      <c r="DC118" s="59"/>
      <c r="DD118" s="59"/>
      <c r="DE118" s="59"/>
      <c r="DF118" s="59"/>
      <c r="DG118" s="59"/>
      <c r="DH118" s="59"/>
      <c r="DI118" s="59"/>
      <c r="DJ118" s="59"/>
      <c r="DK118" s="59"/>
      <c r="DL118" s="59"/>
      <c r="DM118" s="59"/>
      <c r="DN118" s="59"/>
      <c r="DO118" s="59"/>
      <c r="DP118" s="59"/>
      <c r="DQ118" s="59"/>
      <c r="DR118" s="59"/>
      <c r="DS118" s="59"/>
      <c r="DT118" s="59"/>
      <c r="DU118" s="59"/>
      <c r="DV118" s="59"/>
      <c r="DW118" s="59"/>
      <c r="DX118" s="59"/>
      <c r="DY118" s="59"/>
      <c r="DZ118" s="59"/>
      <c r="EA118" s="59"/>
      <c r="EB118" s="59"/>
      <c r="EC118" s="59"/>
      <c r="ED118" s="59"/>
      <c r="EE118" s="59"/>
      <c r="EF118" s="59"/>
      <c r="EG118" s="59"/>
      <c r="EH118" s="59"/>
      <c r="EI118" s="59"/>
      <c r="EJ118" s="59"/>
      <c r="EK118" s="59"/>
      <c r="EL118" s="59"/>
      <c r="EM118" s="59"/>
      <c r="EN118" s="59"/>
      <c r="EO118" s="59"/>
      <c r="EP118" s="59"/>
      <c r="EQ118" s="59"/>
      <c r="ER118" s="59"/>
      <c r="ES118" s="59"/>
      <c r="ET118" s="59"/>
    </row>
    <row r="119" spans="49:150" outlineLevel="1" x14ac:dyDescent="0.2">
      <c r="AW119" s="71" t="s">
        <v>204</v>
      </c>
      <c r="AX119" s="59">
        <v>-217</v>
      </c>
      <c r="AY119" s="59">
        <v>-2</v>
      </c>
      <c r="AZ119" s="59">
        <v>-1</v>
      </c>
      <c r="BA119" s="59">
        <v>-1</v>
      </c>
      <c r="BB119" s="59">
        <v>0</v>
      </c>
      <c r="BC119" s="59">
        <v>-3</v>
      </c>
      <c r="BD119" s="59">
        <v>-1</v>
      </c>
      <c r="BE119" s="59">
        <v>-1</v>
      </c>
      <c r="BF119" s="59">
        <v>-1</v>
      </c>
      <c r="BG119" s="59">
        <v>0</v>
      </c>
      <c r="BH119" s="59">
        <v>0</v>
      </c>
      <c r="BI119" s="59">
        <v>0</v>
      </c>
      <c r="BJ119" s="59">
        <v>0</v>
      </c>
      <c r="BK119" s="59">
        <v>-1</v>
      </c>
      <c r="BL119" s="59">
        <v>0</v>
      </c>
      <c r="BM119" s="59">
        <v>0</v>
      </c>
      <c r="BN119" s="59">
        <v>0</v>
      </c>
      <c r="BO119" s="59">
        <v>0</v>
      </c>
      <c r="BP119" s="59">
        <v>0</v>
      </c>
      <c r="BQ119" s="59">
        <v>0</v>
      </c>
      <c r="BR119" s="59"/>
      <c r="BS119" s="59"/>
      <c r="BT119" s="59"/>
      <c r="BU119" s="59"/>
      <c r="BV119" s="59"/>
      <c r="BW119" s="59"/>
      <c r="BX119" s="59"/>
      <c r="BY119" s="59"/>
      <c r="BZ119" s="59"/>
      <c r="CA119" s="59"/>
      <c r="CB119" s="59"/>
      <c r="CC119" s="59"/>
      <c r="CD119" s="59"/>
      <c r="CE119" s="59"/>
      <c r="CF119" s="59"/>
      <c r="CG119" s="59"/>
      <c r="CH119" s="59"/>
      <c r="CI119" s="59"/>
      <c r="CJ119" s="59"/>
      <c r="CK119" s="59"/>
      <c r="CL119" s="59"/>
      <c r="CM119" s="59"/>
      <c r="CN119" s="59"/>
      <c r="CO119" s="59"/>
      <c r="CP119" s="59"/>
      <c r="CQ119" s="59"/>
      <c r="CR119" s="59"/>
      <c r="CS119" s="59"/>
      <c r="CT119" s="59"/>
      <c r="CU119" s="59"/>
      <c r="CV119" s="59"/>
      <c r="CW119" s="59"/>
      <c r="CX119" s="59"/>
      <c r="CY119" s="59"/>
      <c r="CZ119" s="59"/>
      <c r="DA119" s="59"/>
      <c r="DB119" s="59"/>
      <c r="DC119" s="59"/>
      <c r="DD119" s="59"/>
      <c r="DE119" s="59"/>
      <c r="DF119" s="59"/>
      <c r="DG119" s="59"/>
      <c r="DH119" s="59"/>
      <c r="DI119" s="59"/>
      <c r="DJ119" s="59"/>
      <c r="DK119" s="59"/>
      <c r="DL119" s="59"/>
      <c r="DM119" s="59"/>
      <c r="DN119" s="59"/>
      <c r="DO119" s="59"/>
      <c r="DP119" s="59"/>
      <c r="DQ119" s="59"/>
      <c r="DR119" s="59"/>
      <c r="DS119" s="59"/>
      <c r="DT119" s="59"/>
      <c r="DU119" s="59"/>
      <c r="DV119" s="59"/>
      <c r="DW119" s="59"/>
      <c r="DX119" s="59"/>
      <c r="DY119" s="59"/>
      <c r="DZ119" s="59"/>
      <c r="EA119" s="59"/>
      <c r="EB119" s="59"/>
      <c r="EC119" s="59"/>
      <c r="ED119" s="59"/>
      <c r="EE119" s="59"/>
      <c r="EF119" s="59"/>
      <c r="EG119" s="59"/>
      <c r="EH119" s="59"/>
      <c r="EI119" s="59"/>
      <c r="EJ119" s="59"/>
      <c r="EK119" s="59"/>
      <c r="EL119" s="59"/>
      <c r="EM119" s="59"/>
      <c r="EN119" s="59"/>
      <c r="EO119" s="59"/>
      <c r="EP119" s="59"/>
      <c r="EQ119" s="59"/>
      <c r="ER119" s="59"/>
      <c r="ES119" s="59"/>
      <c r="ET119" s="59"/>
    </row>
    <row r="120" spans="49:150" outlineLevel="1" x14ac:dyDescent="0.2">
      <c r="AW120" s="59"/>
      <c r="AX120" s="59"/>
      <c r="AY120" s="59"/>
      <c r="AZ120" s="59"/>
      <c r="BA120" s="59"/>
      <c r="BB120" s="59"/>
      <c r="BC120" s="59"/>
      <c r="BD120" s="59"/>
      <c r="BE120" s="59"/>
      <c r="BF120" s="59"/>
      <c r="BG120" s="59"/>
      <c r="BH120" s="59"/>
      <c r="BI120" s="59"/>
      <c r="BJ120" s="59"/>
      <c r="BK120" s="59"/>
      <c r="BL120" s="59"/>
      <c r="BM120" s="59"/>
      <c r="BN120" s="59"/>
      <c r="BO120" s="59"/>
      <c r="BP120" s="59"/>
      <c r="BQ120" s="59"/>
      <c r="BR120" s="59"/>
      <c r="BS120" s="59"/>
      <c r="BT120" s="59"/>
      <c r="BU120" s="59"/>
      <c r="BV120" s="59"/>
      <c r="BW120" s="59"/>
      <c r="BX120" s="59"/>
      <c r="BY120" s="59"/>
      <c r="BZ120" s="59"/>
      <c r="CA120" s="59"/>
      <c r="CB120" s="59"/>
      <c r="CC120" s="59"/>
      <c r="CD120" s="59"/>
      <c r="CE120" s="59"/>
      <c r="CF120" s="59"/>
      <c r="CG120" s="59"/>
      <c r="CH120" s="59"/>
      <c r="CI120" s="59"/>
      <c r="CJ120" s="59"/>
      <c r="CK120" s="59"/>
      <c r="CL120" s="59"/>
      <c r="CM120" s="59"/>
      <c r="CN120" s="59"/>
      <c r="CO120" s="59"/>
      <c r="CP120" s="59"/>
      <c r="CQ120" s="59"/>
      <c r="CR120" s="59"/>
      <c r="CS120" s="59"/>
      <c r="CT120" s="59"/>
      <c r="CU120" s="59"/>
      <c r="CV120" s="59"/>
      <c r="CW120" s="59"/>
      <c r="CX120" s="59"/>
      <c r="CY120" s="59"/>
      <c r="CZ120" s="59"/>
      <c r="DA120" s="59"/>
      <c r="DB120" s="59"/>
      <c r="DC120" s="59"/>
      <c r="DD120" s="59"/>
      <c r="DE120" s="59"/>
      <c r="DF120" s="59"/>
      <c r="DG120" s="59"/>
      <c r="DH120" s="59"/>
      <c r="DI120" s="59"/>
      <c r="DJ120" s="59"/>
      <c r="DK120" s="59"/>
      <c r="DL120" s="59"/>
      <c r="DM120" s="59"/>
      <c r="DN120" s="59"/>
      <c r="DO120" s="59"/>
      <c r="DP120" s="59"/>
      <c r="DQ120" s="59"/>
      <c r="DR120" s="59"/>
      <c r="DS120" s="59"/>
      <c r="DT120" s="59"/>
      <c r="DU120" s="59"/>
      <c r="DV120" s="59"/>
      <c r="DW120" s="59"/>
      <c r="DX120" s="59"/>
      <c r="DY120" s="59"/>
      <c r="DZ120" s="59"/>
      <c r="EA120" s="59"/>
      <c r="EB120" s="59"/>
      <c r="EC120" s="59"/>
      <c r="ED120" s="59"/>
      <c r="EE120" s="59"/>
      <c r="EF120" s="59"/>
      <c r="EG120" s="59"/>
      <c r="EH120" s="59"/>
      <c r="EI120" s="59"/>
      <c r="EJ120" s="59"/>
      <c r="EK120" s="59"/>
      <c r="EL120" s="59"/>
      <c r="EM120" s="59"/>
      <c r="EN120" s="59"/>
      <c r="EO120" s="59"/>
      <c r="EP120" s="59"/>
      <c r="EQ120" s="59"/>
      <c r="ER120" s="59"/>
      <c r="ES120" s="59"/>
      <c r="ET120" s="59"/>
    </row>
    <row r="121" spans="49:150" outlineLevel="1" x14ac:dyDescent="0.2">
      <c r="AW121" s="59"/>
      <c r="AX121" s="59"/>
      <c r="AY121" s="59"/>
      <c r="AZ121" s="59"/>
      <c r="BA121" s="59"/>
      <c r="BB121" s="59"/>
      <c r="BC121" s="59"/>
      <c r="BD121" s="59"/>
      <c r="BE121" s="59"/>
      <c r="BF121" s="59"/>
      <c r="BG121" s="59"/>
      <c r="BH121" s="59"/>
      <c r="BI121" s="59"/>
      <c r="BJ121" s="59"/>
      <c r="BK121" s="59"/>
      <c r="BL121" s="59"/>
      <c r="BM121" s="59"/>
      <c r="BN121" s="59"/>
      <c r="BO121" s="59"/>
      <c r="BP121" s="59"/>
      <c r="BQ121" s="59"/>
      <c r="BR121" s="59"/>
      <c r="BS121" s="59"/>
      <c r="BT121" s="59"/>
      <c r="BU121" s="59"/>
      <c r="BV121" s="59"/>
      <c r="BW121" s="59"/>
      <c r="BX121" s="59"/>
      <c r="BY121" s="59"/>
      <c r="BZ121" s="59"/>
      <c r="CA121" s="59"/>
      <c r="CB121" s="59"/>
      <c r="CC121" s="59"/>
      <c r="CD121" s="59"/>
      <c r="CE121" s="59"/>
      <c r="CF121" s="59"/>
      <c r="CG121" s="59"/>
      <c r="CH121" s="59"/>
      <c r="CI121" s="59"/>
      <c r="CJ121" s="59"/>
      <c r="CK121" s="59"/>
      <c r="CL121" s="59"/>
      <c r="CM121" s="59"/>
      <c r="CN121" s="59"/>
      <c r="CO121" s="59"/>
      <c r="CP121" s="59"/>
      <c r="CQ121" s="59"/>
      <c r="CR121" s="59"/>
      <c r="CS121" s="59"/>
      <c r="CT121" s="59"/>
      <c r="CU121" s="59"/>
      <c r="CV121" s="59"/>
      <c r="CW121" s="59"/>
      <c r="CX121" s="59"/>
      <c r="CY121" s="59"/>
      <c r="CZ121" s="59"/>
      <c r="DA121" s="59"/>
      <c r="DB121" s="59"/>
      <c r="DC121" s="59"/>
      <c r="DD121" s="59"/>
      <c r="DE121" s="59"/>
      <c r="DF121" s="59"/>
      <c r="DG121" s="59"/>
      <c r="DH121" s="59"/>
      <c r="DI121" s="59"/>
      <c r="DJ121" s="59"/>
      <c r="DK121" s="59"/>
      <c r="DL121" s="59"/>
      <c r="DM121" s="59"/>
      <c r="DN121" s="59"/>
      <c r="DO121" s="59"/>
      <c r="DP121" s="59"/>
      <c r="DQ121" s="59"/>
      <c r="DR121" s="59"/>
      <c r="DS121" s="59"/>
      <c r="DT121" s="59"/>
      <c r="DU121" s="59"/>
      <c r="DV121" s="59"/>
      <c r="DW121" s="59"/>
      <c r="DX121" s="59"/>
      <c r="DY121" s="59"/>
      <c r="DZ121" s="59"/>
      <c r="EA121" s="59"/>
      <c r="EB121" s="59"/>
      <c r="EC121" s="59"/>
      <c r="ED121" s="59"/>
      <c r="EE121" s="59"/>
      <c r="EF121" s="59"/>
      <c r="EG121" s="59"/>
      <c r="EH121" s="59"/>
      <c r="EI121" s="59"/>
      <c r="EJ121" s="59"/>
      <c r="EK121" s="59"/>
      <c r="EL121" s="59"/>
      <c r="EM121" s="59"/>
      <c r="EN121" s="59"/>
      <c r="EO121" s="59"/>
      <c r="EP121" s="59"/>
      <c r="EQ121" s="59"/>
      <c r="ER121" s="59"/>
      <c r="ES121" s="59"/>
      <c r="ET121" s="59"/>
    </row>
    <row r="122" spans="49:150" outlineLevel="1" x14ac:dyDescent="0.2">
      <c r="AW122" s="59"/>
      <c r="AX122" s="59"/>
      <c r="AY122" s="59"/>
      <c r="AZ122" s="59"/>
      <c r="BA122" s="59"/>
      <c r="BB122" s="59"/>
      <c r="BC122" s="59"/>
      <c r="BD122" s="59"/>
      <c r="BE122" s="59"/>
      <c r="BF122" s="59"/>
      <c r="BG122" s="59"/>
      <c r="BH122" s="59"/>
      <c r="BI122" s="59"/>
      <c r="BJ122" s="59"/>
      <c r="BK122" s="59"/>
      <c r="BL122" s="59"/>
      <c r="BM122" s="59"/>
      <c r="BN122" s="59"/>
      <c r="BO122" s="59"/>
      <c r="BP122" s="59"/>
      <c r="BQ122" s="59"/>
      <c r="BR122" s="59"/>
      <c r="BS122" s="59"/>
      <c r="BT122" s="59"/>
      <c r="BU122" s="59"/>
      <c r="BV122" s="59"/>
      <c r="BW122" s="59"/>
      <c r="BX122" s="59"/>
      <c r="BY122" s="59"/>
      <c r="BZ122" s="59"/>
      <c r="CA122" s="59"/>
      <c r="CB122" s="59"/>
      <c r="CC122" s="59"/>
      <c r="CD122" s="59"/>
      <c r="CE122" s="59"/>
      <c r="CF122" s="59"/>
      <c r="CG122" s="59"/>
      <c r="CH122" s="59"/>
      <c r="CI122" s="59"/>
      <c r="CJ122" s="59"/>
      <c r="CK122" s="59"/>
      <c r="CL122" s="59"/>
      <c r="CM122" s="59"/>
      <c r="CN122" s="59"/>
      <c r="CO122" s="59"/>
      <c r="CP122" s="59"/>
      <c r="CQ122" s="59"/>
      <c r="CR122" s="59"/>
      <c r="CS122" s="59"/>
      <c r="CT122" s="59"/>
      <c r="CU122" s="59"/>
      <c r="CV122" s="59"/>
      <c r="CW122" s="59"/>
      <c r="CX122" s="59"/>
      <c r="CY122" s="59"/>
      <c r="CZ122" s="59"/>
      <c r="DA122" s="59"/>
      <c r="DB122" s="59"/>
      <c r="DC122" s="59"/>
      <c r="DD122" s="59"/>
      <c r="DE122" s="59"/>
      <c r="DF122" s="59"/>
      <c r="DG122" s="59"/>
      <c r="DH122" s="59"/>
      <c r="DI122" s="59"/>
      <c r="DJ122" s="59"/>
      <c r="DK122" s="59"/>
      <c r="DL122" s="59"/>
      <c r="DM122" s="59"/>
      <c r="DN122" s="59"/>
      <c r="DO122" s="59"/>
      <c r="DP122" s="59"/>
      <c r="DQ122" s="59"/>
      <c r="DR122" s="59"/>
      <c r="DS122" s="59"/>
      <c r="DT122" s="59"/>
      <c r="DU122" s="59"/>
      <c r="DV122" s="59"/>
      <c r="DW122" s="59"/>
      <c r="DX122" s="59"/>
      <c r="DY122" s="59"/>
      <c r="DZ122" s="59"/>
      <c r="EA122" s="59"/>
      <c r="EB122" s="59"/>
      <c r="EC122" s="59"/>
      <c r="ED122" s="59"/>
      <c r="EE122" s="59"/>
      <c r="EF122" s="59"/>
      <c r="EG122" s="59"/>
      <c r="EH122" s="59"/>
      <c r="EI122" s="59"/>
      <c r="EJ122" s="59"/>
      <c r="EK122" s="59"/>
      <c r="EL122" s="59"/>
      <c r="EM122" s="59"/>
      <c r="EN122" s="59"/>
      <c r="EO122" s="59"/>
      <c r="EP122" s="59"/>
      <c r="EQ122" s="59"/>
      <c r="ER122" s="59"/>
      <c r="ES122" s="59"/>
      <c r="ET122" s="59"/>
    </row>
    <row r="123" spans="49:150" outlineLevel="1" x14ac:dyDescent="0.2">
      <c r="AW123" s="59"/>
      <c r="AX123" s="59"/>
      <c r="AY123" s="59"/>
      <c r="AZ123" s="59"/>
      <c r="BA123" s="59"/>
      <c r="BB123" s="59"/>
      <c r="BC123" s="59"/>
      <c r="BD123" s="59"/>
      <c r="BE123" s="59"/>
      <c r="BF123" s="59"/>
      <c r="BG123" s="59"/>
      <c r="BH123" s="59"/>
      <c r="BI123" s="59"/>
      <c r="BJ123" s="59"/>
      <c r="BK123" s="59"/>
      <c r="BL123" s="59"/>
      <c r="BM123" s="59"/>
      <c r="BN123" s="59"/>
      <c r="BO123" s="59"/>
      <c r="BP123" s="59"/>
      <c r="BQ123" s="59"/>
      <c r="BR123" s="59"/>
      <c r="BS123" s="59"/>
      <c r="BT123" s="59"/>
      <c r="BU123" s="59"/>
      <c r="BV123" s="59"/>
      <c r="BW123" s="59"/>
      <c r="BX123" s="59"/>
      <c r="BY123" s="59"/>
      <c r="BZ123" s="59"/>
      <c r="CA123" s="59"/>
      <c r="CB123" s="59"/>
      <c r="CC123" s="59"/>
      <c r="CD123" s="59"/>
      <c r="CE123" s="59"/>
      <c r="CF123" s="59"/>
      <c r="CG123" s="59"/>
      <c r="CH123" s="59"/>
      <c r="CI123" s="59"/>
      <c r="CJ123" s="59"/>
      <c r="CK123" s="59"/>
      <c r="CL123" s="59"/>
      <c r="CM123" s="59"/>
      <c r="CN123" s="59"/>
      <c r="CO123" s="59"/>
      <c r="CP123" s="59"/>
      <c r="CQ123" s="59"/>
      <c r="CR123" s="59"/>
      <c r="CS123" s="59"/>
      <c r="CT123" s="59"/>
      <c r="CU123" s="59"/>
      <c r="CV123" s="59"/>
      <c r="CW123" s="59"/>
      <c r="CX123" s="59"/>
      <c r="CY123" s="59"/>
      <c r="CZ123" s="59"/>
      <c r="DA123" s="59"/>
      <c r="DB123" s="59"/>
      <c r="DC123" s="59"/>
      <c r="DD123" s="59"/>
      <c r="DE123" s="59"/>
      <c r="DF123" s="59"/>
      <c r="DG123" s="59"/>
      <c r="DH123" s="59"/>
      <c r="DI123" s="59"/>
      <c r="DJ123" s="59"/>
      <c r="DK123" s="59"/>
      <c r="DL123" s="59"/>
      <c r="DM123" s="59"/>
      <c r="DN123" s="59"/>
      <c r="DO123" s="59"/>
      <c r="DP123" s="59"/>
      <c r="DQ123" s="59"/>
      <c r="DR123" s="59"/>
      <c r="DS123" s="59"/>
      <c r="DT123" s="59"/>
      <c r="DU123" s="59"/>
      <c r="DV123" s="59"/>
      <c r="DW123" s="59"/>
      <c r="DX123" s="59"/>
      <c r="DY123" s="59"/>
      <c r="DZ123" s="59"/>
      <c r="EA123" s="59"/>
      <c r="EB123" s="59"/>
      <c r="EC123" s="59"/>
      <c r="ED123" s="59"/>
      <c r="EE123" s="59"/>
      <c r="EF123" s="59"/>
      <c r="EG123" s="59"/>
      <c r="EH123" s="59"/>
      <c r="EI123" s="59"/>
      <c r="EJ123" s="59"/>
      <c r="EK123" s="59"/>
      <c r="EL123" s="59"/>
      <c r="EM123" s="59"/>
      <c r="EN123" s="59"/>
      <c r="EO123" s="59"/>
      <c r="EP123" s="59"/>
      <c r="EQ123" s="59"/>
      <c r="ER123" s="59"/>
      <c r="ES123" s="59"/>
      <c r="ET123" s="59"/>
    </row>
    <row r="124" spans="49:150" outlineLevel="1" x14ac:dyDescent="0.2">
      <c r="AW124" s="59"/>
      <c r="AX124" s="59"/>
      <c r="AY124" s="59"/>
      <c r="AZ124" s="59"/>
      <c r="BA124" s="59"/>
      <c r="BB124" s="59"/>
      <c r="BC124" s="59"/>
      <c r="BD124" s="59"/>
      <c r="BE124" s="59"/>
      <c r="BF124" s="59"/>
      <c r="BG124" s="59"/>
      <c r="BH124" s="59"/>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c r="CG124" s="59"/>
      <c r="CH124" s="59"/>
      <c r="CI124" s="59"/>
      <c r="CJ124" s="59"/>
      <c r="CK124" s="59"/>
      <c r="CL124" s="59"/>
      <c r="CM124" s="59"/>
      <c r="CN124" s="59"/>
      <c r="CO124" s="59"/>
      <c r="CP124" s="59"/>
      <c r="CQ124" s="59"/>
      <c r="CR124" s="59"/>
      <c r="CS124" s="59"/>
      <c r="CT124" s="59"/>
      <c r="CU124" s="59"/>
      <c r="CV124" s="59"/>
      <c r="CW124" s="59"/>
      <c r="CX124" s="59"/>
      <c r="CY124" s="59"/>
      <c r="CZ124" s="59"/>
      <c r="DA124" s="59"/>
      <c r="DB124" s="59"/>
      <c r="DC124" s="59"/>
      <c r="DD124" s="59"/>
      <c r="DE124" s="59"/>
      <c r="DF124" s="59"/>
      <c r="DG124" s="59"/>
      <c r="DH124" s="59"/>
      <c r="DI124" s="59"/>
      <c r="DJ124" s="59"/>
      <c r="DK124" s="59"/>
      <c r="DL124" s="59"/>
      <c r="DM124" s="59"/>
      <c r="DN124" s="59"/>
      <c r="DO124" s="59"/>
      <c r="DP124" s="59"/>
      <c r="DQ124" s="59"/>
      <c r="DR124" s="59"/>
      <c r="DS124" s="59"/>
      <c r="DT124" s="59"/>
      <c r="DU124" s="59"/>
      <c r="DV124" s="59"/>
      <c r="DW124" s="59"/>
      <c r="DX124" s="59"/>
      <c r="DY124" s="59"/>
      <c r="DZ124" s="59"/>
      <c r="EA124" s="59"/>
      <c r="EB124" s="59"/>
      <c r="EC124" s="59"/>
      <c r="ED124" s="59"/>
      <c r="EE124" s="59"/>
      <c r="EF124" s="59"/>
      <c r="EG124" s="59"/>
      <c r="EH124" s="59"/>
      <c r="EI124" s="59"/>
      <c r="EJ124" s="59"/>
      <c r="EK124" s="59"/>
      <c r="EL124" s="59"/>
      <c r="EM124" s="59"/>
      <c r="EN124" s="59"/>
      <c r="EO124" s="59"/>
      <c r="EP124" s="59"/>
      <c r="EQ124" s="59"/>
      <c r="ER124" s="59"/>
      <c r="ES124" s="59"/>
      <c r="ET124" s="59"/>
    </row>
    <row r="125" spans="49:150" outlineLevel="1" x14ac:dyDescent="0.2">
      <c r="AW125" s="59"/>
      <c r="AX125" s="59"/>
      <c r="AY125" s="59"/>
      <c r="AZ125" s="59"/>
      <c r="BA125" s="59"/>
      <c r="BB125" s="59"/>
      <c r="BC125" s="59"/>
      <c r="BD125" s="59"/>
      <c r="BE125" s="59"/>
      <c r="BF125" s="59"/>
      <c r="BG125" s="59"/>
      <c r="BH125" s="59"/>
      <c r="BI125" s="59"/>
      <c r="BJ125" s="59"/>
      <c r="BK125" s="59"/>
      <c r="BL125" s="59"/>
      <c r="BM125" s="59"/>
      <c r="BN125" s="59"/>
      <c r="BO125" s="59"/>
      <c r="BP125" s="59"/>
      <c r="BQ125" s="59"/>
      <c r="BR125" s="59"/>
      <c r="BS125" s="59"/>
      <c r="BT125" s="59"/>
      <c r="BU125" s="59"/>
      <c r="BV125" s="59"/>
      <c r="BW125" s="59"/>
      <c r="BX125" s="59"/>
      <c r="BY125" s="59"/>
      <c r="BZ125" s="59"/>
      <c r="CA125" s="59"/>
      <c r="CB125" s="59"/>
      <c r="CC125" s="59"/>
      <c r="CD125" s="59"/>
      <c r="CE125" s="59"/>
      <c r="CF125" s="59"/>
      <c r="CG125" s="59"/>
      <c r="CH125" s="59"/>
      <c r="CI125" s="59"/>
      <c r="CJ125" s="59"/>
      <c r="CK125" s="59"/>
      <c r="CL125" s="59"/>
      <c r="CM125" s="59"/>
      <c r="CN125" s="59"/>
      <c r="CO125" s="59"/>
      <c r="CP125" s="59"/>
      <c r="CQ125" s="59"/>
      <c r="CR125" s="59"/>
      <c r="CS125" s="59"/>
      <c r="CT125" s="59"/>
      <c r="CU125" s="59"/>
      <c r="CV125" s="59"/>
      <c r="CW125" s="59"/>
      <c r="CX125" s="59"/>
      <c r="CY125" s="59"/>
      <c r="CZ125" s="59"/>
      <c r="DA125" s="59"/>
      <c r="DB125" s="59"/>
      <c r="DC125" s="59"/>
      <c r="DD125" s="59"/>
      <c r="DE125" s="59"/>
      <c r="DF125" s="59"/>
      <c r="DG125" s="59"/>
      <c r="DH125" s="59"/>
      <c r="DI125" s="59"/>
      <c r="DJ125" s="59"/>
      <c r="DK125" s="59"/>
      <c r="DL125" s="59"/>
      <c r="DM125" s="59"/>
      <c r="DN125" s="59"/>
      <c r="DO125" s="59"/>
      <c r="DP125" s="59"/>
      <c r="DQ125" s="59"/>
      <c r="DR125" s="59"/>
      <c r="DS125" s="59"/>
      <c r="DT125" s="59"/>
      <c r="DU125" s="59"/>
      <c r="DV125" s="59"/>
      <c r="DW125" s="59"/>
      <c r="DX125" s="59"/>
      <c r="DY125" s="59"/>
      <c r="DZ125" s="59"/>
      <c r="EA125" s="59"/>
      <c r="EB125" s="59"/>
      <c r="EC125" s="59"/>
      <c r="ED125" s="59"/>
      <c r="EE125" s="59"/>
      <c r="EF125" s="59"/>
      <c r="EG125" s="59"/>
      <c r="EH125" s="59"/>
      <c r="EI125" s="59"/>
      <c r="EJ125" s="59"/>
      <c r="EK125" s="59"/>
      <c r="EL125" s="59"/>
      <c r="EM125" s="59"/>
      <c r="EN125" s="59"/>
      <c r="EO125" s="59"/>
      <c r="EP125" s="59"/>
      <c r="EQ125" s="59"/>
      <c r="ER125" s="59"/>
      <c r="ES125" s="59"/>
      <c r="ET125" s="59"/>
    </row>
    <row r="126" spans="49:150" outlineLevel="1" x14ac:dyDescent="0.2">
      <c r="AW126" s="59"/>
      <c r="AX126" s="59"/>
      <c r="AY126" s="59"/>
      <c r="AZ126" s="59"/>
      <c r="BA126" s="59"/>
      <c r="BB126" s="59"/>
      <c r="BC126" s="59"/>
      <c r="BD126" s="59"/>
      <c r="BE126" s="59"/>
      <c r="BF126" s="59"/>
      <c r="BG126" s="59"/>
      <c r="BH126" s="59"/>
      <c r="BI126" s="59"/>
      <c r="BJ126" s="59"/>
      <c r="BK126" s="59"/>
      <c r="BL126" s="59"/>
      <c r="BM126" s="59"/>
      <c r="BN126" s="59"/>
      <c r="BO126" s="59"/>
      <c r="BP126" s="59"/>
      <c r="BQ126" s="59"/>
      <c r="BR126" s="59"/>
      <c r="BS126" s="59"/>
      <c r="BT126" s="59"/>
      <c r="BU126" s="59"/>
      <c r="BV126" s="59"/>
      <c r="BW126" s="59"/>
      <c r="BX126" s="59"/>
      <c r="BY126" s="59"/>
      <c r="BZ126" s="59"/>
      <c r="CA126" s="59"/>
      <c r="CB126" s="59"/>
      <c r="CC126" s="59"/>
      <c r="CD126" s="59"/>
      <c r="CE126" s="59"/>
      <c r="CF126" s="59"/>
      <c r="CG126" s="59"/>
      <c r="CH126" s="59"/>
      <c r="CI126" s="59"/>
      <c r="CJ126" s="59"/>
      <c r="CK126" s="59"/>
      <c r="CL126" s="59"/>
      <c r="CM126" s="59"/>
      <c r="CN126" s="59"/>
      <c r="CO126" s="59"/>
      <c r="CP126" s="59"/>
      <c r="CQ126" s="59"/>
      <c r="CR126" s="59"/>
      <c r="CS126" s="59"/>
      <c r="CT126" s="59"/>
      <c r="CU126" s="59"/>
      <c r="CV126" s="59"/>
      <c r="CW126" s="59"/>
      <c r="CX126" s="59"/>
      <c r="CY126" s="59"/>
      <c r="CZ126" s="59"/>
      <c r="DA126" s="59"/>
      <c r="DB126" s="59"/>
      <c r="DC126" s="59"/>
      <c r="DD126" s="59"/>
      <c r="DE126" s="59"/>
      <c r="DF126" s="59"/>
      <c r="DG126" s="59"/>
      <c r="DH126" s="59"/>
      <c r="DI126" s="59"/>
      <c r="DJ126" s="59"/>
      <c r="DK126" s="59"/>
      <c r="DL126" s="59"/>
      <c r="DM126" s="59"/>
      <c r="DN126" s="59"/>
      <c r="DO126" s="59"/>
      <c r="DP126" s="59"/>
      <c r="DQ126" s="59"/>
      <c r="DR126" s="59"/>
      <c r="DS126" s="59"/>
      <c r="DT126" s="59"/>
      <c r="DU126" s="59"/>
      <c r="DV126" s="59"/>
      <c r="DW126" s="59"/>
      <c r="DX126" s="59"/>
      <c r="DY126" s="59"/>
      <c r="DZ126" s="59"/>
      <c r="EA126" s="59"/>
      <c r="EB126" s="59"/>
      <c r="EC126" s="59"/>
      <c r="ED126" s="59"/>
      <c r="EE126" s="59"/>
      <c r="EF126" s="59"/>
      <c r="EG126" s="59"/>
      <c r="EH126" s="59"/>
      <c r="EI126" s="59"/>
      <c r="EJ126" s="59"/>
      <c r="EK126" s="59"/>
      <c r="EL126" s="59"/>
      <c r="EM126" s="59"/>
      <c r="EN126" s="59"/>
      <c r="EO126" s="59"/>
      <c r="EP126" s="59"/>
      <c r="EQ126" s="59"/>
      <c r="ER126" s="59"/>
      <c r="ES126" s="59"/>
      <c r="ET126" s="59"/>
    </row>
    <row r="127" spans="49:150" outlineLevel="1" x14ac:dyDescent="0.2">
      <c r="AW127" s="59"/>
      <c r="AX127" s="59"/>
      <c r="AY127" s="59"/>
      <c r="AZ127" s="59"/>
      <c r="BA127" s="59"/>
      <c r="BB127" s="59"/>
      <c r="BC127" s="59"/>
      <c r="BD127" s="59"/>
      <c r="BE127" s="59"/>
      <c r="BF127" s="59"/>
      <c r="BG127" s="59"/>
      <c r="BH127" s="59"/>
      <c r="BI127" s="59"/>
      <c r="BJ127" s="59"/>
      <c r="BK127" s="59"/>
      <c r="BL127" s="59"/>
      <c r="BM127" s="59"/>
      <c r="BN127" s="59"/>
      <c r="BO127" s="59"/>
      <c r="BP127" s="59"/>
      <c r="BQ127" s="59"/>
      <c r="BR127" s="59"/>
      <c r="BS127" s="59"/>
      <c r="BT127" s="59"/>
      <c r="BU127" s="59"/>
      <c r="BV127" s="59"/>
      <c r="BW127" s="59"/>
      <c r="BX127" s="59"/>
      <c r="BY127" s="59"/>
      <c r="BZ127" s="59"/>
      <c r="CA127" s="59"/>
      <c r="CB127" s="59"/>
      <c r="CC127" s="59"/>
      <c r="CD127" s="59"/>
      <c r="CE127" s="59"/>
      <c r="CF127" s="59"/>
      <c r="CG127" s="59"/>
      <c r="CH127" s="59"/>
      <c r="CI127" s="59"/>
      <c r="CJ127" s="59"/>
      <c r="CK127" s="59"/>
      <c r="CL127" s="59"/>
      <c r="CM127" s="59"/>
      <c r="CN127" s="59"/>
      <c r="CO127" s="59"/>
      <c r="CP127" s="59"/>
      <c r="CQ127" s="59"/>
      <c r="CR127" s="59"/>
      <c r="CS127" s="59"/>
      <c r="CT127" s="59"/>
      <c r="CU127" s="59"/>
      <c r="CV127" s="59"/>
      <c r="CW127" s="59"/>
      <c r="CX127" s="59"/>
      <c r="CY127" s="59"/>
      <c r="CZ127" s="59"/>
      <c r="DA127" s="59"/>
      <c r="DB127" s="59"/>
      <c r="DC127" s="59"/>
      <c r="DD127" s="59"/>
      <c r="DE127" s="59"/>
      <c r="DF127" s="59"/>
      <c r="DG127" s="59"/>
      <c r="DH127" s="59"/>
      <c r="DI127" s="59"/>
      <c r="DJ127" s="59"/>
      <c r="DK127" s="59"/>
      <c r="DL127" s="59"/>
      <c r="DM127" s="59"/>
      <c r="DN127" s="59"/>
      <c r="DO127" s="59"/>
      <c r="DP127" s="59"/>
      <c r="DQ127" s="59"/>
      <c r="DR127" s="59"/>
      <c r="DS127" s="59"/>
      <c r="DT127" s="59"/>
      <c r="DU127" s="59"/>
      <c r="DV127" s="59"/>
      <c r="DW127" s="59"/>
      <c r="DX127" s="59"/>
      <c r="DY127" s="59"/>
      <c r="DZ127" s="59"/>
      <c r="EA127" s="59"/>
      <c r="EB127" s="59"/>
      <c r="EC127" s="59"/>
      <c r="ED127" s="59"/>
      <c r="EE127" s="59"/>
      <c r="EF127" s="59"/>
      <c r="EG127" s="59"/>
      <c r="EH127" s="59"/>
      <c r="EI127" s="59"/>
      <c r="EJ127" s="59"/>
      <c r="EK127" s="59"/>
      <c r="EL127" s="59"/>
      <c r="EM127" s="59"/>
      <c r="EN127" s="59"/>
      <c r="EO127" s="59"/>
      <c r="EP127" s="59"/>
      <c r="EQ127" s="59"/>
      <c r="ER127" s="59"/>
      <c r="ES127" s="59"/>
      <c r="ET127" s="59"/>
    </row>
    <row r="128" spans="49:150" outlineLevel="1" x14ac:dyDescent="0.2">
      <c r="AW128" s="59"/>
      <c r="AX128" s="59"/>
      <c r="AY128" s="59"/>
      <c r="AZ128" s="59"/>
      <c r="BA128" s="59"/>
      <c r="BB128" s="59"/>
      <c r="BC128" s="59"/>
      <c r="BD128" s="59"/>
      <c r="BE128" s="59"/>
      <c r="BF128" s="59"/>
      <c r="BG128" s="59"/>
      <c r="BH128" s="59"/>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c r="CG128" s="59"/>
      <c r="CH128" s="59"/>
      <c r="CI128" s="59"/>
      <c r="CJ128" s="59"/>
      <c r="CK128" s="59"/>
      <c r="CL128" s="59"/>
      <c r="CM128" s="59"/>
      <c r="CN128" s="59"/>
      <c r="CO128" s="59"/>
      <c r="CP128" s="59"/>
      <c r="CQ128" s="59"/>
      <c r="CR128" s="59"/>
      <c r="CS128" s="59"/>
      <c r="CT128" s="59"/>
      <c r="CU128" s="59"/>
      <c r="CV128" s="59"/>
      <c r="CW128" s="59"/>
      <c r="CX128" s="59"/>
      <c r="CY128" s="59"/>
      <c r="CZ128" s="59"/>
      <c r="DA128" s="59"/>
      <c r="DB128" s="59"/>
      <c r="DC128" s="59"/>
      <c r="DD128" s="59"/>
      <c r="DE128" s="59"/>
      <c r="DF128" s="59"/>
      <c r="DG128" s="59"/>
      <c r="DH128" s="59"/>
      <c r="DI128" s="59"/>
      <c r="DJ128" s="59"/>
      <c r="DK128" s="59"/>
      <c r="DL128" s="59"/>
      <c r="DM128" s="59"/>
      <c r="DN128" s="59"/>
      <c r="DO128" s="59"/>
      <c r="DP128" s="59"/>
      <c r="DQ128" s="59"/>
      <c r="DR128" s="59"/>
      <c r="DS128" s="59"/>
      <c r="DT128" s="59"/>
      <c r="DU128" s="59"/>
      <c r="DV128" s="59"/>
      <c r="DW128" s="59"/>
      <c r="DX128" s="59"/>
      <c r="DY128" s="59"/>
      <c r="DZ128" s="59"/>
      <c r="EA128" s="59"/>
      <c r="EB128" s="59"/>
      <c r="EC128" s="59"/>
      <c r="ED128" s="59"/>
      <c r="EE128" s="59"/>
      <c r="EF128" s="59"/>
      <c r="EG128" s="59"/>
      <c r="EH128" s="59"/>
      <c r="EI128" s="59"/>
      <c r="EJ128" s="59"/>
      <c r="EK128" s="59"/>
      <c r="EL128" s="59"/>
      <c r="EM128" s="59"/>
      <c r="EN128" s="59"/>
      <c r="EO128" s="59"/>
      <c r="EP128" s="59"/>
      <c r="EQ128" s="59"/>
      <c r="ER128" s="59"/>
      <c r="ES128" s="59"/>
      <c r="ET128" s="59"/>
    </row>
    <row r="129" spans="1:150" outlineLevel="1" x14ac:dyDescent="0.2">
      <c r="AW129" s="59"/>
      <c r="AX129" s="59"/>
      <c r="AY129" s="59"/>
      <c r="AZ129" s="59"/>
      <c r="BA129" s="59"/>
      <c r="BB129" s="59"/>
      <c r="BC129" s="59"/>
      <c r="BD129" s="59"/>
      <c r="BE129" s="59"/>
      <c r="BF129" s="59"/>
      <c r="BG129" s="59"/>
      <c r="BH129" s="59"/>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c r="CG129" s="59"/>
      <c r="CH129" s="59"/>
      <c r="CI129" s="59"/>
      <c r="CJ129" s="59"/>
      <c r="CK129" s="59"/>
      <c r="CL129" s="59"/>
      <c r="CM129" s="59"/>
      <c r="CN129" s="59"/>
      <c r="CO129" s="59"/>
      <c r="CP129" s="59"/>
      <c r="CQ129" s="59"/>
      <c r="CR129" s="59"/>
      <c r="CS129" s="59"/>
      <c r="CT129" s="59"/>
      <c r="CU129" s="59"/>
      <c r="CV129" s="59"/>
      <c r="CW129" s="59"/>
      <c r="CX129" s="59"/>
      <c r="CY129" s="59"/>
      <c r="CZ129" s="59"/>
      <c r="DA129" s="59"/>
      <c r="DB129" s="59"/>
      <c r="DC129" s="59"/>
      <c r="DD129" s="59"/>
      <c r="DE129" s="59"/>
      <c r="DF129" s="59"/>
      <c r="DG129" s="59"/>
      <c r="DH129" s="59"/>
      <c r="DI129" s="59"/>
      <c r="DJ129" s="59"/>
      <c r="DK129" s="59"/>
      <c r="DL129" s="59"/>
      <c r="DM129" s="59"/>
      <c r="DN129" s="59"/>
      <c r="DO129" s="59"/>
      <c r="DP129" s="59"/>
      <c r="DQ129" s="59"/>
      <c r="DR129" s="59"/>
      <c r="DS129" s="59"/>
      <c r="DT129" s="59"/>
      <c r="DU129" s="59"/>
      <c r="DV129" s="59"/>
      <c r="DW129" s="59"/>
      <c r="DX129" s="59"/>
      <c r="DY129" s="59"/>
      <c r="DZ129" s="59"/>
      <c r="EA129" s="59"/>
      <c r="EB129" s="59"/>
      <c r="EC129" s="59"/>
      <c r="ED129" s="59"/>
      <c r="EE129" s="59"/>
      <c r="EF129" s="59"/>
      <c r="EG129" s="59"/>
      <c r="EH129" s="59"/>
      <c r="EI129" s="59"/>
      <c r="EJ129" s="59"/>
      <c r="EK129" s="59"/>
      <c r="EL129" s="59"/>
      <c r="EM129" s="59"/>
      <c r="EN129" s="59"/>
      <c r="EO129" s="59"/>
      <c r="EP129" s="59"/>
      <c r="EQ129" s="59"/>
      <c r="ER129" s="59"/>
      <c r="ES129" s="59"/>
      <c r="ET129" s="59"/>
    </row>
    <row r="130" spans="1:150" outlineLevel="1" x14ac:dyDescent="0.2">
      <c r="AW130" s="59"/>
      <c r="AX130" s="59"/>
      <c r="AY130" s="59"/>
      <c r="AZ130" s="59"/>
      <c r="BA130" s="59"/>
      <c r="BB130" s="59"/>
      <c r="BC130" s="59"/>
      <c r="BD130" s="59"/>
      <c r="BE130" s="59"/>
      <c r="BF130" s="59"/>
      <c r="BG130" s="59"/>
      <c r="BH130" s="59"/>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c r="CG130" s="59"/>
      <c r="CH130" s="59"/>
      <c r="CI130" s="59"/>
      <c r="CJ130" s="59"/>
      <c r="CK130" s="59"/>
      <c r="CL130" s="59"/>
      <c r="CM130" s="59"/>
      <c r="CN130" s="59"/>
      <c r="CO130" s="59"/>
      <c r="CP130" s="59"/>
      <c r="CQ130" s="59"/>
      <c r="CR130" s="59"/>
      <c r="CS130" s="59"/>
      <c r="CT130" s="59"/>
      <c r="CU130" s="59"/>
      <c r="CV130" s="59"/>
      <c r="CW130" s="59"/>
      <c r="CX130" s="59"/>
      <c r="CY130" s="59"/>
      <c r="CZ130" s="59"/>
      <c r="DA130" s="59"/>
      <c r="DB130" s="59"/>
      <c r="DC130" s="59"/>
      <c r="DD130" s="59"/>
      <c r="DE130" s="59"/>
      <c r="DF130" s="59"/>
      <c r="DG130" s="59"/>
      <c r="DH130" s="59"/>
      <c r="DI130" s="59"/>
      <c r="DJ130" s="59"/>
      <c r="DK130" s="59"/>
      <c r="DL130" s="59"/>
      <c r="DM130" s="59"/>
      <c r="DN130" s="59"/>
      <c r="DO130" s="59"/>
      <c r="DP130" s="59"/>
      <c r="DQ130" s="59"/>
      <c r="DR130" s="59"/>
      <c r="DS130" s="59"/>
      <c r="DT130" s="59"/>
      <c r="DU130" s="59"/>
      <c r="DV130" s="59"/>
      <c r="DW130" s="59"/>
      <c r="DX130" s="59"/>
      <c r="DY130" s="59"/>
      <c r="DZ130" s="59"/>
      <c r="EA130" s="59"/>
      <c r="EB130" s="59"/>
      <c r="EC130" s="59"/>
      <c r="ED130" s="59"/>
      <c r="EE130" s="59"/>
      <c r="EF130" s="59"/>
      <c r="EG130" s="59"/>
      <c r="EH130" s="59"/>
      <c r="EI130" s="59"/>
      <c r="EJ130" s="59"/>
      <c r="EK130" s="59"/>
      <c r="EL130" s="59"/>
      <c r="EM130" s="59"/>
      <c r="EN130" s="59"/>
      <c r="EO130" s="59"/>
      <c r="EP130" s="59"/>
      <c r="EQ130" s="59"/>
      <c r="ER130" s="59"/>
      <c r="ES130" s="59"/>
      <c r="ET130" s="59"/>
    </row>
    <row r="131" spans="1:150" outlineLevel="1" x14ac:dyDescent="0.2">
      <c r="AW131" s="59"/>
      <c r="AX131" s="59"/>
      <c r="AY131" s="59"/>
      <c r="AZ131" s="59"/>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c r="CG131" s="59"/>
      <c r="CH131" s="59"/>
      <c r="CI131" s="59"/>
      <c r="CJ131" s="59"/>
      <c r="CK131" s="59"/>
      <c r="CL131" s="59"/>
      <c r="CM131" s="59"/>
      <c r="CN131" s="59"/>
      <c r="CO131" s="59"/>
      <c r="CP131" s="59"/>
      <c r="CQ131" s="59"/>
      <c r="CR131" s="59"/>
      <c r="CS131" s="59"/>
      <c r="CT131" s="59"/>
      <c r="CU131" s="59"/>
      <c r="CV131" s="59"/>
      <c r="CW131" s="59"/>
      <c r="CX131" s="59"/>
      <c r="CY131" s="59"/>
      <c r="CZ131" s="59"/>
      <c r="DA131" s="59"/>
      <c r="DB131" s="59"/>
      <c r="DC131" s="59"/>
      <c r="DD131" s="59"/>
      <c r="DE131" s="59"/>
      <c r="DF131" s="59"/>
      <c r="DG131" s="59"/>
      <c r="DH131" s="59"/>
      <c r="DI131" s="59"/>
      <c r="DJ131" s="59"/>
      <c r="DK131" s="59"/>
      <c r="DL131" s="59"/>
      <c r="DM131" s="59"/>
      <c r="DN131" s="59"/>
      <c r="DO131" s="59"/>
      <c r="DP131" s="59"/>
      <c r="DQ131" s="59"/>
      <c r="DR131" s="59"/>
      <c r="DS131" s="59"/>
      <c r="DT131" s="59"/>
      <c r="DU131" s="59"/>
      <c r="DV131" s="59"/>
      <c r="DW131" s="59"/>
      <c r="DX131" s="59"/>
      <c r="DY131" s="59"/>
      <c r="DZ131" s="59"/>
      <c r="EA131" s="59"/>
      <c r="EB131" s="59"/>
      <c r="EC131" s="59"/>
      <c r="ED131" s="59"/>
      <c r="EE131" s="59"/>
      <c r="EF131" s="59"/>
      <c r="EG131" s="59"/>
      <c r="EH131" s="59"/>
      <c r="EI131" s="59"/>
      <c r="EJ131" s="59"/>
      <c r="EK131" s="59"/>
      <c r="EL131" s="59"/>
      <c r="EM131" s="59"/>
      <c r="EN131" s="59"/>
      <c r="EO131" s="59"/>
      <c r="EP131" s="59"/>
      <c r="EQ131" s="59"/>
      <c r="ER131" s="59"/>
      <c r="ES131" s="59"/>
      <c r="ET131" s="59"/>
    </row>
    <row r="132" spans="1:150" outlineLevel="1" x14ac:dyDescent="0.2">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c r="CG132" s="59"/>
      <c r="CH132" s="59"/>
      <c r="CI132" s="59"/>
      <c r="CJ132" s="59"/>
      <c r="CK132" s="59"/>
      <c r="CL132" s="59"/>
      <c r="CM132" s="59"/>
      <c r="CN132" s="59"/>
      <c r="CO132" s="59"/>
      <c r="CP132" s="59"/>
      <c r="CQ132" s="59"/>
      <c r="CR132" s="59"/>
      <c r="CS132" s="59"/>
      <c r="CT132" s="59"/>
      <c r="CU132" s="59"/>
      <c r="CV132" s="59"/>
      <c r="CW132" s="59"/>
      <c r="CX132" s="59"/>
      <c r="CY132" s="59"/>
      <c r="CZ132" s="59"/>
      <c r="DA132" s="59"/>
      <c r="DB132" s="59"/>
      <c r="DC132" s="59"/>
      <c r="DD132" s="59"/>
      <c r="DE132" s="59"/>
      <c r="DF132" s="59"/>
      <c r="DG132" s="59"/>
      <c r="DH132" s="59"/>
      <c r="DI132" s="59"/>
      <c r="DJ132" s="59"/>
      <c r="DK132" s="59"/>
      <c r="DL132" s="59"/>
      <c r="DM132" s="59"/>
      <c r="DN132" s="59"/>
      <c r="DO132" s="59"/>
      <c r="DP132" s="59"/>
      <c r="DQ132" s="59"/>
      <c r="DR132" s="59"/>
      <c r="DS132" s="59"/>
      <c r="DT132" s="59"/>
      <c r="DU132" s="59"/>
      <c r="DV132" s="59"/>
      <c r="DW132" s="59"/>
      <c r="DX132" s="59"/>
      <c r="DY132" s="59"/>
      <c r="DZ132" s="59"/>
      <c r="EA132" s="59"/>
      <c r="EB132" s="59"/>
      <c r="EC132" s="59"/>
      <c r="ED132" s="59"/>
      <c r="EE132" s="59"/>
      <c r="EF132" s="59"/>
      <c r="EG132" s="59"/>
      <c r="EH132" s="59"/>
      <c r="EI132" s="59"/>
      <c r="EJ132" s="59"/>
      <c r="EK132" s="59"/>
      <c r="EL132" s="59"/>
      <c r="EM132" s="59"/>
      <c r="EN132" s="59"/>
      <c r="EO132" s="59"/>
      <c r="EP132" s="59"/>
      <c r="EQ132" s="59"/>
      <c r="ER132" s="59"/>
      <c r="ES132" s="59"/>
      <c r="ET132" s="59"/>
    </row>
    <row r="133" spans="1:150" x14ac:dyDescent="0.2">
      <c r="A133" s="75"/>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59"/>
      <c r="DI133" s="59"/>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row>
    <row r="134" spans="1:150" x14ac:dyDescent="0.2">
      <c r="A134" s="12" t="s">
        <v>171</v>
      </c>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59"/>
      <c r="DI134" s="59"/>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row>
    <row r="135" spans="1:150" outlineLevel="1" x14ac:dyDescent="0.2">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59"/>
      <c r="DI135" s="59"/>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row>
    <row r="136" spans="1:150" outlineLevel="1" x14ac:dyDescent="0.2">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59"/>
      <c r="DI136" s="59"/>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row>
    <row r="137" spans="1:150" outlineLevel="1" x14ac:dyDescent="0.2">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59"/>
      <c r="DI137" s="59"/>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row>
    <row r="138" spans="1:150" outlineLevel="1" x14ac:dyDescent="0.2">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59"/>
      <c r="DI138" s="59"/>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row>
    <row r="139" spans="1:150" outlineLevel="1" x14ac:dyDescent="0.2">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59"/>
      <c r="DI139" s="59"/>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row>
    <row r="140" spans="1:150" outlineLevel="1" x14ac:dyDescent="0.2">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59"/>
      <c r="DI140" s="59"/>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row>
    <row r="141" spans="1:150" outlineLevel="1" x14ac:dyDescent="0.2">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59"/>
      <c r="DI141" s="59"/>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row>
    <row r="142" spans="1:150" outlineLevel="1" x14ac:dyDescent="0.2">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59"/>
      <c r="DI142" s="59"/>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row>
    <row r="143" spans="1:150" outlineLevel="1" x14ac:dyDescent="0.2">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59"/>
      <c r="DI143" s="59"/>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row>
    <row r="144" spans="1:150" outlineLevel="1" x14ac:dyDescent="0.2">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59"/>
      <c r="DI144" s="59"/>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row>
    <row r="145" spans="1:150" outlineLevel="1" x14ac:dyDescent="0.2">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59"/>
      <c r="DI145" s="59"/>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row>
    <row r="146" spans="1:150" outlineLevel="1" x14ac:dyDescent="0.2">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59"/>
      <c r="DI146" s="59"/>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row>
    <row r="147" spans="1:150" outlineLevel="1" x14ac:dyDescent="0.2">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59"/>
      <c r="DI147" s="59"/>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row>
    <row r="148" spans="1:150" outlineLevel="1" x14ac:dyDescent="0.2">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59"/>
      <c r="DI148" s="59"/>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row>
    <row r="149" spans="1:150" outlineLevel="1" x14ac:dyDescent="0.2">
      <c r="AW149" s="59"/>
      <c r="AX149" s="59"/>
      <c r="AY149" s="59"/>
      <c r="AZ149" s="59"/>
      <c r="BA149" s="59"/>
      <c r="BB149" s="59"/>
      <c r="BC149" s="59"/>
      <c r="BD149" s="59"/>
      <c r="BE149" s="59"/>
      <c r="BF149" s="59"/>
      <c r="BG149" s="59"/>
      <c r="BH149" s="59"/>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59"/>
      <c r="DI149" s="59"/>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row>
    <row r="150" spans="1:150" outlineLevel="1" x14ac:dyDescent="0.2">
      <c r="AW150" s="59"/>
      <c r="AX150" s="59"/>
      <c r="AY150" s="59"/>
      <c r="AZ150" s="59"/>
      <c r="BA150" s="59"/>
      <c r="BB150" s="59"/>
      <c r="BC150" s="59"/>
      <c r="BD150" s="59"/>
      <c r="BE150" s="59"/>
      <c r="BF150" s="59"/>
      <c r="BG150" s="59"/>
      <c r="BH150" s="59"/>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59"/>
      <c r="DI150" s="59"/>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row>
    <row r="151" spans="1:150" outlineLevel="1" x14ac:dyDescent="0.2">
      <c r="AW151" s="59"/>
      <c r="AX151" s="59"/>
      <c r="AY151" s="59"/>
      <c r="AZ151" s="59"/>
      <c r="BA151" s="59"/>
      <c r="BB151" s="59"/>
      <c r="BC151" s="59"/>
      <c r="BD151" s="59"/>
      <c r="BE151" s="59"/>
      <c r="BF151" s="59"/>
      <c r="BG151" s="59"/>
      <c r="BH151" s="59"/>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c r="DE151" s="59"/>
      <c r="DF151" s="59"/>
      <c r="DG151" s="59"/>
      <c r="DH151" s="59"/>
      <c r="DI151" s="59"/>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row>
    <row r="152" spans="1:150" outlineLevel="1" x14ac:dyDescent="0.2">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59"/>
      <c r="DI152" s="59"/>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row>
    <row r="153" spans="1:150" outlineLevel="1" x14ac:dyDescent="0.2">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59"/>
      <c r="DI153" s="59"/>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row>
    <row r="154" spans="1:150" outlineLevel="1" x14ac:dyDescent="0.2">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59"/>
      <c r="DI154" s="59"/>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row>
    <row r="155" spans="1:150" x14ac:dyDescent="0.2">
      <c r="A155" s="75"/>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59"/>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59"/>
      <c r="DI155" s="59"/>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row>
    <row r="156" spans="1:150" x14ac:dyDescent="0.2">
      <c r="A156" s="12" t="s">
        <v>172</v>
      </c>
      <c r="AW156" s="59" t="s">
        <v>207</v>
      </c>
      <c r="AX156" s="59"/>
      <c r="AY156" s="59"/>
      <c r="AZ156" s="59">
        <v>10</v>
      </c>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59"/>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59"/>
      <c r="DI156" s="59"/>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row>
    <row r="157" spans="1:150" outlineLevel="1" x14ac:dyDescent="0.2">
      <c r="E157" s="26" t="s">
        <v>206</v>
      </c>
      <c r="F157" s="58">
        <f>$AZ$156/20</f>
        <v>0.5</v>
      </c>
      <c r="AW157" s="59" t="s">
        <v>187</v>
      </c>
      <c r="AX157" s="59">
        <v>0</v>
      </c>
      <c r="AY157" s="59">
        <v>0.01</v>
      </c>
      <c r="AZ157" s="59">
        <v>0.02</v>
      </c>
      <c r="BA157" s="59">
        <v>0.03</v>
      </c>
      <c r="BB157" s="59">
        <v>0.04</v>
      </c>
      <c r="BC157" s="59">
        <v>0.05</v>
      </c>
      <c r="BD157" s="59">
        <v>6.0000000000000005E-2</v>
      </c>
      <c r="BE157" s="59">
        <v>7.0000000000000007E-2</v>
      </c>
      <c r="BF157" s="59">
        <v>0.08</v>
      </c>
      <c r="BG157" s="59">
        <v>0.09</v>
      </c>
      <c r="BH157" s="59">
        <v>9.9999999999999992E-2</v>
      </c>
      <c r="BI157" s="59">
        <v>0.10999999999999999</v>
      </c>
      <c r="BJ157" s="59">
        <v>0.11999999999999998</v>
      </c>
      <c r="BK157" s="59">
        <v>0.12999999999999998</v>
      </c>
      <c r="BL157" s="59">
        <v>0.13999999999999999</v>
      </c>
      <c r="BM157" s="59">
        <v>0.15</v>
      </c>
      <c r="BN157" s="59">
        <v>0.16</v>
      </c>
      <c r="BO157" s="59">
        <v>0.17</v>
      </c>
      <c r="BP157" s="59">
        <v>0.18000000000000002</v>
      </c>
      <c r="BQ157" s="59">
        <v>0.19000000000000003</v>
      </c>
      <c r="BR157" s="59">
        <v>0.20000000000000004</v>
      </c>
      <c r="BS157" s="59">
        <v>0.21000000000000005</v>
      </c>
      <c r="BT157" s="59">
        <v>0.22000000000000006</v>
      </c>
      <c r="BU157" s="59">
        <v>0.23000000000000007</v>
      </c>
      <c r="BV157" s="59">
        <v>0.24000000000000007</v>
      </c>
      <c r="BW157" s="59">
        <v>0.25000000000000006</v>
      </c>
      <c r="BX157" s="59">
        <v>0.26000000000000006</v>
      </c>
      <c r="BY157" s="59">
        <v>0.27000000000000007</v>
      </c>
      <c r="BZ157" s="59">
        <v>0.28000000000000008</v>
      </c>
      <c r="CA157" s="59">
        <v>0.29000000000000009</v>
      </c>
      <c r="CB157" s="59">
        <v>0.3000000000000001</v>
      </c>
      <c r="CC157" s="59">
        <v>0.31000000000000011</v>
      </c>
      <c r="CD157" s="59">
        <v>0.32000000000000012</v>
      </c>
      <c r="CE157" s="59">
        <v>0.33000000000000013</v>
      </c>
      <c r="CF157" s="59">
        <v>0.34000000000000014</v>
      </c>
      <c r="CG157" s="59">
        <v>0.35000000000000014</v>
      </c>
      <c r="CH157" s="59">
        <v>0.36000000000000015</v>
      </c>
      <c r="CI157" s="59">
        <v>0.37000000000000016</v>
      </c>
      <c r="CJ157" s="59">
        <v>0.38000000000000017</v>
      </c>
      <c r="CK157" s="59">
        <v>0.39000000000000018</v>
      </c>
      <c r="CL157" s="59">
        <v>0.40000000000000019</v>
      </c>
      <c r="CM157" s="59">
        <v>0.4100000000000002</v>
      </c>
      <c r="CN157" s="59">
        <v>0.42000000000000021</v>
      </c>
      <c r="CO157" s="59">
        <v>0.43000000000000022</v>
      </c>
      <c r="CP157" s="59">
        <v>0.44000000000000022</v>
      </c>
      <c r="CQ157" s="59">
        <v>0.45000000000000023</v>
      </c>
      <c r="CR157" s="59">
        <v>0.46000000000000024</v>
      </c>
      <c r="CS157" s="59">
        <v>0.47000000000000025</v>
      </c>
      <c r="CT157" s="59">
        <v>0.48000000000000026</v>
      </c>
      <c r="CU157" s="59">
        <v>0.49000000000000027</v>
      </c>
      <c r="CV157" s="59">
        <v>0.50000000000000022</v>
      </c>
      <c r="CW157" s="59">
        <v>0.51000000000000023</v>
      </c>
      <c r="CX157" s="59">
        <v>0.52000000000000024</v>
      </c>
      <c r="CY157" s="59">
        <v>0.53000000000000025</v>
      </c>
      <c r="CZ157" s="59">
        <v>0.54000000000000026</v>
      </c>
      <c r="DA157" s="59">
        <v>0.55000000000000027</v>
      </c>
      <c r="DB157" s="59">
        <v>0.56000000000000028</v>
      </c>
      <c r="DC157" s="59">
        <v>0.57000000000000028</v>
      </c>
      <c r="DD157" s="59">
        <v>0.58000000000000029</v>
      </c>
      <c r="DE157" s="59">
        <v>0.5900000000000003</v>
      </c>
      <c r="DF157" s="59">
        <v>0.60000000000000031</v>
      </c>
      <c r="DG157" s="59">
        <v>0.61000000000000032</v>
      </c>
      <c r="DH157" s="59">
        <v>0.62000000000000033</v>
      </c>
      <c r="DI157" s="59">
        <v>0.63000000000000034</v>
      </c>
      <c r="DJ157" s="59">
        <v>0.64000000000000035</v>
      </c>
      <c r="DK157" s="59">
        <v>0.65000000000000036</v>
      </c>
      <c r="DL157" s="59">
        <v>0.66000000000000036</v>
      </c>
      <c r="DM157" s="59">
        <v>0.67000000000000037</v>
      </c>
      <c r="DN157" s="59">
        <v>0.68000000000000038</v>
      </c>
      <c r="DO157" s="59">
        <v>0.69000000000000039</v>
      </c>
      <c r="DP157" s="59">
        <v>0.7000000000000004</v>
      </c>
      <c r="DQ157" s="59">
        <v>0.71000000000000041</v>
      </c>
      <c r="DR157" s="59">
        <v>0.72000000000000042</v>
      </c>
      <c r="DS157" s="59">
        <v>0.73000000000000043</v>
      </c>
      <c r="DT157" s="59">
        <v>0.74000000000000044</v>
      </c>
      <c r="DU157" s="59">
        <v>0.75000000000000044</v>
      </c>
      <c r="DV157" s="59">
        <v>0.76000000000000045</v>
      </c>
      <c r="DW157" s="59">
        <v>0.77000000000000046</v>
      </c>
      <c r="DX157" s="59">
        <v>0.78000000000000047</v>
      </c>
      <c r="DY157" s="59">
        <v>0.79000000000000048</v>
      </c>
      <c r="DZ157" s="59">
        <v>0.80000000000000049</v>
      </c>
      <c r="EA157" s="59">
        <v>0.8100000000000005</v>
      </c>
      <c r="EB157" s="59">
        <v>0.82000000000000051</v>
      </c>
      <c r="EC157" s="59">
        <v>0.83000000000000052</v>
      </c>
      <c r="ED157" s="59">
        <v>0.84000000000000052</v>
      </c>
      <c r="EE157" s="59">
        <v>0.85000000000000053</v>
      </c>
      <c r="EF157" s="59">
        <v>0.86000000000000054</v>
      </c>
      <c r="EG157" s="59">
        <v>0.87000000000000055</v>
      </c>
      <c r="EH157" s="59">
        <v>0.88000000000000056</v>
      </c>
      <c r="EI157" s="59">
        <v>0.89000000000000057</v>
      </c>
      <c r="EJ157" s="59">
        <v>0.90000000000000058</v>
      </c>
      <c r="EK157" s="59">
        <v>0.91000000000000059</v>
      </c>
      <c r="EL157" s="59">
        <v>0.9200000000000006</v>
      </c>
      <c r="EM157" s="59">
        <v>0.9300000000000006</v>
      </c>
      <c r="EN157" s="59">
        <v>0.94000000000000061</v>
      </c>
      <c r="EO157" s="59">
        <v>0.95000000000000062</v>
      </c>
      <c r="EP157" s="59">
        <v>0.96000000000000063</v>
      </c>
      <c r="EQ157" s="59">
        <v>0.97000000000000064</v>
      </c>
      <c r="ER157" s="59">
        <v>0.98000000000000065</v>
      </c>
      <c r="ES157" s="59">
        <v>0.99000000000000066</v>
      </c>
      <c r="ET157" s="59">
        <v>1.0000000000000007</v>
      </c>
    </row>
    <row r="158" spans="1:150" outlineLevel="1" x14ac:dyDescent="0.2">
      <c r="AW158" s="59" t="s">
        <v>208</v>
      </c>
      <c r="AX158" s="59">
        <v>1</v>
      </c>
      <c r="AY158" s="59">
        <v>1</v>
      </c>
      <c r="AZ158" s="59">
        <v>1</v>
      </c>
      <c r="BA158" s="59">
        <v>0.98888888888888893</v>
      </c>
      <c r="BB158" s="59">
        <v>0.97777777777777786</v>
      </c>
      <c r="BC158" s="59">
        <v>0.96666666666666656</v>
      </c>
      <c r="BD158" s="59">
        <v>0.95555555555555549</v>
      </c>
      <c r="BE158" s="59">
        <v>0.94444444444444442</v>
      </c>
      <c r="BF158" s="59">
        <v>0.94444444444444442</v>
      </c>
      <c r="BG158" s="59">
        <v>0.94444444444444442</v>
      </c>
      <c r="BH158" s="59">
        <v>0.94444444444444442</v>
      </c>
      <c r="BI158" s="59">
        <v>0.94444444444444442</v>
      </c>
      <c r="BJ158" s="59">
        <v>0.94444444444444442</v>
      </c>
      <c r="BK158" s="59">
        <v>0.94444444444444442</v>
      </c>
      <c r="BL158" s="59">
        <v>0.94444444444444442</v>
      </c>
      <c r="BM158" s="59">
        <v>0.94444444444444442</v>
      </c>
      <c r="BN158" s="59">
        <v>0.94444444444444442</v>
      </c>
      <c r="BO158" s="59">
        <v>0.94444444444444442</v>
      </c>
      <c r="BP158" s="59">
        <v>0.94444444444444442</v>
      </c>
      <c r="BQ158" s="59">
        <v>0.94444444444444442</v>
      </c>
      <c r="BR158" s="59">
        <v>0.94444444444444442</v>
      </c>
      <c r="BS158" s="59">
        <v>0.94444444444444442</v>
      </c>
      <c r="BT158" s="59">
        <v>0.94444444444444442</v>
      </c>
      <c r="BU158" s="59">
        <v>0.94444444444444442</v>
      </c>
      <c r="BV158" s="59">
        <v>0.94444444444444442</v>
      </c>
      <c r="BW158" s="59">
        <v>0.94444444444444442</v>
      </c>
      <c r="BX158" s="59">
        <v>0.94444444444444442</v>
      </c>
      <c r="BY158" s="59">
        <v>0.94444444444444442</v>
      </c>
      <c r="BZ158" s="59">
        <v>0.94444444444444442</v>
      </c>
      <c r="CA158" s="59">
        <v>0.94444444444444442</v>
      </c>
      <c r="CB158" s="59">
        <v>0.94444444444444442</v>
      </c>
      <c r="CC158" s="59">
        <v>0.94444444444444442</v>
      </c>
      <c r="CD158" s="59">
        <v>0.94444444444444442</v>
      </c>
      <c r="CE158" s="59">
        <v>0.94444444444444442</v>
      </c>
      <c r="CF158" s="59">
        <v>0.94444444444444442</v>
      </c>
      <c r="CG158" s="59">
        <v>0.94444444444444442</v>
      </c>
      <c r="CH158" s="59">
        <v>0.94444444444444442</v>
      </c>
      <c r="CI158" s="59">
        <v>0.94444444444444442</v>
      </c>
      <c r="CJ158" s="59">
        <v>0.94444444444444442</v>
      </c>
      <c r="CK158" s="59">
        <v>0.94444444444444442</v>
      </c>
      <c r="CL158" s="59">
        <v>0.94444444444444442</v>
      </c>
      <c r="CM158" s="59">
        <v>0.94444444444444442</v>
      </c>
      <c r="CN158" s="59">
        <v>0.93333333333333335</v>
      </c>
      <c r="CO158" s="59">
        <v>0.92222222222222228</v>
      </c>
      <c r="CP158" s="59">
        <v>0.91111111111111098</v>
      </c>
      <c r="CQ158" s="59">
        <v>0.89999999999999991</v>
      </c>
      <c r="CR158" s="59">
        <v>0.88888888888888884</v>
      </c>
      <c r="CS158" s="59">
        <v>0.87777777777777777</v>
      </c>
      <c r="CT158" s="59">
        <v>0.8666666666666667</v>
      </c>
      <c r="CU158" s="59">
        <v>0.85555555555555562</v>
      </c>
      <c r="CV158" s="59">
        <v>0.84444444444444444</v>
      </c>
      <c r="CW158" s="59">
        <v>0.8222222222222223</v>
      </c>
      <c r="CX158" s="59">
        <v>0.81111111111111112</v>
      </c>
      <c r="CY158" s="59">
        <v>0.8</v>
      </c>
      <c r="CZ158" s="59">
        <v>0.78888888888888886</v>
      </c>
      <c r="DA158" s="59">
        <v>0.77777777777777779</v>
      </c>
      <c r="DB158" s="59">
        <v>0.77777777777777779</v>
      </c>
      <c r="DC158" s="59">
        <v>0.77777777777777779</v>
      </c>
      <c r="DD158" s="59">
        <v>0.77777777777777779</v>
      </c>
      <c r="DE158" s="59">
        <v>0.77777777777777779</v>
      </c>
      <c r="DF158" s="59">
        <v>0.77777777777777779</v>
      </c>
      <c r="DG158" s="59">
        <v>0.77777777777777779</v>
      </c>
      <c r="DH158" s="59">
        <v>0.77777777777777779</v>
      </c>
      <c r="DI158" s="59">
        <v>0.77777777777777779</v>
      </c>
      <c r="DJ158" s="59">
        <v>0.77777777777777779</v>
      </c>
      <c r="DK158" s="59">
        <v>0.77777777777777779</v>
      </c>
      <c r="DL158" s="59">
        <v>0.77777777777777779</v>
      </c>
      <c r="DM158" s="59">
        <v>0.77777777777777779</v>
      </c>
      <c r="DN158" s="59">
        <v>0.77777777777777779</v>
      </c>
      <c r="DO158" s="59">
        <v>0.76666666666666672</v>
      </c>
      <c r="DP158" s="59">
        <v>0.75555555555555554</v>
      </c>
      <c r="DQ158" s="59">
        <v>0.74444444444444446</v>
      </c>
      <c r="DR158" s="59">
        <v>0.73333333333333328</v>
      </c>
      <c r="DS158" s="59">
        <v>0.72222222222222221</v>
      </c>
      <c r="DT158" s="59">
        <v>0.72222222222222221</v>
      </c>
      <c r="DU158" s="59">
        <v>0.72222222222222221</v>
      </c>
      <c r="DV158" s="59">
        <v>0.72222222222222221</v>
      </c>
      <c r="DW158" s="59">
        <v>0.72222222222222221</v>
      </c>
      <c r="DX158" s="59">
        <v>0.72222222222222221</v>
      </c>
      <c r="DY158" s="59">
        <v>0.72222222222222221</v>
      </c>
      <c r="DZ158" s="59">
        <v>0.72222222222222221</v>
      </c>
      <c r="EA158" s="59">
        <v>0.72222222222222221</v>
      </c>
      <c r="EB158" s="59">
        <v>0.71111111111111114</v>
      </c>
      <c r="EC158" s="59">
        <v>0.7</v>
      </c>
      <c r="ED158" s="59">
        <v>0.68888888888888888</v>
      </c>
      <c r="EE158" s="59">
        <v>0.6777777777777777</v>
      </c>
      <c r="EF158" s="59">
        <v>0.65555555555555556</v>
      </c>
      <c r="EG158" s="59">
        <v>0.64444444444444438</v>
      </c>
      <c r="EH158" s="59">
        <v>0.6333333333333333</v>
      </c>
      <c r="EI158" s="59">
        <v>0.62222222222222223</v>
      </c>
      <c r="EJ158" s="59">
        <v>0.61111111111111116</v>
      </c>
      <c r="EK158" s="59">
        <v>0.61111111111111116</v>
      </c>
      <c r="EL158" s="59">
        <v>0.61111111111111116</v>
      </c>
      <c r="EM158" s="59">
        <v>0.61111111111111116</v>
      </c>
      <c r="EN158" s="59">
        <v>0.61111111111111116</v>
      </c>
      <c r="EO158" s="59">
        <v>0.61111111111111116</v>
      </c>
      <c r="EP158" s="59">
        <v>0.61111111111111116</v>
      </c>
      <c r="EQ158" s="59">
        <v>0.60000000000000009</v>
      </c>
      <c r="ER158" s="59">
        <v>0.47777777777777775</v>
      </c>
      <c r="ES158" s="59">
        <v>0.55555555555555558</v>
      </c>
      <c r="ET158" s="59">
        <v>0</v>
      </c>
    </row>
    <row r="159" spans="1:150" outlineLevel="1" x14ac:dyDescent="0.2">
      <c r="AW159" s="59" t="s">
        <v>209</v>
      </c>
      <c r="AX159" s="59">
        <v>0</v>
      </c>
      <c r="AY159" s="59">
        <v>0.93859649122807021</v>
      </c>
      <c r="AZ159" s="59">
        <v>0.756140350877193</v>
      </c>
      <c r="BA159" s="59">
        <v>0.94649122807017549</v>
      </c>
      <c r="BB159" s="59">
        <v>0.95</v>
      </c>
      <c r="BC159" s="59">
        <v>0.95263157894736838</v>
      </c>
      <c r="BD159" s="59">
        <v>0.95438596491228067</v>
      </c>
      <c r="BE159" s="59">
        <v>0.95614035087719296</v>
      </c>
      <c r="BF159" s="59">
        <v>0.95789473684210524</v>
      </c>
      <c r="BG159" s="59">
        <v>0.95877192982456139</v>
      </c>
      <c r="BH159" s="59">
        <v>0.95964912280701764</v>
      </c>
      <c r="BI159" s="59">
        <v>0.96140350877192982</v>
      </c>
      <c r="BJ159" s="59">
        <v>0.96228070175438596</v>
      </c>
      <c r="BK159" s="59">
        <v>0.9631578947368421</v>
      </c>
      <c r="BL159" s="59">
        <v>0.96403508771929824</v>
      </c>
      <c r="BM159" s="59">
        <v>0.96491228070175439</v>
      </c>
      <c r="BN159" s="59">
        <v>0.96578947368421053</v>
      </c>
      <c r="BO159" s="59">
        <v>0.96666666666666667</v>
      </c>
      <c r="BP159" s="59">
        <v>0.96754385964912282</v>
      </c>
      <c r="BQ159" s="59">
        <v>0.96842105263157896</v>
      </c>
      <c r="BR159" s="59">
        <v>0.9692982456140351</v>
      </c>
      <c r="BS159" s="59">
        <v>0.9692982456140351</v>
      </c>
      <c r="BT159" s="59">
        <v>0.9692982456140351</v>
      </c>
      <c r="BU159" s="59">
        <v>0.9692982456140351</v>
      </c>
      <c r="BV159" s="59">
        <v>0.9692982456140351</v>
      </c>
      <c r="BW159" s="59">
        <v>0.97017543859649114</v>
      </c>
      <c r="BX159" s="59">
        <v>0.97280701754385968</v>
      </c>
      <c r="BY159" s="59">
        <v>0.9754385964912281</v>
      </c>
      <c r="BZ159" s="59">
        <v>0.97807017543859653</v>
      </c>
      <c r="CA159" s="59">
        <v>0.98157894736842111</v>
      </c>
      <c r="CB159" s="59">
        <v>0.98421052631578954</v>
      </c>
      <c r="CC159" s="59">
        <v>0.98508771929824557</v>
      </c>
      <c r="CD159" s="59">
        <v>0.98596491228070182</v>
      </c>
      <c r="CE159" s="59">
        <v>0.98684210526315785</v>
      </c>
      <c r="CF159" s="59">
        <v>0.98684210526315785</v>
      </c>
      <c r="CG159" s="59">
        <v>0.987719298245614</v>
      </c>
      <c r="CH159" s="59">
        <v>0.98859649122807025</v>
      </c>
      <c r="CI159" s="59">
        <v>0.98947368421052628</v>
      </c>
      <c r="CJ159" s="59">
        <v>0.99035087719298254</v>
      </c>
      <c r="CK159" s="59">
        <v>0.99122807017543857</v>
      </c>
      <c r="CL159" s="59">
        <v>0.99122807017543857</v>
      </c>
      <c r="CM159" s="59">
        <v>0.99210526315789471</v>
      </c>
      <c r="CN159" s="59">
        <v>0.99298245614035086</v>
      </c>
      <c r="CO159" s="59">
        <v>0.993859649122807</v>
      </c>
      <c r="CP159" s="59">
        <v>0.99473684210526325</v>
      </c>
      <c r="CQ159" s="59">
        <v>0.99561403508771928</v>
      </c>
      <c r="CR159" s="59">
        <v>0.99561403508771928</v>
      </c>
      <c r="CS159" s="59">
        <v>0.99561403508771928</v>
      </c>
      <c r="CT159" s="59">
        <v>0.99561403508771928</v>
      </c>
      <c r="CU159" s="59">
        <v>0.99561403508771928</v>
      </c>
      <c r="CV159" s="59">
        <v>0.99561403508771928</v>
      </c>
      <c r="CW159" s="59">
        <v>0.99561403508771928</v>
      </c>
      <c r="CX159" s="59">
        <v>0.99561403508771928</v>
      </c>
      <c r="CY159" s="59">
        <v>0.99561403508771928</v>
      </c>
      <c r="CZ159" s="59">
        <v>0.99561403508771928</v>
      </c>
      <c r="DA159" s="59">
        <v>0.99561403508771928</v>
      </c>
      <c r="DB159" s="59">
        <v>0.99561403508771928</v>
      </c>
      <c r="DC159" s="59">
        <v>0.99561403508771928</v>
      </c>
      <c r="DD159" s="59">
        <v>0.99561403508771928</v>
      </c>
      <c r="DE159" s="59">
        <v>0.99561403508771928</v>
      </c>
      <c r="DF159" s="59">
        <v>0.99561403508771928</v>
      </c>
      <c r="DG159" s="59">
        <v>0.99561403508771928</v>
      </c>
      <c r="DH159" s="59">
        <v>0.99561403508771928</v>
      </c>
      <c r="DI159" s="59">
        <v>0.99561403508771928</v>
      </c>
      <c r="DJ159" s="59">
        <v>0.99561403508771928</v>
      </c>
      <c r="DK159" s="59">
        <v>0.99649122807017543</v>
      </c>
      <c r="DL159" s="59">
        <v>0.99736842105263157</v>
      </c>
      <c r="DM159" s="59">
        <v>0.99824561403508771</v>
      </c>
      <c r="DN159" s="59">
        <v>0.99912280701754386</v>
      </c>
      <c r="DO159" s="59">
        <v>1</v>
      </c>
      <c r="DP159" s="59">
        <v>1</v>
      </c>
      <c r="DQ159" s="59">
        <v>1</v>
      </c>
      <c r="DR159" s="59">
        <v>1</v>
      </c>
      <c r="DS159" s="59">
        <v>1</v>
      </c>
      <c r="DT159" s="59">
        <v>1</v>
      </c>
      <c r="DU159" s="59">
        <v>1</v>
      </c>
      <c r="DV159" s="59">
        <v>1</v>
      </c>
      <c r="DW159" s="59">
        <v>1</v>
      </c>
      <c r="DX159" s="59">
        <v>1</v>
      </c>
      <c r="DY159" s="59">
        <v>1</v>
      </c>
      <c r="DZ159" s="59">
        <v>1</v>
      </c>
      <c r="EA159" s="59">
        <v>1</v>
      </c>
      <c r="EB159" s="59">
        <v>1</v>
      </c>
      <c r="EC159" s="59">
        <v>1</v>
      </c>
      <c r="ED159" s="59">
        <v>1</v>
      </c>
      <c r="EE159" s="59">
        <v>1</v>
      </c>
      <c r="EF159" s="59">
        <v>1</v>
      </c>
      <c r="EG159" s="59">
        <v>1</v>
      </c>
      <c r="EH159" s="59">
        <v>1</v>
      </c>
      <c r="EI159" s="59">
        <v>1</v>
      </c>
      <c r="EJ159" s="59">
        <v>1</v>
      </c>
      <c r="EK159" s="59">
        <v>1</v>
      </c>
      <c r="EL159" s="59">
        <v>1</v>
      </c>
      <c r="EM159" s="59">
        <v>1</v>
      </c>
      <c r="EN159" s="59">
        <v>1</v>
      </c>
      <c r="EO159" s="59">
        <v>1</v>
      </c>
      <c r="EP159" s="59">
        <v>1</v>
      </c>
      <c r="EQ159" s="59">
        <v>1</v>
      </c>
      <c r="ER159" s="59">
        <v>1</v>
      </c>
      <c r="ES159" s="59">
        <v>1</v>
      </c>
      <c r="ET159" s="59">
        <v>1</v>
      </c>
    </row>
    <row r="160" spans="1:150" outlineLevel="1" x14ac:dyDescent="0.2">
      <c r="AW160" s="59" t="str">
        <f xml:space="preserve"> TEXT($F$157,"0%") &amp; " Wtd.Avg."</f>
        <v>50% Wtd.Avg.</v>
      </c>
      <c r="AX160" s="59">
        <f>$F$157*AX158+(1-$F$157)*AX159</f>
        <v>0.5</v>
      </c>
      <c r="AY160" s="59">
        <f>$F$157*AY158+(1-$F$157)*AY159</f>
        <v>0.9692982456140351</v>
      </c>
      <c r="AZ160" s="59">
        <f>$F$157*AZ158+(1-$F$157)*AZ159</f>
        <v>0.87807017543859645</v>
      </c>
      <c r="BA160" s="59">
        <f t="shared" ref="BA160:DL160" si="0">$F$157*BA158+(1-$F$157)*BA159</f>
        <v>0.96769005847953227</v>
      </c>
      <c r="BB160" s="59">
        <f t="shared" si="0"/>
        <v>0.96388888888888891</v>
      </c>
      <c r="BC160" s="59">
        <f t="shared" si="0"/>
        <v>0.95964912280701742</v>
      </c>
      <c r="BD160" s="59">
        <f t="shared" si="0"/>
        <v>0.95497076023391814</v>
      </c>
      <c r="BE160" s="59">
        <f t="shared" si="0"/>
        <v>0.95029239766081863</v>
      </c>
      <c r="BF160" s="59">
        <f t="shared" si="0"/>
        <v>0.95116959064327489</v>
      </c>
      <c r="BG160" s="59">
        <f t="shared" si="0"/>
        <v>0.9516081871345029</v>
      </c>
      <c r="BH160" s="59">
        <f t="shared" si="0"/>
        <v>0.95204678362573103</v>
      </c>
      <c r="BI160" s="59">
        <f t="shared" si="0"/>
        <v>0.95292397660818717</v>
      </c>
      <c r="BJ160" s="59">
        <f t="shared" si="0"/>
        <v>0.95336257309941519</v>
      </c>
      <c r="BK160" s="59">
        <f t="shared" si="0"/>
        <v>0.95380116959064321</v>
      </c>
      <c r="BL160" s="59">
        <f t="shared" si="0"/>
        <v>0.95423976608187133</v>
      </c>
      <c r="BM160" s="59">
        <f t="shared" si="0"/>
        <v>0.95467836257309946</v>
      </c>
      <c r="BN160" s="59">
        <f t="shared" si="0"/>
        <v>0.95511695906432748</v>
      </c>
      <c r="BO160" s="59">
        <f t="shared" si="0"/>
        <v>0.95555555555555549</v>
      </c>
      <c r="BP160" s="59">
        <f t="shared" si="0"/>
        <v>0.95599415204678362</v>
      </c>
      <c r="BQ160" s="59">
        <f t="shared" si="0"/>
        <v>0.95643274853801175</v>
      </c>
      <c r="BR160" s="59">
        <f t="shared" si="0"/>
        <v>0.95687134502923976</v>
      </c>
      <c r="BS160" s="59">
        <f t="shared" si="0"/>
        <v>0.95687134502923976</v>
      </c>
      <c r="BT160" s="59">
        <f t="shared" si="0"/>
        <v>0.95687134502923976</v>
      </c>
      <c r="BU160" s="59">
        <f t="shared" si="0"/>
        <v>0.95687134502923976</v>
      </c>
      <c r="BV160" s="59">
        <f t="shared" si="0"/>
        <v>0.95687134502923976</v>
      </c>
      <c r="BW160" s="59">
        <f t="shared" si="0"/>
        <v>0.95730994152046778</v>
      </c>
      <c r="BX160" s="59">
        <f t="shared" si="0"/>
        <v>0.95862573099415205</v>
      </c>
      <c r="BY160" s="59">
        <f t="shared" si="0"/>
        <v>0.95994152046783632</v>
      </c>
      <c r="BZ160" s="59">
        <f t="shared" si="0"/>
        <v>0.96125730994152048</v>
      </c>
      <c r="CA160" s="59">
        <f t="shared" si="0"/>
        <v>0.96301169590643276</v>
      </c>
      <c r="CB160" s="59">
        <f t="shared" si="0"/>
        <v>0.96432748538011692</v>
      </c>
      <c r="CC160" s="59">
        <f t="shared" si="0"/>
        <v>0.96476608187134505</v>
      </c>
      <c r="CD160" s="59">
        <f t="shared" si="0"/>
        <v>0.96520467836257318</v>
      </c>
      <c r="CE160" s="59">
        <f t="shared" si="0"/>
        <v>0.96564327485380108</v>
      </c>
      <c r="CF160" s="59">
        <f t="shared" si="0"/>
        <v>0.96564327485380108</v>
      </c>
      <c r="CG160" s="59">
        <f t="shared" si="0"/>
        <v>0.96608187134502921</v>
      </c>
      <c r="CH160" s="59">
        <f t="shared" si="0"/>
        <v>0.96652046783625734</v>
      </c>
      <c r="CI160" s="59">
        <f t="shared" si="0"/>
        <v>0.96695906432748535</v>
      </c>
      <c r="CJ160" s="59">
        <f t="shared" si="0"/>
        <v>0.96739766081871348</v>
      </c>
      <c r="CK160" s="59">
        <f t="shared" si="0"/>
        <v>0.96783625730994149</v>
      </c>
      <c r="CL160" s="59">
        <f t="shared" si="0"/>
        <v>0.96783625730994149</v>
      </c>
      <c r="CM160" s="59">
        <f t="shared" si="0"/>
        <v>0.96827485380116962</v>
      </c>
      <c r="CN160" s="59">
        <f t="shared" si="0"/>
        <v>0.9631578947368421</v>
      </c>
      <c r="CO160" s="59">
        <f t="shared" si="0"/>
        <v>0.95804093567251458</v>
      </c>
      <c r="CP160" s="59">
        <f t="shared" si="0"/>
        <v>0.95292397660818717</v>
      </c>
      <c r="CQ160" s="59">
        <f t="shared" si="0"/>
        <v>0.94780701754385954</v>
      </c>
      <c r="CR160" s="59">
        <f t="shared" si="0"/>
        <v>0.94225146198830401</v>
      </c>
      <c r="CS160" s="59">
        <f t="shared" si="0"/>
        <v>0.93669590643274847</v>
      </c>
      <c r="CT160" s="59">
        <f t="shared" si="0"/>
        <v>0.93114035087719293</v>
      </c>
      <c r="CU160" s="59">
        <f t="shared" si="0"/>
        <v>0.9255847953216374</v>
      </c>
      <c r="CV160" s="59">
        <f t="shared" si="0"/>
        <v>0.92002923976608186</v>
      </c>
      <c r="CW160" s="59">
        <f t="shared" si="0"/>
        <v>0.90891812865497079</v>
      </c>
      <c r="CX160" s="59">
        <f t="shared" si="0"/>
        <v>0.90336257309941526</v>
      </c>
      <c r="CY160" s="59">
        <f t="shared" si="0"/>
        <v>0.89780701754385972</v>
      </c>
      <c r="CZ160" s="59">
        <f t="shared" si="0"/>
        <v>0.89225146198830407</v>
      </c>
      <c r="DA160" s="59">
        <f t="shared" si="0"/>
        <v>0.88669590643274854</v>
      </c>
      <c r="DB160" s="59">
        <f t="shared" si="0"/>
        <v>0.88669590643274854</v>
      </c>
      <c r="DC160" s="59">
        <f t="shared" si="0"/>
        <v>0.88669590643274854</v>
      </c>
      <c r="DD160" s="59">
        <f t="shared" si="0"/>
        <v>0.88669590643274854</v>
      </c>
      <c r="DE160" s="59">
        <f t="shared" si="0"/>
        <v>0.88669590643274854</v>
      </c>
      <c r="DF160" s="59">
        <f t="shared" si="0"/>
        <v>0.88669590643274854</v>
      </c>
      <c r="DG160" s="59">
        <f t="shared" si="0"/>
        <v>0.88669590643274854</v>
      </c>
      <c r="DH160" s="59">
        <f t="shared" si="0"/>
        <v>0.88669590643274854</v>
      </c>
      <c r="DI160" s="59">
        <f t="shared" si="0"/>
        <v>0.88669590643274854</v>
      </c>
      <c r="DJ160" s="59">
        <f t="shared" si="0"/>
        <v>0.88669590643274854</v>
      </c>
      <c r="DK160" s="59">
        <f t="shared" si="0"/>
        <v>0.88713450292397655</v>
      </c>
      <c r="DL160" s="59">
        <f t="shared" si="0"/>
        <v>0.88757309941520468</v>
      </c>
      <c r="DM160" s="59">
        <f t="shared" ref="DM160:ER160" si="1">$F$157*DM158+(1-$F$157)*DM159</f>
        <v>0.88801169590643281</v>
      </c>
      <c r="DN160" s="59">
        <f t="shared" si="1"/>
        <v>0.88845029239766082</v>
      </c>
      <c r="DO160" s="59">
        <f t="shared" si="1"/>
        <v>0.8833333333333333</v>
      </c>
      <c r="DP160" s="59">
        <f t="shared" si="1"/>
        <v>0.87777777777777777</v>
      </c>
      <c r="DQ160" s="59">
        <f t="shared" si="1"/>
        <v>0.87222222222222223</v>
      </c>
      <c r="DR160" s="59">
        <f t="shared" si="1"/>
        <v>0.8666666666666667</v>
      </c>
      <c r="DS160" s="59">
        <f t="shared" si="1"/>
        <v>0.86111111111111116</v>
      </c>
      <c r="DT160" s="59">
        <f t="shared" si="1"/>
        <v>0.86111111111111116</v>
      </c>
      <c r="DU160" s="59">
        <f t="shared" si="1"/>
        <v>0.86111111111111116</v>
      </c>
      <c r="DV160" s="59">
        <f t="shared" si="1"/>
        <v>0.86111111111111116</v>
      </c>
      <c r="DW160" s="59">
        <f t="shared" si="1"/>
        <v>0.86111111111111116</v>
      </c>
      <c r="DX160" s="59">
        <f t="shared" si="1"/>
        <v>0.86111111111111116</v>
      </c>
      <c r="DY160" s="59">
        <f t="shared" si="1"/>
        <v>0.86111111111111116</v>
      </c>
      <c r="DZ160" s="59">
        <f t="shared" si="1"/>
        <v>0.86111111111111116</v>
      </c>
      <c r="EA160" s="59">
        <f t="shared" si="1"/>
        <v>0.86111111111111116</v>
      </c>
      <c r="EB160" s="59">
        <f t="shared" si="1"/>
        <v>0.85555555555555562</v>
      </c>
      <c r="EC160" s="59">
        <f t="shared" si="1"/>
        <v>0.85</v>
      </c>
      <c r="ED160" s="59">
        <f t="shared" si="1"/>
        <v>0.84444444444444444</v>
      </c>
      <c r="EE160" s="59">
        <f t="shared" si="1"/>
        <v>0.8388888888888888</v>
      </c>
      <c r="EF160" s="59">
        <f t="shared" si="1"/>
        <v>0.82777777777777772</v>
      </c>
      <c r="EG160" s="59">
        <f t="shared" si="1"/>
        <v>0.82222222222222219</v>
      </c>
      <c r="EH160" s="59">
        <f t="shared" si="1"/>
        <v>0.81666666666666665</v>
      </c>
      <c r="EI160" s="59">
        <f t="shared" si="1"/>
        <v>0.81111111111111112</v>
      </c>
      <c r="EJ160" s="59">
        <f t="shared" si="1"/>
        <v>0.80555555555555558</v>
      </c>
      <c r="EK160" s="59">
        <f t="shared" si="1"/>
        <v>0.80555555555555558</v>
      </c>
      <c r="EL160" s="59">
        <f t="shared" si="1"/>
        <v>0.80555555555555558</v>
      </c>
      <c r="EM160" s="59">
        <f t="shared" si="1"/>
        <v>0.80555555555555558</v>
      </c>
      <c r="EN160" s="59">
        <f t="shared" si="1"/>
        <v>0.80555555555555558</v>
      </c>
      <c r="EO160" s="59">
        <f t="shared" si="1"/>
        <v>0.80555555555555558</v>
      </c>
      <c r="EP160" s="59">
        <f t="shared" si="1"/>
        <v>0.80555555555555558</v>
      </c>
      <c r="EQ160" s="59">
        <f t="shared" si="1"/>
        <v>0.8</v>
      </c>
      <c r="ER160" s="59">
        <f t="shared" si="1"/>
        <v>0.73888888888888893</v>
      </c>
      <c r="ES160" s="59">
        <f>$F$157*ES158+(1-$F$157)*ES159</f>
        <v>0.77777777777777779</v>
      </c>
      <c r="ET160" s="59">
        <f>$F$157*ET158+(1-$F$157)*ET159</f>
        <v>0.5</v>
      </c>
    </row>
    <row r="161" spans="49:150" outlineLevel="1" x14ac:dyDescent="0.2">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59"/>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59"/>
      <c r="DI161" s="59"/>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row>
    <row r="162" spans="49:150" outlineLevel="1" x14ac:dyDescent="0.2">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59"/>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59"/>
      <c r="DI162" s="59"/>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row>
    <row r="163" spans="49:150" outlineLevel="1" x14ac:dyDescent="0.2">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59"/>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59"/>
      <c r="DI163" s="59"/>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row>
    <row r="164" spans="49:150" outlineLevel="1" x14ac:dyDescent="0.2">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59"/>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59"/>
      <c r="DI164" s="59"/>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row>
    <row r="165" spans="49:150" outlineLevel="1" x14ac:dyDescent="0.2">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59"/>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59"/>
      <c r="DI165" s="59"/>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row>
    <row r="166" spans="49:150" outlineLevel="1" x14ac:dyDescent="0.2">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59"/>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59"/>
      <c r="DI166" s="59"/>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row>
    <row r="167" spans="49:150" outlineLevel="1" x14ac:dyDescent="0.2">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59"/>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59"/>
      <c r="DI167" s="59"/>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row>
    <row r="168" spans="49:150" outlineLevel="1" x14ac:dyDescent="0.2">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59"/>
      <c r="BX168" s="59"/>
      <c r="BY168" s="59"/>
      <c r="BZ168" s="59"/>
      <c r="CA168" s="59"/>
      <c r="CB168" s="59"/>
      <c r="CC168" s="59"/>
      <c r="CD168" s="59"/>
      <c r="CE168" s="59"/>
      <c r="CF168" s="59"/>
      <c r="CG168" s="59"/>
      <c r="CH168" s="59"/>
      <c r="CI168" s="59"/>
      <c r="CJ168" s="59"/>
      <c r="CK168" s="59"/>
      <c r="CL168" s="59"/>
      <c r="CM168" s="59"/>
      <c r="CN168" s="59"/>
      <c r="CO168" s="59"/>
      <c r="CP168" s="59"/>
      <c r="CQ168" s="59"/>
      <c r="CR168" s="59"/>
      <c r="CS168" s="59"/>
      <c r="CT168" s="59"/>
      <c r="CU168" s="59"/>
      <c r="CV168" s="59"/>
      <c r="CW168" s="59"/>
      <c r="CX168" s="59"/>
      <c r="CY168" s="59"/>
      <c r="CZ168" s="59"/>
      <c r="DA168" s="59"/>
      <c r="DB168" s="59"/>
      <c r="DC168" s="59"/>
      <c r="DD168" s="59"/>
      <c r="DE168" s="59"/>
      <c r="DF168" s="59"/>
      <c r="DG168" s="59"/>
      <c r="DH168" s="59"/>
      <c r="DI168" s="59"/>
      <c r="DJ168" s="59"/>
      <c r="DK168" s="59"/>
      <c r="DL168" s="59"/>
      <c r="DM168" s="59"/>
      <c r="DN168" s="59"/>
      <c r="DO168" s="59"/>
      <c r="DP168" s="59"/>
      <c r="DQ168" s="59"/>
      <c r="DR168" s="59"/>
      <c r="DS168" s="59"/>
      <c r="DT168" s="59"/>
      <c r="DU168" s="59"/>
      <c r="DV168" s="59"/>
      <c r="DW168" s="59"/>
      <c r="DX168" s="59"/>
      <c r="DY168" s="59"/>
      <c r="DZ168" s="59"/>
      <c r="EA168" s="59"/>
      <c r="EB168" s="59"/>
      <c r="EC168" s="59"/>
      <c r="ED168" s="59"/>
      <c r="EE168" s="59"/>
      <c r="EF168" s="59"/>
      <c r="EG168" s="59"/>
      <c r="EH168" s="59"/>
      <c r="EI168" s="59"/>
      <c r="EJ168" s="59"/>
      <c r="EK168" s="59"/>
      <c r="EL168" s="59"/>
      <c r="EM168" s="59"/>
      <c r="EN168" s="59"/>
      <c r="EO168" s="59"/>
      <c r="EP168" s="59"/>
      <c r="EQ168" s="59"/>
      <c r="ER168" s="59"/>
      <c r="ES168" s="59"/>
      <c r="ET168" s="59"/>
    </row>
    <row r="169" spans="49:150" outlineLevel="1" x14ac:dyDescent="0.2">
      <c r="AW169" s="59"/>
      <c r="AX169" s="59"/>
      <c r="AY169" s="59"/>
      <c r="AZ169" s="59"/>
      <c r="BA169" s="59"/>
      <c r="BB169" s="59"/>
      <c r="BC169" s="59"/>
      <c r="BD169" s="59"/>
      <c r="BE169" s="59"/>
      <c r="BF169" s="59"/>
      <c r="BG169" s="59"/>
      <c r="BH169" s="59"/>
      <c r="BI169" s="59"/>
      <c r="BJ169" s="59"/>
      <c r="BK169" s="59"/>
      <c r="BL169" s="59"/>
      <c r="BM169" s="59"/>
      <c r="BN169" s="59"/>
      <c r="BO169" s="59"/>
      <c r="BP169" s="59"/>
      <c r="BQ169" s="59"/>
      <c r="BR169" s="59"/>
      <c r="BS169" s="59"/>
      <c r="BT169" s="59"/>
      <c r="BU169" s="59"/>
      <c r="BV169" s="59"/>
      <c r="BW169" s="59"/>
      <c r="BX169" s="59"/>
      <c r="BY169" s="59"/>
      <c r="BZ169" s="59"/>
      <c r="CA169" s="59"/>
      <c r="CB169" s="59"/>
      <c r="CC169" s="59"/>
      <c r="CD169" s="59"/>
      <c r="CE169" s="59"/>
      <c r="CF169" s="59"/>
      <c r="CG169" s="59"/>
      <c r="CH169" s="59"/>
      <c r="CI169" s="59"/>
      <c r="CJ169" s="59"/>
      <c r="CK169" s="59"/>
      <c r="CL169" s="59"/>
      <c r="CM169" s="59"/>
      <c r="CN169" s="59"/>
      <c r="CO169" s="59"/>
      <c r="CP169" s="59"/>
      <c r="CQ169" s="59"/>
      <c r="CR169" s="59"/>
      <c r="CS169" s="59"/>
      <c r="CT169" s="59"/>
      <c r="CU169" s="59"/>
      <c r="CV169" s="59"/>
      <c r="CW169" s="59"/>
      <c r="CX169" s="59"/>
      <c r="CY169" s="59"/>
      <c r="CZ169" s="59"/>
      <c r="DA169" s="59"/>
      <c r="DB169" s="59"/>
      <c r="DC169" s="59"/>
      <c r="DD169" s="59"/>
      <c r="DE169" s="59"/>
      <c r="DF169" s="59"/>
      <c r="DG169" s="59"/>
      <c r="DH169" s="59"/>
      <c r="DI169" s="59"/>
      <c r="DJ169" s="59"/>
      <c r="DK169" s="59"/>
      <c r="DL169" s="59"/>
      <c r="DM169" s="59"/>
      <c r="DN169" s="59"/>
      <c r="DO169" s="59"/>
      <c r="DP169" s="59"/>
      <c r="DQ169" s="59"/>
      <c r="DR169" s="59"/>
      <c r="DS169" s="59"/>
      <c r="DT169" s="59"/>
      <c r="DU169" s="59"/>
      <c r="DV169" s="59"/>
      <c r="DW169" s="59"/>
      <c r="DX169" s="59"/>
      <c r="DY169" s="59"/>
      <c r="DZ169" s="59"/>
      <c r="EA169" s="59"/>
      <c r="EB169" s="59"/>
      <c r="EC169" s="59"/>
      <c r="ED169" s="59"/>
      <c r="EE169" s="59"/>
      <c r="EF169" s="59"/>
      <c r="EG169" s="59"/>
      <c r="EH169" s="59"/>
      <c r="EI169" s="59"/>
      <c r="EJ169" s="59"/>
      <c r="EK169" s="59"/>
      <c r="EL169" s="59"/>
      <c r="EM169" s="59"/>
      <c r="EN169" s="59"/>
      <c r="EO169" s="59"/>
      <c r="EP169" s="59"/>
      <c r="EQ169" s="59"/>
      <c r="ER169" s="59"/>
      <c r="ES169" s="59"/>
      <c r="ET169" s="59"/>
    </row>
    <row r="170" spans="49:150" outlineLevel="1" x14ac:dyDescent="0.2">
      <c r="AW170" s="59"/>
      <c r="AX170" s="59"/>
      <c r="AY170" s="59"/>
      <c r="AZ170" s="59"/>
      <c r="BA170" s="59"/>
      <c r="BB170" s="59"/>
      <c r="BC170" s="59"/>
      <c r="BD170" s="59"/>
      <c r="BE170" s="59"/>
      <c r="BF170" s="59"/>
      <c r="BG170" s="59"/>
      <c r="BH170" s="59"/>
      <c r="BI170" s="59"/>
      <c r="BJ170" s="59"/>
      <c r="BK170" s="59"/>
      <c r="BL170" s="59"/>
      <c r="BM170" s="59"/>
      <c r="BN170" s="59"/>
      <c r="BO170" s="59"/>
      <c r="BP170" s="59"/>
      <c r="BQ170" s="59"/>
      <c r="BR170" s="59"/>
      <c r="BS170" s="59"/>
      <c r="BT170" s="59"/>
      <c r="BU170" s="59"/>
      <c r="BV170" s="59"/>
      <c r="BW170" s="59"/>
      <c r="BX170" s="59"/>
      <c r="BY170" s="59"/>
      <c r="BZ170" s="59"/>
      <c r="CA170" s="59"/>
      <c r="CB170" s="59"/>
      <c r="CC170" s="59"/>
      <c r="CD170" s="59"/>
      <c r="CE170" s="59"/>
      <c r="CF170" s="59"/>
      <c r="CG170" s="59"/>
      <c r="CH170" s="59"/>
      <c r="CI170" s="59"/>
      <c r="CJ170" s="59"/>
      <c r="CK170" s="59"/>
      <c r="CL170" s="59"/>
      <c r="CM170" s="59"/>
      <c r="CN170" s="59"/>
      <c r="CO170" s="59"/>
      <c r="CP170" s="59"/>
      <c r="CQ170" s="59"/>
      <c r="CR170" s="59"/>
      <c r="CS170" s="59"/>
      <c r="CT170" s="59"/>
      <c r="CU170" s="59"/>
      <c r="CV170" s="59"/>
      <c r="CW170" s="59"/>
      <c r="CX170" s="59"/>
      <c r="CY170" s="59"/>
      <c r="CZ170" s="59"/>
      <c r="DA170" s="59"/>
      <c r="DB170" s="59"/>
      <c r="DC170" s="59"/>
      <c r="DD170" s="59"/>
      <c r="DE170" s="59"/>
      <c r="DF170" s="59"/>
      <c r="DG170" s="59"/>
      <c r="DH170" s="59"/>
      <c r="DI170" s="59"/>
      <c r="DJ170" s="59"/>
      <c r="DK170" s="59"/>
      <c r="DL170" s="59"/>
      <c r="DM170" s="59"/>
      <c r="DN170" s="59"/>
      <c r="DO170" s="59"/>
      <c r="DP170" s="59"/>
      <c r="DQ170" s="59"/>
      <c r="DR170" s="59"/>
      <c r="DS170" s="59"/>
      <c r="DT170" s="59"/>
      <c r="DU170" s="59"/>
      <c r="DV170" s="59"/>
      <c r="DW170" s="59"/>
      <c r="DX170" s="59"/>
      <c r="DY170" s="59"/>
      <c r="DZ170" s="59"/>
      <c r="EA170" s="59"/>
      <c r="EB170" s="59"/>
      <c r="EC170" s="59"/>
      <c r="ED170" s="59"/>
      <c r="EE170" s="59"/>
      <c r="EF170" s="59"/>
      <c r="EG170" s="59"/>
      <c r="EH170" s="59"/>
      <c r="EI170" s="59"/>
      <c r="EJ170" s="59"/>
      <c r="EK170" s="59"/>
      <c r="EL170" s="59"/>
      <c r="EM170" s="59"/>
      <c r="EN170" s="59"/>
      <c r="EO170" s="59"/>
      <c r="EP170" s="59"/>
      <c r="EQ170" s="59"/>
      <c r="ER170" s="59"/>
      <c r="ES170" s="59"/>
      <c r="ET170" s="59"/>
    </row>
    <row r="171" spans="49:150" outlineLevel="1" x14ac:dyDescent="0.2">
      <c r="AW171" s="59"/>
      <c r="AX171" s="59"/>
      <c r="AY171" s="59"/>
      <c r="AZ171" s="59"/>
      <c r="BA171" s="59"/>
      <c r="BB171" s="59"/>
      <c r="BC171" s="59"/>
      <c r="BD171" s="59"/>
      <c r="BE171" s="59"/>
      <c r="BF171" s="59"/>
      <c r="BG171" s="59"/>
      <c r="BH171" s="59"/>
      <c r="BI171" s="59"/>
      <c r="BJ171" s="59"/>
      <c r="BK171" s="59"/>
      <c r="BL171" s="59"/>
      <c r="BM171" s="59"/>
      <c r="BN171" s="59"/>
      <c r="BO171" s="59"/>
      <c r="BP171" s="59"/>
      <c r="BQ171" s="59"/>
      <c r="BR171" s="59"/>
      <c r="BS171" s="59"/>
      <c r="BT171" s="59"/>
      <c r="BU171" s="59"/>
      <c r="BV171" s="59"/>
      <c r="BW171" s="59"/>
      <c r="BX171" s="59"/>
      <c r="BY171" s="59"/>
      <c r="BZ171" s="59"/>
      <c r="CA171" s="59"/>
      <c r="CB171" s="59"/>
      <c r="CC171" s="59"/>
      <c r="CD171" s="59"/>
      <c r="CE171" s="59"/>
      <c r="CF171" s="59"/>
      <c r="CG171" s="59"/>
      <c r="CH171" s="59"/>
      <c r="CI171" s="59"/>
      <c r="CJ171" s="59"/>
      <c r="CK171" s="59"/>
      <c r="CL171" s="59"/>
      <c r="CM171" s="59"/>
      <c r="CN171" s="59"/>
      <c r="CO171" s="59"/>
      <c r="CP171" s="59"/>
      <c r="CQ171" s="59"/>
      <c r="CR171" s="59"/>
      <c r="CS171" s="59"/>
      <c r="CT171" s="59"/>
      <c r="CU171" s="59"/>
      <c r="CV171" s="59"/>
      <c r="CW171" s="59"/>
      <c r="CX171" s="59"/>
      <c r="CY171" s="59"/>
      <c r="CZ171" s="59"/>
      <c r="DA171" s="59"/>
      <c r="DB171" s="59"/>
      <c r="DC171" s="59"/>
      <c r="DD171" s="59"/>
      <c r="DE171" s="59"/>
      <c r="DF171" s="59"/>
      <c r="DG171" s="59"/>
      <c r="DH171" s="59"/>
      <c r="DI171" s="59"/>
      <c r="DJ171" s="59"/>
      <c r="DK171" s="59"/>
      <c r="DL171" s="59"/>
      <c r="DM171" s="59"/>
      <c r="DN171" s="59"/>
      <c r="DO171" s="59"/>
      <c r="DP171" s="59"/>
      <c r="DQ171" s="59"/>
      <c r="DR171" s="59"/>
      <c r="DS171" s="59"/>
      <c r="DT171" s="59"/>
      <c r="DU171" s="59"/>
      <c r="DV171" s="59"/>
      <c r="DW171" s="59"/>
      <c r="DX171" s="59"/>
      <c r="DY171" s="59"/>
      <c r="DZ171" s="59"/>
      <c r="EA171" s="59"/>
      <c r="EB171" s="59"/>
      <c r="EC171" s="59"/>
      <c r="ED171" s="59"/>
      <c r="EE171" s="59"/>
      <c r="EF171" s="59"/>
      <c r="EG171" s="59"/>
      <c r="EH171" s="59"/>
      <c r="EI171" s="59"/>
      <c r="EJ171" s="59"/>
      <c r="EK171" s="59"/>
      <c r="EL171" s="59"/>
      <c r="EM171" s="59"/>
      <c r="EN171" s="59"/>
      <c r="EO171" s="59"/>
      <c r="EP171" s="59"/>
      <c r="EQ171" s="59"/>
      <c r="ER171" s="59"/>
      <c r="ES171" s="59"/>
      <c r="ET171" s="59"/>
    </row>
    <row r="172" spans="49:150" outlineLevel="1" x14ac:dyDescent="0.2">
      <c r="AW172" s="59"/>
      <c r="AX172" s="59"/>
      <c r="AY172" s="59"/>
      <c r="AZ172" s="59"/>
      <c r="BA172" s="59"/>
      <c r="BB172" s="59"/>
      <c r="BC172" s="59"/>
      <c r="BD172" s="59"/>
      <c r="BE172" s="59"/>
      <c r="BF172" s="59"/>
      <c r="BG172" s="59"/>
      <c r="BH172" s="59"/>
      <c r="BI172" s="59"/>
      <c r="BJ172" s="59"/>
      <c r="BK172" s="59"/>
      <c r="BL172" s="59"/>
      <c r="BM172" s="59"/>
      <c r="BN172" s="59"/>
      <c r="BO172" s="59"/>
      <c r="BP172" s="59"/>
      <c r="BQ172" s="59"/>
      <c r="BR172" s="59"/>
      <c r="BS172" s="59"/>
      <c r="BT172" s="59"/>
      <c r="BU172" s="59"/>
      <c r="BV172" s="59"/>
      <c r="BW172" s="59"/>
      <c r="BX172" s="59"/>
      <c r="BY172" s="59"/>
      <c r="BZ172" s="59"/>
      <c r="CA172" s="59"/>
      <c r="CB172" s="59"/>
      <c r="CC172" s="59"/>
      <c r="CD172" s="59"/>
      <c r="CE172" s="59"/>
      <c r="CF172" s="59"/>
      <c r="CG172" s="59"/>
      <c r="CH172" s="59"/>
      <c r="CI172" s="59"/>
      <c r="CJ172" s="59"/>
      <c r="CK172" s="59"/>
      <c r="CL172" s="59"/>
      <c r="CM172" s="59"/>
      <c r="CN172" s="59"/>
      <c r="CO172" s="59"/>
      <c r="CP172" s="59"/>
      <c r="CQ172" s="59"/>
      <c r="CR172" s="59"/>
      <c r="CS172" s="59"/>
      <c r="CT172" s="59"/>
      <c r="CU172" s="59"/>
      <c r="CV172" s="59"/>
      <c r="CW172" s="59"/>
      <c r="CX172" s="59"/>
      <c r="CY172" s="59"/>
      <c r="CZ172" s="59"/>
      <c r="DA172" s="59"/>
      <c r="DB172" s="59"/>
      <c r="DC172" s="59"/>
      <c r="DD172" s="59"/>
      <c r="DE172" s="59"/>
      <c r="DF172" s="59"/>
      <c r="DG172" s="59"/>
      <c r="DH172" s="59"/>
      <c r="DI172" s="59"/>
      <c r="DJ172" s="59"/>
      <c r="DK172" s="59"/>
      <c r="DL172" s="59"/>
      <c r="DM172" s="59"/>
      <c r="DN172" s="59"/>
      <c r="DO172" s="59"/>
      <c r="DP172" s="59"/>
      <c r="DQ172" s="59"/>
      <c r="DR172" s="59"/>
      <c r="DS172" s="59"/>
      <c r="DT172" s="59"/>
      <c r="DU172" s="59"/>
      <c r="DV172" s="59"/>
      <c r="DW172" s="59"/>
      <c r="DX172" s="59"/>
      <c r="DY172" s="59"/>
      <c r="DZ172" s="59"/>
      <c r="EA172" s="59"/>
      <c r="EB172" s="59"/>
      <c r="EC172" s="59"/>
      <c r="ED172" s="59"/>
      <c r="EE172" s="59"/>
      <c r="EF172" s="59"/>
      <c r="EG172" s="59"/>
      <c r="EH172" s="59"/>
      <c r="EI172" s="59"/>
      <c r="EJ172" s="59"/>
      <c r="EK172" s="59"/>
      <c r="EL172" s="59"/>
      <c r="EM172" s="59"/>
      <c r="EN172" s="59"/>
      <c r="EO172" s="59"/>
      <c r="EP172" s="59"/>
      <c r="EQ172" s="59"/>
      <c r="ER172" s="59"/>
      <c r="ES172" s="59"/>
      <c r="ET172" s="59"/>
    </row>
    <row r="173" spans="49:150" outlineLevel="1" x14ac:dyDescent="0.2">
      <c r="AW173" s="59"/>
      <c r="AX173" s="59"/>
      <c r="AY173" s="59"/>
      <c r="AZ173" s="59"/>
      <c r="BA173" s="59"/>
      <c r="BB173" s="59"/>
      <c r="BC173" s="59"/>
      <c r="BD173" s="59"/>
      <c r="BE173" s="59"/>
      <c r="BF173" s="59"/>
      <c r="BG173" s="59"/>
      <c r="BH173" s="59"/>
      <c r="BI173" s="59"/>
      <c r="BJ173" s="59"/>
      <c r="BK173" s="59"/>
      <c r="BL173" s="59"/>
      <c r="BM173" s="59"/>
      <c r="BN173" s="59"/>
      <c r="BO173" s="59"/>
      <c r="BP173" s="59"/>
      <c r="BQ173" s="59"/>
      <c r="BR173" s="59"/>
      <c r="BS173" s="59"/>
      <c r="BT173" s="59"/>
      <c r="BU173" s="59"/>
      <c r="BV173" s="59"/>
      <c r="BW173" s="59"/>
      <c r="BX173" s="59"/>
      <c r="BY173" s="59"/>
      <c r="BZ173" s="59"/>
      <c r="CA173" s="59"/>
      <c r="CB173" s="59"/>
      <c r="CC173" s="59"/>
      <c r="CD173" s="59"/>
      <c r="CE173" s="59"/>
      <c r="CF173" s="59"/>
      <c r="CG173" s="59"/>
      <c r="CH173" s="59"/>
      <c r="CI173" s="59"/>
      <c r="CJ173" s="59"/>
      <c r="CK173" s="59"/>
      <c r="CL173" s="59"/>
      <c r="CM173" s="59"/>
      <c r="CN173" s="59"/>
      <c r="CO173" s="59"/>
      <c r="CP173" s="59"/>
      <c r="CQ173" s="59"/>
      <c r="CR173" s="59"/>
      <c r="CS173" s="59"/>
      <c r="CT173" s="59"/>
      <c r="CU173" s="59"/>
      <c r="CV173" s="59"/>
      <c r="CW173" s="59"/>
      <c r="CX173" s="59"/>
      <c r="CY173" s="59"/>
      <c r="CZ173" s="59"/>
      <c r="DA173" s="59"/>
      <c r="DB173" s="59"/>
      <c r="DC173" s="59"/>
      <c r="DD173" s="59"/>
      <c r="DE173" s="59"/>
      <c r="DF173" s="59"/>
      <c r="DG173" s="59"/>
      <c r="DH173" s="59"/>
      <c r="DI173" s="59"/>
      <c r="DJ173" s="59"/>
      <c r="DK173" s="59"/>
      <c r="DL173" s="59"/>
      <c r="DM173" s="59"/>
      <c r="DN173" s="59"/>
      <c r="DO173" s="59"/>
      <c r="DP173" s="59"/>
      <c r="DQ173" s="59"/>
      <c r="DR173" s="59"/>
      <c r="DS173" s="59"/>
      <c r="DT173" s="59"/>
      <c r="DU173" s="59"/>
      <c r="DV173" s="59"/>
      <c r="DW173" s="59"/>
      <c r="DX173" s="59"/>
      <c r="DY173" s="59"/>
      <c r="DZ173" s="59"/>
      <c r="EA173" s="59"/>
      <c r="EB173" s="59"/>
      <c r="EC173" s="59"/>
      <c r="ED173" s="59"/>
      <c r="EE173" s="59"/>
      <c r="EF173" s="59"/>
      <c r="EG173" s="59"/>
      <c r="EH173" s="59"/>
      <c r="EI173" s="59"/>
      <c r="EJ173" s="59"/>
      <c r="EK173" s="59"/>
      <c r="EL173" s="59"/>
      <c r="EM173" s="59"/>
      <c r="EN173" s="59"/>
      <c r="EO173" s="59"/>
      <c r="EP173" s="59"/>
      <c r="EQ173" s="59"/>
      <c r="ER173" s="59"/>
      <c r="ES173" s="59"/>
      <c r="ET173" s="59"/>
    </row>
    <row r="174" spans="49:150" outlineLevel="1" x14ac:dyDescent="0.2">
      <c r="AW174" s="59"/>
      <c r="AX174" s="59"/>
      <c r="AY174" s="59"/>
      <c r="AZ174" s="59"/>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59"/>
      <c r="CE174" s="59"/>
      <c r="CF174" s="59"/>
      <c r="CG174" s="59"/>
      <c r="CH174" s="59"/>
      <c r="CI174" s="59"/>
      <c r="CJ174" s="59"/>
      <c r="CK174" s="59"/>
      <c r="CL174" s="59"/>
      <c r="CM174" s="59"/>
      <c r="CN174" s="59"/>
      <c r="CO174" s="59"/>
      <c r="CP174" s="59"/>
      <c r="CQ174" s="59"/>
      <c r="CR174" s="59"/>
      <c r="CS174" s="59"/>
      <c r="CT174" s="59"/>
      <c r="CU174" s="59"/>
      <c r="CV174" s="59"/>
      <c r="CW174" s="59"/>
      <c r="CX174" s="59"/>
      <c r="CY174" s="59"/>
      <c r="CZ174" s="59"/>
      <c r="DA174" s="59"/>
      <c r="DB174" s="59"/>
      <c r="DC174" s="59"/>
      <c r="DD174" s="59"/>
      <c r="DE174" s="59"/>
      <c r="DF174" s="59"/>
      <c r="DG174" s="59"/>
      <c r="DH174" s="59"/>
      <c r="DI174" s="59"/>
      <c r="DJ174" s="59"/>
      <c r="DK174" s="59"/>
      <c r="DL174" s="59"/>
      <c r="DM174" s="59"/>
      <c r="DN174" s="59"/>
      <c r="DO174" s="59"/>
      <c r="DP174" s="59"/>
      <c r="DQ174" s="59"/>
      <c r="DR174" s="59"/>
      <c r="DS174" s="59"/>
      <c r="DT174" s="59"/>
      <c r="DU174" s="59"/>
      <c r="DV174" s="59"/>
      <c r="DW174" s="59"/>
      <c r="DX174" s="59"/>
      <c r="DY174" s="59"/>
      <c r="DZ174" s="59"/>
      <c r="EA174" s="59"/>
      <c r="EB174" s="59"/>
      <c r="EC174" s="59"/>
      <c r="ED174" s="59"/>
      <c r="EE174" s="59"/>
      <c r="EF174" s="59"/>
      <c r="EG174" s="59"/>
      <c r="EH174" s="59"/>
      <c r="EI174" s="59"/>
      <c r="EJ174" s="59"/>
      <c r="EK174" s="59"/>
      <c r="EL174" s="59"/>
      <c r="EM174" s="59"/>
      <c r="EN174" s="59"/>
      <c r="EO174" s="59"/>
      <c r="EP174" s="59"/>
      <c r="EQ174" s="59"/>
      <c r="ER174" s="59"/>
      <c r="ES174" s="59"/>
      <c r="ET174" s="59"/>
    </row>
    <row r="175" spans="49:150" outlineLevel="1" x14ac:dyDescent="0.2">
      <c r="AW175" s="59"/>
      <c r="AX175" s="59"/>
      <c r="AY175" s="59"/>
      <c r="AZ175" s="59"/>
      <c r="BA175" s="59"/>
      <c r="BB175" s="59"/>
      <c r="BC175" s="59"/>
      <c r="BD175" s="59"/>
      <c r="BE175" s="59"/>
      <c r="BF175" s="59"/>
      <c r="BG175" s="59"/>
      <c r="BH175" s="59"/>
      <c r="BI175" s="59"/>
      <c r="BJ175" s="59"/>
      <c r="BK175" s="59"/>
      <c r="BL175" s="59"/>
      <c r="BM175" s="59"/>
      <c r="BN175" s="59"/>
      <c r="BO175" s="59"/>
      <c r="BP175" s="59"/>
      <c r="BQ175" s="59"/>
      <c r="BR175" s="59"/>
      <c r="BS175" s="59"/>
      <c r="BT175" s="59"/>
      <c r="BU175" s="59"/>
      <c r="BV175" s="59"/>
      <c r="BW175" s="59"/>
      <c r="BX175" s="59"/>
      <c r="BY175" s="59"/>
      <c r="BZ175" s="59"/>
      <c r="CA175" s="59"/>
      <c r="CB175" s="59"/>
      <c r="CC175" s="59"/>
      <c r="CD175" s="59"/>
      <c r="CE175" s="59"/>
      <c r="CF175" s="59"/>
      <c r="CG175" s="59"/>
      <c r="CH175" s="59"/>
      <c r="CI175" s="59"/>
      <c r="CJ175" s="59"/>
      <c r="CK175" s="59"/>
      <c r="CL175" s="59"/>
      <c r="CM175" s="59"/>
      <c r="CN175" s="59"/>
      <c r="CO175" s="59"/>
      <c r="CP175" s="59"/>
      <c r="CQ175" s="59"/>
      <c r="CR175" s="59"/>
      <c r="CS175" s="59"/>
      <c r="CT175" s="59"/>
      <c r="CU175" s="59"/>
      <c r="CV175" s="59"/>
      <c r="CW175" s="59"/>
      <c r="CX175" s="59"/>
      <c r="CY175" s="59"/>
      <c r="CZ175" s="59"/>
      <c r="DA175" s="59"/>
      <c r="DB175" s="59"/>
      <c r="DC175" s="59"/>
      <c r="DD175" s="59"/>
      <c r="DE175" s="59"/>
      <c r="DF175" s="59"/>
      <c r="DG175" s="59"/>
      <c r="DH175" s="59"/>
      <c r="DI175" s="59"/>
      <c r="DJ175" s="59"/>
      <c r="DK175" s="59"/>
      <c r="DL175" s="59"/>
      <c r="DM175" s="59"/>
      <c r="DN175" s="59"/>
      <c r="DO175" s="59"/>
      <c r="DP175" s="59"/>
      <c r="DQ175" s="59"/>
      <c r="DR175" s="59"/>
      <c r="DS175" s="59"/>
      <c r="DT175" s="59"/>
      <c r="DU175" s="59"/>
      <c r="DV175" s="59"/>
      <c r="DW175" s="59"/>
      <c r="DX175" s="59"/>
      <c r="DY175" s="59"/>
      <c r="DZ175" s="59"/>
      <c r="EA175" s="59"/>
      <c r="EB175" s="59"/>
      <c r="EC175" s="59"/>
      <c r="ED175" s="59"/>
      <c r="EE175" s="59"/>
      <c r="EF175" s="59"/>
      <c r="EG175" s="59"/>
      <c r="EH175" s="59"/>
      <c r="EI175" s="59"/>
      <c r="EJ175" s="59"/>
      <c r="EK175" s="59"/>
      <c r="EL175" s="59"/>
      <c r="EM175" s="59"/>
      <c r="EN175" s="59"/>
      <c r="EO175" s="59"/>
      <c r="EP175" s="59"/>
      <c r="EQ175" s="59"/>
      <c r="ER175" s="59"/>
      <c r="ES175" s="59"/>
      <c r="ET175" s="59"/>
    </row>
    <row r="176" spans="49:150" outlineLevel="1" x14ac:dyDescent="0.2">
      <c r="AW176" s="59"/>
      <c r="AX176" s="59"/>
      <c r="AY176" s="59"/>
      <c r="AZ176" s="59"/>
      <c r="BA176" s="59"/>
      <c r="BB176" s="59"/>
      <c r="BC176" s="59"/>
      <c r="BD176" s="59"/>
      <c r="BE176" s="59"/>
      <c r="BF176" s="59"/>
      <c r="BG176" s="59"/>
      <c r="BH176" s="59"/>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c r="CG176" s="59"/>
      <c r="CH176" s="59"/>
      <c r="CI176" s="59"/>
      <c r="CJ176" s="59"/>
      <c r="CK176" s="59"/>
      <c r="CL176" s="59"/>
      <c r="CM176" s="59"/>
      <c r="CN176" s="59"/>
      <c r="CO176" s="59"/>
      <c r="CP176" s="59"/>
      <c r="CQ176" s="59"/>
      <c r="CR176" s="59"/>
      <c r="CS176" s="59"/>
      <c r="CT176" s="59"/>
      <c r="CU176" s="59"/>
      <c r="CV176" s="59"/>
      <c r="CW176" s="59"/>
      <c r="CX176" s="59"/>
      <c r="CY176" s="59"/>
      <c r="CZ176" s="59"/>
      <c r="DA176" s="59"/>
      <c r="DB176" s="59"/>
      <c r="DC176" s="59"/>
      <c r="DD176" s="59"/>
      <c r="DE176" s="59"/>
      <c r="DF176" s="59"/>
      <c r="DG176" s="59"/>
      <c r="DH176" s="59"/>
      <c r="DI176" s="59"/>
      <c r="DJ176" s="59"/>
      <c r="DK176" s="59"/>
      <c r="DL176" s="59"/>
      <c r="DM176" s="59"/>
      <c r="DN176" s="59"/>
      <c r="DO176" s="59"/>
      <c r="DP176" s="59"/>
      <c r="DQ176" s="59"/>
      <c r="DR176" s="59"/>
      <c r="DS176" s="59"/>
      <c r="DT176" s="59"/>
      <c r="DU176" s="59"/>
      <c r="DV176" s="59"/>
      <c r="DW176" s="59"/>
      <c r="DX176" s="59"/>
      <c r="DY176" s="59"/>
      <c r="DZ176" s="59"/>
      <c r="EA176" s="59"/>
      <c r="EB176" s="59"/>
      <c r="EC176" s="59"/>
      <c r="ED176" s="59"/>
      <c r="EE176" s="59"/>
      <c r="EF176" s="59"/>
      <c r="EG176" s="59"/>
      <c r="EH176" s="59"/>
      <c r="EI176" s="59"/>
      <c r="EJ176" s="59"/>
      <c r="EK176" s="59"/>
      <c r="EL176" s="59"/>
      <c r="EM176" s="59"/>
      <c r="EN176" s="59"/>
      <c r="EO176" s="59"/>
      <c r="EP176" s="59"/>
      <c r="EQ176" s="59"/>
      <c r="ER176" s="59"/>
      <c r="ES176" s="59"/>
      <c r="ET176" s="59"/>
    </row>
    <row r="177" spans="1:150" outlineLevel="1" x14ac:dyDescent="0.2">
      <c r="AW177" s="59"/>
      <c r="AX177" s="59"/>
      <c r="AY177" s="59"/>
      <c r="AZ177" s="59"/>
      <c r="BA177" s="59"/>
      <c r="BB177" s="59"/>
      <c r="BC177" s="59"/>
      <c r="BD177" s="59"/>
      <c r="BE177" s="59"/>
      <c r="BF177" s="59"/>
      <c r="BG177" s="59"/>
      <c r="BH177" s="59"/>
      <c r="BI177" s="59"/>
      <c r="BJ177" s="59"/>
      <c r="BK177" s="59"/>
      <c r="BL177" s="59"/>
      <c r="BM177" s="59"/>
      <c r="BN177" s="59"/>
      <c r="BO177" s="59"/>
      <c r="BP177" s="59"/>
      <c r="BQ177" s="59"/>
      <c r="BR177" s="59"/>
      <c r="BS177" s="59"/>
      <c r="BT177" s="59"/>
      <c r="BU177" s="59"/>
      <c r="BV177" s="59"/>
      <c r="BW177" s="59"/>
      <c r="BX177" s="59"/>
      <c r="BY177" s="59"/>
      <c r="BZ177" s="59"/>
      <c r="CA177" s="59"/>
      <c r="CB177" s="59"/>
      <c r="CC177" s="59"/>
      <c r="CD177" s="59"/>
      <c r="CE177" s="59"/>
      <c r="CF177" s="59"/>
      <c r="CG177" s="59"/>
      <c r="CH177" s="59"/>
      <c r="CI177" s="59"/>
      <c r="CJ177" s="59"/>
      <c r="CK177" s="59"/>
      <c r="CL177" s="59"/>
      <c r="CM177" s="59"/>
      <c r="CN177" s="59"/>
      <c r="CO177" s="59"/>
      <c r="CP177" s="59"/>
      <c r="CQ177" s="59"/>
      <c r="CR177" s="59"/>
      <c r="CS177" s="59"/>
      <c r="CT177" s="59"/>
      <c r="CU177" s="59"/>
      <c r="CV177" s="59"/>
      <c r="CW177" s="59"/>
      <c r="CX177" s="59"/>
      <c r="CY177" s="59"/>
      <c r="CZ177" s="59"/>
      <c r="DA177" s="59"/>
      <c r="DB177" s="59"/>
      <c r="DC177" s="59"/>
      <c r="DD177" s="59"/>
      <c r="DE177" s="59"/>
      <c r="DF177" s="59"/>
      <c r="DG177" s="59"/>
      <c r="DH177" s="59"/>
      <c r="DI177" s="59"/>
      <c r="DJ177" s="59"/>
      <c r="DK177" s="59"/>
      <c r="DL177" s="59"/>
      <c r="DM177" s="59"/>
      <c r="DN177" s="59"/>
      <c r="DO177" s="59"/>
      <c r="DP177" s="59"/>
      <c r="DQ177" s="59"/>
      <c r="DR177" s="59"/>
      <c r="DS177" s="59"/>
      <c r="DT177" s="59"/>
      <c r="DU177" s="59"/>
      <c r="DV177" s="59"/>
      <c r="DW177" s="59"/>
      <c r="DX177" s="59"/>
      <c r="DY177" s="59"/>
      <c r="DZ177" s="59"/>
      <c r="EA177" s="59"/>
      <c r="EB177" s="59"/>
      <c r="EC177" s="59"/>
      <c r="ED177" s="59"/>
      <c r="EE177" s="59"/>
      <c r="EF177" s="59"/>
      <c r="EG177" s="59"/>
      <c r="EH177" s="59"/>
      <c r="EI177" s="59"/>
      <c r="EJ177" s="59"/>
      <c r="EK177" s="59"/>
      <c r="EL177" s="59"/>
      <c r="EM177" s="59"/>
      <c r="EN177" s="59"/>
      <c r="EO177" s="59"/>
      <c r="EP177" s="59"/>
      <c r="EQ177" s="59"/>
      <c r="ER177" s="59"/>
      <c r="ES177" s="59"/>
      <c r="ET177" s="59"/>
    </row>
    <row r="178" spans="1:150" x14ac:dyDescent="0.2">
      <c r="A178" s="75"/>
      <c r="AW178" s="59"/>
      <c r="AX178" s="59"/>
      <c r="AY178" s="59"/>
      <c r="AZ178" s="59"/>
      <c r="BA178" s="59"/>
      <c r="BB178" s="59"/>
      <c r="BC178" s="59"/>
      <c r="BD178" s="59"/>
      <c r="BE178" s="59"/>
      <c r="BF178" s="59"/>
      <c r="BG178" s="59"/>
      <c r="BH178" s="59"/>
      <c r="BI178" s="59"/>
      <c r="BJ178" s="59"/>
      <c r="BK178" s="59"/>
      <c r="BL178" s="59"/>
      <c r="BM178" s="59"/>
      <c r="BN178" s="59"/>
      <c r="BO178" s="59"/>
      <c r="BP178" s="59"/>
      <c r="BQ178" s="59"/>
      <c r="BR178" s="59"/>
      <c r="BS178" s="59"/>
      <c r="BT178" s="59"/>
      <c r="BU178" s="59"/>
      <c r="BV178" s="59"/>
      <c r="BW178" s="59"/>
      <c r="BX178" s="59"/>
      <c r="BY178" s="59"/>
      <c r="BZ178" s="59"/>
      <c r="CA178" s="59"/>
      <c r="CB178" s="59"/>
      <c r="CC178" s="59"/>
      <c r="CD178" s="59"/>
      <c r="CE178" s="59"/>
      <c r="CF178" s="59"/>
      <c r="CG178" s="59"/>
      <c r="CH178" s="59"/>
      <c r="CI178" s="59"/>
      <c r="CJ178" s="59"/>
      <c r="CK178" s="59"/>
      <c r="CL178" s="59"/>
      <c r="CM178" s="59"/>
      <c r="CN178" s="59"/>
      <c r="CO178" s="59"/>
      <c r="CP178" s="59"/>
      <c r="CQ178" s="59"/>
      <c r="CR178" s="59"/>
      <c r="CS178" s="59"/>
      <c r="CT178" s="59"/>
      <c r="CU178" s="59"/>
      <c r="CV178" s="59"/>
      <c r="CW178" s="59"/>
      <c r="CX178" s="59"/>
      <c r="CY178" s="59"/>
      <c r="CZ178" s="59"/>
      <c r="DA178" s="59"/>
      <c r="DB178" s="59"/>
      <c r="DC178" s="59"/>
      <c r="DD178" s="59"/>
      <c r="DE178" s="59"/>
      <c r="DF178" s="59"/>
      <c r="DG178" s="59"/>
      <c r="DH178" s="59"/>
      <c r="DI178" s="59"/>
      <c r="DJ178" s="59"/>
      <c r="DK178" s="59"/>
      <c r="DL178" s="59"/>
      <c r="DM178" s="59"/>
      <c r="DN178" s="59"/>
      <c r="DO178" s="59"/>
      <c r="DP178" s="59"/>
      <c r="DQ178" s="59"/>
      <c r="DR178" s="59"/>
      <c r="DS178" s="59"/>
      <c r="DT178" s="59"/>
      <c r="DU178" s="59"/>
      <c r="DV178" s="59"/>
      <c r="DW178" s="59"/>
      <c r="DX178" s="59"/>
      <c r="DY178" s="59"/>
      <c r="DZ178" s="59"/>
      <c r="EA178" s="59"/>
      <c r="EB178" s="59"/>
      <c r="EC178" s="59"/>
      <c r="ED178" s="59"/>
      <c r="EE178" s="59"/>
      <c r="EF178" s="59"/>
      <c r="EG178" s="59"/>
      <c r="EH178" s="59"/>
      <c r="EI178" s="59"/>
      <c r="EJ178" s="59"/>
      <c r="EK178" s="59"/>
      <c r="EL178" s="59"/>
      <c r="EM178" s="59"/>
      <c r="EN178" s="59"/>
      <c r="EO178" s="59"/>
      <c r="EP178" s="59"/>
      <c r="EQ178" s="59"/>
      <c r="ER178" s="59"/>
      <c r="ES178" s="59"/>
      <c r="ET178" s="59"/>
    </row>
    <row r="179" spans="1:150" x14ac:dyDescent="0.2">
      <c r="A179" s="12" t="s">
        <v>173</v>
      </c>
      <c r="AW179" s="59" t="s">
        <v>210</v>
      </c>
      <c r="AX179" s="59"/>
      <c r="AY179" s="59"/>
      <c r="AZ179" s="59">
        <v>10</v>
      </c>
      <c r="BA179" s="59"/>
      <c r="BB179" s="59"/>
      <c r="BC179" s="59"/>
      <c r="BD179" s="59"/>
      <c r="BE179" s="59"/>
      <c r="BF179" s="59"/>
      <c r="BG179" s="59"/>
      <c r="BH179" s="59"/>
      <c r="BI179" s="59"/>
      <c r="BJ179" s="59"/>
      <c r="BK179" s="59"/>
      <c r="BL179" s="59"/>
      <c r="BM179" s="59"/>
      <c r="BN179" s="59"/>
      <c r="BO179" s="59"/>
      <c r="BP179" s="59"/>
      <c r="BQ179" s="59"/>
      <c r="BR179" s="59"/>
      <c r="BS179" s="59"/>
      <c r="BT179" s="59"/>
      <c r="BU179" s="59"/>
      <c r="BV179" s="59"/>
      <c r="BW179" s="59"/>
      <c r="BX179" s="59"/>
      <c r="BY179" s="59"/>
      <c r="BZ179" s="59"/>
      <c r="CA179" s="59"/>
      <c r="CB179" s="59"/>
      <c r="CC179" s="59"/>
      <c r="CD179" s="59"/>
      <c r="CE179" s="59"/>
      <c r="CF179" s="59"/>
      <c r="CG179" s="59"/>
      <c r="CH179" s="59"/>
      <c r="CI179" s="59"/>
      <c r="CJ179" s="59"/>
      <c r="CK179" s="59"/>
      <c r="CL179" s="59"/>
      <c r="CM179" s="59"/>
      <c r="CN179" s="59"/>
      <c r="CO179" s="59"/>
      <c r="CP179" s="59"/>
      <c r="CQ179" s="59"/>
      <c r="CR179" s="59"/>
      <c r="CS179" s="59"/>
      <c r="CT179" s="59"/>
      <c r="CU179" s="59"/>
      <c r="CV179" s="59"/>
      <c r="CW179" s="59"/>
      <c r="CX179" s="59"/>
      <c r="CY179" s="59"/>
      <c r="CZ179" s="59"/>
      <c r="DA179" s="59"/>
      <c r="DB179" s="59"/>
      <c r="DC179" s="59"/>
      <c r="DD179" s="59"/>
      <c r="DE179" s="59"/>
      <c r="DF179" s="59"/>
      <c r="DG179" s="59"/>
      <c r="DH179" s="59"/>
      <c r="DI179" s="59"/>
      <c r="DJ179" s="59"/>
      <c r="DK179" s="59"/>
      <c r="DL179" s="59"/>
      <c r="DM179" s="59"/>
      <c r="DN179" s="59"/>
      <c r="DO179" s="59"/>
      <c r="DP179" s="59"/>
      <c r="DQ179" s="59"/>
      <c r="DR179" s="59"/>
      <c r="DS179" s="59"/>
      <c r="DT179" s="59"/>
      <c r="DU179" s="59"/>
      <c r="DV179" s="59"/>
      <c r="DW179" s="59"/>
      <c r="DX179" s="59"/>
      <c r="DY179" s="59"/>
      <c r="DZ179" s="59"/>
      <c r="EA179" s="59"/>
      <c r="EB179" s="59"/>
      <c r="EC179" s="59"/>
      <c r="ED179" s="59"/>
      <c r="EE179" s="59"/>
      <c r="EF179" s="59"/>
      <c r="EG179" s="59"/>
      <c r="EH179" s="59"/>
      <c r="EI179" s="59"/>
      <c r="EJ179" s="59"/>
      <c r="EK179" s="59"/>
      <c r="EL179" s="59"/>
      <c r="EM179" s="59"/>
      <c r="EN179" s="59"/>
      <c r="EO179" s="59"/>
      <c r="EP179" s="59"/>
      <c r="EQ179" s="59"/>
      <c r="ER179" s="59"/>
      <c r="ES179" s="59"/>
      <c r="ET179" s="59"/>
    </row>
    <row r="180" spans="1:150" outlineLevel="1" x14ac:dyDescent="0.2">
      <c r="E180" s="26" t="s">
        <v>210</v>
      </c>
      <c r="F180" s="58">
        <f>$AZ$179/20</f>
        <v>0.5</v>
      </c>
      <c r="AW180" s="59" t="s">
        <v>187</v>
      </c>
      <c r="AX180" s="59">
        <v>0</v>
      </c>
      <c r="AY180" s="59">
        <v>0.01</v>
      </c>
      <c r="AZ180" s="59">
        <v>0.02</v>
      </c>
      <c r="BA180" s="59">
        <v>0.03</v>
      </c>
      <c r="BB180" s="59">
        <v>0.04</v>
      </c>
      <c r="BC180" s="59">
        <v>0.05</v>
      </c>
      <c r="BD180" s="59">
        <v>6.0000000000000005E-2</v>
      </c>
      <c r="BE180" s="59">
        <v>7.0000000000000007E-2</v>
      </c>
      <c r="BF180" s="59">
        <v>0.08</v>
      </c>
      <c r="BG180" s="59">
        <v>0.09</v>
      </c>
      <c r="BH180" s="59">
        <v>9.9999999999999992E-2</v>
      </c>
      <c r="BI180" s="59">
        <v>0.10999999999999999</v>
      </c>
      <c r="BJ180" s="59">
        <v>0.11999999999999998</v>
      </c>
      <c r="BK180" s="59">
        <v>0.12999999999999998</v>
      </c>
      <c r="BL180" s="59">
        <v>0.13999999999999999</v>
      </c>
      <c r="BM180" s="59">
        <v>0.15</v>
      </c>
      <c r="BN180" s="59">
        <v>0.16</v>
      </c>
      <c r="BO180" s="59">
        <v>0.17</v>
      </c>
      <c r="BP180" s="59">
        <v>0.18000000000000002</v>
      </c>
      <c r="BQ180" s="59">
        <v>0.19000000000000003</v>
      </c>
      <c r="BR180" s="59">
        <v>0.20000000000000004</v>
      </c>
      <c r="BS180" s="59">
        <v>0.21000000000000005</v>
      </c>
      <c r="BT180" s="59">
        <v>0.22000000000000006</v>
      </c>
      <c r="BU180" s="59">
        <v>0.23000000000000007</v>
      </c>
      <c r="BV180" s="59">
        <v>0.24000000000000007</v>
      </c>
      <c r="BW180" s="59">
        <v>0.25000000000000006</v>
      </c>
      <c r="BX180" s="59">
        <v>0.26000000000000006</v>
      </c>
      <c r="BY180" s="59">
        <v>0.27000000000000007</v>
      </c>
      <c r="BZ180" s="59">
        <v>0.28000000000000008</v>
      </c>
      <c r="CA180" s="59">
        <v>0.29000000000000009</v>
      </c>
      <c r="CB180" s="59">
        <v>0.3000000000000001</v>
      </c>
      <c r="CC180" s="59">
        <v>0.31000000000000011</v>
      </c>
      <c r="CD180" s="59">
        <v>0.32000000000000012</v>
      </c>
      <c r="CE180" s="59">
        <v>0.33000000000000013</v>
      </c>
      <c r="CF180" s="59">
        <v>0.34000000000000014</v>
      </c>
      <c r="CG180" s="59">
        <v>0.35000000000000014</v>
      </c>
      <c r="CH180" s="59">
        <v>0.36000000000000015</v>
      </c>
      <c r="CI180" s="59">
        <v>0.37000000000000016</v>
      </c>
      <c r="CJ180" s="59">
        <v>0.38000000000000017</v>
      </c>
      <c r="CK180" s="59">
        <v>0.39000000000000018</v>
      </c>
      <c r="CL180" s="59">
        <v>0.40000000000000019</v>
      </c>
      <c r="CM180" s="59">
        <v>0.4100000000000002</v>
      </c>
      <c r="CN180" s="59">
        <v>0.42000000000000021</v>
      </c>
      <c r="CO180" s="59">
        <v>0.43000000000000022</v>
      </c>
      <c r="CP180" s="59">
        <v>0.44000000000000022</v>
      </c>
      <c r="CQ180" s="59">
        <v>0.45000000000000023</v>
      </c>
      <c r="CR180" s="59">
        <v>0.46000000000000024</v>
      </c>
      <c r="CS180" s="59">
        <v>0.47000000000000025</v>
      </c>
      <c r="CT180" s="59">
        <v>0.48000000000000026</v>
      </c>
      <c r="CU180" s="59">
        <v>0.49000000000000027</v>
      </c>
      <c r="CV180" s="59">
        <v>0.50000000000000022</v>
      </c>
      <c r="CW180" s="59">
        <v>0.51000000000000023</v>
      </c>
      <c r="CX180" s="59">
        <v>0.52000000000000024</v>
      </c>
      <c r="CY180" s="59">
        <v>0.53000000000000025</v>
      </c>
      <c r="CZ180" s="59">
        <v>0.54000000000000026</v>
      </c>
      <c r="DA180" s="59">
        <v>0.55000000000000027</v>
      </c>
      <c r="DB180" s="59">
        <v>0.56000000000000028</v>
      </c>
      <c r="DC180" s="59">
        <v>0.57000000000000028</v>
      </c>
      <c r="DD180" s="59">
        <v>0.58000000000000029</v>
      </c>
      <c r="DE180" s="59">
        <v>0.5900000000000003</v>
      </c>
      <c r="DF180" s="59">
        <v>0.60000000000000031</v>
      </c>
      <c r="DG180" s="59">
        <v>0.61000000000000032</v>
      </c>
      <c r="DH180" s="59">
        <v>0.62000000000000033</v>
      </c>
      <c r="DI180" s="59">
        <v>0.63000000000000034</v>
      </c>
      <c r="DJ180" s="59">
        <v>0.64000000000000035</v>
      </c>
      <c r="DK180" s="59">
        <v>0.65000000000000036</v>
      </c>
      <c r="DL180" s="59">
        <v>0.66000000000000036</v>
      </c>
      <c r="DM180" s="59">
        <v>0.67000000000000037</v>
      </c>
      <c r="DN180" s="59">
        <v>0.68000000000000038</v>
      </c>
      <c r="DO180" s="59">
        <v>0.69000000000000039</v>
      </c>
      <c r="DP180" s="59">
        <v>0.7000000000000004</v>
      </c>
      <c r="DQ180" s="59">
        <v>0.71000000000000041</v>
      </c>
      <c r="DR180" s="59">
        <v>0.72000000000000042</v>
      </c>
      <c r="DS180" s="59">
        <v>0.73000000000000043</v>
      </c>
      <c r="DT180" s="59">
        <v>0.74000000000000044</v>
      </c>
      <c r="DU180" s="59">
        <v>0.75000000000000044</v>
      </c>
      <c r="DV180" s="59">
        <v>0.76000000000000045</v>
      </c>
      <c r="DW180" s="59">
        <v>0.77000000000000046</v>
      </c>
      <c r="DX180" s="59">
        <v>0.78000000000000047</v>
      </c>
      <c r="DY180" s="59">
        <v>0.79000000000000048</v>
      </c>
      <c r="DZ180" s="59">
        <v>0.80000000000000049</v>
      </c>
      <c r="EA180" s="59">
        <v>0.8100000000000005</v>
      </c>
      <c r="EB180" s="59">
        <v>0.82000000000000051</v>
      </c>
      <c r="EC180" s="59">
        <v>0.83000000000000052</v>
      </c>
      <c r="ED180" s="59">
        <v>0.84000000000000052</v>
      </c>
      <c r="EE180" s="59">
        <v>0.85000000000000053</v>
      </c>
      <c r="EF180" s="59">
        <v>0.86000000000000054</v>
      </c>
      <c r="EG180" s="59">
        <v>0.87000000000000055</v>
      </c>
      <c r="EH180" s="59">
        <v>0.88000000000000056</v>
      </c>
      <c r="EI180" s="59">
        <v>0.89000000000000057</v>
      </c>
      <c r="EJ180" s="59">
        <v>0.90000000000000058</v>
      </c>
      <c r="EK180" s="59">
        <v>0.91000000000000059</v>
      </c>
      <c r="EL180" s="59">
        <v>0.9200000000000006</v>
      </c>
      <c r="EM180" s="59">
        <v>0.9300000000000006</v>
      </c>
      <c r="EN180" s="59">
        <v>0.94000000000000061</v>
      </c>
      <c r="EO180" s="59">
        <v>0.95000000000000062</v>
      </c>
      <c r="EP180" s="59">
        <v>0.96000000000000063</v>
      </c>
      <c r="EQ180" s="59">
        <v>0.97000000000000064</v>
      </c>
      <c r="ER180" s="59">
        <v>0.98000000000000065</v>
      </c>
      <c r="ES180" s="59">
        <v>0.99000000000000066</v>
      </c>
      <c r="ET180" s="59">
        <v>1.0000000000000007</v>
      </c>
    </row>
    <row r="181" spans="1:150" outlineLevel="1" x14ac:dyDescent="0.2">
      <c r="AW181" s="59" t="s">
        <v>211</v>
      </c>
      <c r="AX181" s="59">
        <v>0.92682926829268297</v>
      </c>
      <c r="AY181" s="59">
        <v>5.6910569105691054E-2</v>
      </c>
      <c r="AZ181" s="59">
        <v>0.22601626016260162</v>
      </c>
      <c r="BA181" s="59">
        <v>4.9593495934959347E-2</v>
      </c>
      <c r="BB181" s="59">
        <v>4.6341463414634146E-2</v>
      </c>
      <c r="BC181" s="59">
        <v>4.3902439024390248E-2</v>
      </c>
      <c r="BD181" s="59">
        <v>4.2276422764227641E-2</v>
      </c>
      <c r="BE181" s="59">
        <v>4.065040650406504E-2</v>
      </c>
      <c r="BF181" s="59">
        <v>3.9024390243902439E-2</v>
      </c>
      <c r="BG181" s="59">
        <v>3.8211382113821142E-2</v>
      </c>
      <c r="BH181" s="59">
        <v>3.7398373983739831E-2</v>
      </c>
      <c r="BI181" s="59">
        <v>3.5772357723577237E-2</v>
      </c>
      <c r="BJ181" s="59">
        <v>3.4959349593495934E-2</v>
      </c>
      <c r="BK181" s="59">
        <v>3.4146341463414637E-2</v>
      </c>
      <c r="BL181" s="59">
        <v>3.3333333333333333E-2</v>
      </c>
      <c r="BM181" s="59">
        <v>3.2520325203252036E-2</v>
      </c>
      <c r="BN181" s="59">
        <v>3.1707317073170732E-2</v>
      </c>
      <c r="BO181" s="59">
        <v>3.0894308943089428E-2</v>
      </c>
      <c r="BP181" s="59">
        <v>3.0081300813008131E-2</v>
      </c>
      <c r="BQ181" s="59">
        <v>2.9268292682926831E-2</v>
      </c>
      <c r="BR181" s="59">
        <v>2.8455284552845527E-2</v>
      </c>
      <c r="BS181" s="59">
        <v>2.8455284552845527E-2</v>
      </c>
      <c r="BT181" s="59">
        <v>2.8455284552845527E-2</v>
      </c>
      <c r="BU181" s="59">
        <v>2.8455284552845527E-2</v>
      </c>
      <c r="BV181" s="59">
        <v>2.8455284552845527E-2</v>
      </c>
      <c r="BW181" s="59">
        <v>2.7642276422764227E-2</v>
      </c>
      <c r="BX181" s="59">
        <v>2.5203252032520326E-2</v>
      </c>
      <c r="BY181" s="59">
        <v>2.2764227642276421E-2</v>
      </c>
      <c r="BZ181" s="59">
        <v>2.032520325203252E-2</v>
      </c>
      <c r="CA181" s="59">
        <v>1.7073170731707318E-2</v>
      </c>
      <c r="CB181" s="59">
        <v>1.4634146341463415E-2</v>
      </c>
      <c r="CC181" s="59">
        <v>1.3821138211382113E-2</v>
      </c>
      <c r="CD181" s="59">
        <v>1.3008130081300813E-2</v>
      </c>
      <c r="CE181" s="59">
        <v>1.2195121951219513E-2</v>
      </c>
      <c r="CF181" s="59">
        <v>1.2195121951219513E-2</v>
      </c>
      <c r="CG181" s="59">
        <v>1.1382113821138211E-2</v>
      </c>
      <c r="CH181" s="59">
        <v>1.056910569105691E-2</v>
      </c>
      <c r="CI181" s="59">
        <v>9.7560975609756097E-3</v>
      </c>
      <c r="CJ181" s="59">
        <v>8.9430894308943094E-3</v>
      </c>
      <c r="CK181" s="59">
        <v>8.130081300813009E-3</v>
      </c>
      <c r="CL181" s="59">
        <v>8.130081300813009E-3</v>
      </c>
      <c r="CM181" s="59">
        <v>7.3170731707317077E-3</v>
      </c>
      <c r="CN181" s="59">
        <v>6.5040650406504065E-3</v>
      </c>
      <c r="CO181" s="59">
        <v>5.6910569105691053E-3</v>
      </c>
      <c r="CP181" s="59">
        <v>4.8780487804878049E-3</v>
      </c>
      <c r="CQ181" s="59">
        <v>4.0650406504065045E-3</v>
      </c>
      <c r="CR181" s="59">
        <v>4.0650406504065045E-3</v>
      </c>
      <c r="CS181" s="59">
        <v>4.0650406504065045E-3</v>
      </c>
      <c r="CT181" s="59">
        <v>4.0650406504065045E-3</v>
      </c>
      <c r="CU181" s="59">
        <v>4.0650406504065045E-3</v>
      </c>
      <c r="CV181" s="59">
        <v>4.0650406504065045E-3</v>
      </c>
      <c r="CW181" s="59">
        <v>4.0650406504065045E-3</v>
      </c>
      <c r="CX181" s="59">
        <v>4.0650406504065045E-3</v>
      </c>
      <c r="CY181" s="59">
        <v>4.0650406504065045E-3</v>
      </c>
      <c r="CZ181" s="59">
        <v>4.0650406504065045E-3</v>
      </c>
      <c r="DA181" s="59">
        <v>4.0650406504065045E-3</v>
      </c>
      <c r="DB181" s="59">
        <v>4.0650406504065045E-3</v>
      </c>
      <c r="DC181" s="59">
        <v>4.0650406504065045E-3</v>
      </c>
      <c r="DD181" s="59">
        <v>4.0650406504065045E-3</v>
      </c>
      <c r="DE181" s="59">
        <v>4.0650406504065045E-3</v>
      </c>
      <c r="DF181" s="59">
        <v>4.0650406504065045E-3</v>
      </c>
      <c r="DG181" s="59">
        <v>4.0650406504065045E-3</v>
      </c>
      <c r="DH181" s="59">
        <v>4.0650406504065045E-3</v>
      </c>
      <c r="DI181" s="59">
        <v>4.0650406504065045E-3</v>
      </c>
      <c r="DJ181" s="59">
        <v>4.0650406504065045E-3</v>
      </c>
      <c r="DK181" s="59">
        <v>3.2520325203252032E-3</v>
      </c>
      <c r="DL181" s="59">
        <v>2.4390243902439024E-3</v>
      </c>
      <c r="DM181" s="59">
        <v>1.6260162601626016E-3</v>
      </c>
      <c r="DN181" s="59">
        <v>8.1300813008130081E-4</v>
      </c>
      <c r="DO181" s="59">
        <v>0</v>
      </c>
      <c r="DP181" s="59">
        <v>0</v>
      </c>
      <c r="DQ181" s="59">
        <v>0</v>
      </c>
      <c r="DR181" s="59">
        <v>0</v>
      </c>
      <c r="DS181" s="59">
        <v>0</v>
      </c>
      <c r="DT181" s="59">
        <v>0</v>
      </c>
      <c r="DU181" s="59">
        <v>0</v>
      </c>
      <c r="DV181" s="59">
        <v>0</v>
      </c>
      <c r="DW181" s="59">
        <v>0</v>
      </c>
      <c r="DX181" s="59">
        <v>0</v>
      </c>
      <c r="DY181" s="59">
        <v>0</v>
      </c>
      <c r="DZ181" s="59">
        <v>0</v>
      </c>
      <c r="EA181" s="59">
        <v>0</v>
      </c>
      <c r="EB181" s="59">
        <v>0</v>
      </c>
      <c r="EC181" s="59">
        <v>0</v>
      </c>
      <c r="ED181" s="59">
        <v>0</v>
      </c>
      <c r="EE181" s="59">
        <v>0</v>
      </c>
      <c r="EF181" s="59">
        <v>0</v>
      </c>
      <c r="EG181" s="59">
        <v>0</v>
      </c>
      <c r="EH181" s="59">
        <v>0</v>
      </c>
      <c r="EI181" s="59">
        <v>0</v>
      </c>
      <c r="EJ181" s="59">
        <v>0</v>
      </c>
      <c r="EK181" s="59">
        <v>0</v>
      </c>
      <c r="EL181" s="59">
        <v>0</v>
      </c>
      <c r="EM181" s="59">
        <v>0</v>
      </c>
      <c r="EN181" s="59">
        <v>0</v>
      </c>
      <c r="EO181" s="59">
        <v>0</v>
      </c>
      <c r="EP181" s="59">
        <v>0</v>
      </c>
      <c r="EQ181" s="59">
        <v>0</v>
      </c>
      <c r="ER181" s="59">
        <v>0</v>
      </c>
      <c r="ES181" s="59">
        <v>0</v>
      </c>
      <c r="ET181" s="59">
        <v>0</v>
      </c>
    </row>
    <row r="182" spans="1:150" outlineLevel="1" x14ac:dyDescent="0.2">
      <c r="AW182" s="59" t="s">
        <v>212</v>
      </c>
      <c r="AX182" s="59">
        <v>0</v>
      </c>
      <c r="AY182" s="59">
        <v>0</v>
      </c>
      <c r="AZ182" s="59">
        <v>0</v>
      </c>
      <c r="BA182" s="59">
        <v>8.1300813008130081E-4</v>
      </c>
      <c r="BB182" s="59">
        <v>1.6260162601626016E-3</v>
      </c>
      <c r="BC182" s="59">
        <v>2.4390243902439024E-3</v>
      </c>
      <c r="BD182" s="59">
        <v>3.2520325203252032E-3</v>
      </c>
      <c r="BE182" s="59">
        <v>4.0650406504065045E-3</v>
      </c>
      <c r="BF182" s="59">
        <v>4.0650406504065045E-3</v>
      </c>
      <c r="BG182" s="59">
        <v>4.0650406504065045E-3</v>
      </c>
      <c r="BH182" s="59">
        <v>4.0650406504065045E-3</v>
      </c>
      <c r="BI182" s="59">
        <v>4.0650406504065045E-3</v>
      </c>
      <c r="BJ182" s="59">
        <v>4.0650406504065045E-3</v>
      </c>
      <c r="BK182" s="59">
        <v>4.0650406504065045E-3</v>
      </c>
      <c r="BL182" s="59">
        <v>4.0650406504065045E-3</v>
      </c>
      <c r="BM182" s="59">
        <v>4.0650406504065045E-3</v>
      </c>
      <c r="BN182" s="59">
        <v>4.0650406504065045E-3</v>
      </c>
      <c r="BO182" s="59">
        <v>4.0650406504065045E-3</v>
      </c>
      <c r="BP182" s="59">
        <v>4.0650406504065045E-3</v>
      </c>
      <c r="BQ182" s="59">
        <v>4.0650406504065045E-3</v>
      </c>
      <c r="BR182" s="59">
        <v>4.0650406504065045E-3</v>
      </c>
      <c r="BS182" s="59">
        <v>4.0650406504065045E-3</v>
      </c>
      <c r="BT182" s="59">
        <v>4.0650406504065045E-3</v>
      </c>
      <c r="BU182" s="59">
        <v>4.0650406504065045E-3</v>
      </c>
      <c r="BV182" s="59">
        <v>4.0650406504065045E-3</v>
      </c>
      <c r="BW182" s="59">
        <v>4.0650406504065045E-3</v>
      </c>
      <c r="BX182" s="59">
        <v>4.0650406504065045E-3</v>
      </c>
      <c r="BY182" s="59">
        <v>4.0650406504065045E-3</v>
      </c>
      <c r="BZ182" s="59">
        <v>4.0650406504065045E-3</v>
      </c>
      <c r="CA182" s="59">
        <v>4.0650406504065045E-3</v>
      </c>
      <c r="CB182" s="59">
        <v>4.0650406504065045E-3</v>
      </c>
      <c r="CC182" s="59">
        <v>4.0650406504065045E-3</v>
      </c>
      <c r="CD182" s="59">
        <v>4.0650406504065045E-3</v>
      </c>
      <c r="CE182" s="59">
        <v>4.0650406504065045E-3</v>
      </c>
      <c r="CF182" s="59">
        <v>4.0650406504065045E-3</v>
      </c>
      <c r="CG182" s="59">
        <v>4.0650406504065045E-3</v>
      </c>
      <c r="CH182" s="59">
        <v>4.0650406504065045E-3</v>
      </c>
      <c r="CI182" s="59">
        <v>4.0650406504065045E-3</v>
      </c>
      <c r="CJ182" s="59">
        <v>4.0650406504065045E-3</v>
      </c>
      <c r="CK182" s="59">
        <v>4.0650406504065045E-3</v>
      </c>
      <c r="CL182" s="59">
        <v>4.0650406504065045E-3</v>
      </c>
      <c r="CM182" s="59">
        <v>4.0650406504065045E-3</v>
      </c>
      <c r="CN182" s="59">
        <v>4.8780487804878049E-3</v>
      </c>
      <c r="CO182" s="59">
        <v>5.6910569105691053E-3</v>
      </c>
      <c r="CP182" s="59">
        <v>6.5040650406504065E-3</v>
      </c>
      <c r="CQ182" s="59">
        <v>7.3170731707317077E-3</v>
      </c>
      <c r="CR182" s="59">
        <v>8.130081300813009E-3</v>
      </c>
      <c r="CS182" s="59">
        <v>8.9430894308943094E-3</v>
      </c>
      <c r="CT182" s="59">
        <v>9.7560975609756097E-3</v>
      </c>
      <c r="CU182" s="59">
        <v>1.056910569105691E-2</v>
      </c>
      <c r="CV182" s="59">
        <v>1.1382113821138211E-2</v>
      </c>
      <c r="CW182" s="59">
        <v>1.3008130081300813E-2</v>
      </c>
      <c r="CX182" s="59">
        <v>1.3821138211382113E-2</v>
      </c>
      <c r="CY182" s="59">
        <v>1.4634146341463415E-2</v>
      </c>
      <c r="CZ182" s="59">
        <v>1.5447154471544714E-2</v>
      </c>
      <c r="DA182" s="59">
        <v>1.6260162601626018E-2</v>
      </c>
      <c r="DB182" s="59">
        <v>1.6260162601626018E-2</v>
      </c>
      <c r="DC182" s="59">
        <v>1.6260162601626018E-2</v>
      </c>
      <c r="DD182" s="59">
        <v>1.6260162601626018E-2</v>
      </c>
      <c r="DE182" s="59">
        <v>1.6260162601626018E-2</v>
      </c>
      <c r="DF182" s="59">
        <v>1.6260162601626018E-2</v>
      </c>
      <c r="DG182" s="59">
        <v>1.6260162601626018E-2</v>
      </c>
      <c r="DH182" s="59">
        <v>1.6260162601626018E-2</v>
      </c>
      <c r="DI182" s="59">
        <v>1.6260162601626018E-2</v>
      </c>
      <c r="DJ182" s="59">
        <v>1.6260162601626018E-2</v>
      </c>
      <c r="DK182" s="59">
        <v>1.6260162601626018E-2</v>
      </c>
      <c r="DL182" s="59">
        <v>1.6260162601626018E-2</v>
      </c>
      <c r="DM182" s="59">
        <v>1.6260162601626018E-2</v>
      </c>
      <c r="DN182" s="59">
        <v>1.6260162601626018E-2</v>
      </c>
      <c r="DO182" s="59">
        <v>1.7073170731707318E-2</v>
      </c>
      <c r="DP182" s="59">
        <v>1.7886178861788619E-2</v>
      </c>
      <c r="DQ182" s="59">
        <v>1.8699186991869916E-2</v>
      </c>
      <c r="DR182" s="59">
        <v>1.9512195121951219E-2</v>
      </c>
      <c r="DS182" s="59">
        <v>2.032520325203252E-2</v>
      </c>
      <c r="DT182" s="59">
        <v>2.032520325203252E-2</v>
      </c>
      <c r="DU182" s="59">
        <v>2.032520325203252E-2</v>
      </c>
      <c r="DV182" s="59">
        <v>2.032520325203252E-2</v>
      </c>
      <c r="DW182" s="59">
        <v>2.032520325203252E-2</v>
      </c>
      <c r="DX182" s="59">
        <v>2.032520325203252E-2</v>
      </c>
      <c r="DY182" s="59">
        <v>2.032520325203252E-2</v>
      </c>
      <c r="DZ182" s="59">
        <v>2.032520325203252E-2</v>
      </c>
      <c r="EA182" s="59">
        <v>2.032520325203252E-2</v>
      </c>
      <c r="EB182" s="59">
        <v>2.113821138211382E-2</v>
      </c>
      <c r="EC182" s="59">
        <v>2.1951219512195124E-2</v>
      </c>
      <c r="ED182" s="59">
        <v>2.2764227642276421E-2</v>
      </c>
      <c r="EE182" s="59">
        <v>2.3577235772357721E-2</v>
      </c>
      <c r="EF182" s="59">
        <v>2.5203252032520326E-2</v>
      </c>
      <c r="EG182" s="59">
        <v>2.6016260162601626E-2</v>
      </c>
      <c r="EH182" s="59">
        <v>2.6829268292682926E-2</v>
      </c>
      <c r="EI182" s="59">
        <v>2.7642276422764227E-2</v>
      </c>
      <c r="EJ182" s="59">
        <v>2.8455284552845527E-2</v>
      </c>
      <c r="EK182" s="59">
        <v>2.8455284552845527E-2</v>
      </c>
      <c r="EL182" s="59">
        <v>2.8455284552845527E-2</v>
      </c>
      <c r="EM182" s="59">
        <v>2.8455284552845527E-2</v>
      </c>
      <c r="EN182" s="59">
        <v>2.8455284552845527E-2</v>
      </c>
      <c r="EO182" s="59">
        <v>2.8455284552845527E-2</v>
      </c>
      <c r="EP182" s="59">
        <v>2.8455284552845527E-2</v>
      </c>
      <c r="EQ182" s="59">
        <v>2.9268292682926831E-2</v>
      </c>
      <c r="ER182" s="59">
        <v>3.8211382113821142E-2</v>
      </c>
      <c r="ES182" s="59">
        <v>3.2520325203252036E-2</v>
      </c>
      <c r="ET182" s="59">
        <v>7.3170731707317069E-2</v>
      </c>
    </row>
    <row r="183" spans="1:150" outlineLevel="1" x14ac:dyDescent="0.2">
      <c r="AW183" s="59" t="s">
        <v>213</v>
      </c>
      <c r="AX183" s="59">
        <v>0.92682926829268297</v>
      </c>
      <c r="AY183" s="59">
        <v>5.6910569105691054E-2</v>
      </c>
      <c r="AZ183" s="59">
        <v>0.22601626016260162</v>
      </c>
      <c r="BA183" s="59">
        <v>5.0406504065040651E-2</v>
      </c>
      <c r="BB183" s="59">
        <v>4.7967479674796747E-2</v>
      </c>
      <c r="BC183" s="59">
        <v>4.6341463414634153E-2</v>
      </c>
      <c r="BD183" s="59">
        <v>4.5528455284552842E-2</v>
      </c>
      <c r="BE183" s="59">
        <v>4.4715447154471545E-2</v>
      </c>
      <c r="BF183" s="59">
        <v>4.3089430894308944E-2</v>
      </c>
      <c r="BG183" s="59">
        <v>4.2276422764227647E-2</v>
      </c>
      <c r="BH183" s="59">
        <v>4.1463414634146337E-2</v>
      </c>
      <c r="BI183" s="59">
        <v>3.9837398373983743E-2</v>
      </c>
      <c r="BJ183" s="59">
        <v>3.9024390243902439E-2</v>
      </c>
      <c r="BK183" s="59">
        <v>3.8211382113821142E-2</v>
      </c>
      <c r="BL183" s="59">
        <v>3.7398373983739838E-2</v>
      </c>
      <c r="BM183" s="59">
        <v>3.6585365853658541E-2</v>
      </c>
      <c r="BN183" s="59">
        <v>3.5772357723577237E-2</v>
      </c>
      <c r="BO183" s="59">
        <v>3.4959349593495934E-2</v>
      </c>
      <c r="BP183" s="59">
        <v>3.4146341463414637E-2</v>
      </c>
      <c r="BQ183" s="59">
        <v>3.3333333333333333E-2</v>
      </c>
      <c r="BR183" s="59">
        <v>3.2520325203252029E-2</v>
      </c>
      <c r="BS183" s="59">
        <v>3.2520325203252029E-2</v>
      </c>
      <c r="BT183" s="59">
        <v>3.2520325203252029E-2</v>
      </c>
      <c r="BU183" s="59">
        <v>3.2520325203252029E-2</v>
      </c>
      <c r="BV183" s="59">
        <v>3.2520325203252029E-2</v>
      </c>
      <c r="BW183" s="59">
        <v>3.1707317073170732E-2</v>
      </c>
      <c r="BX183" s="59">
        <v>2.9268292682926831E-2</v>
      </c>
      <c r="BY183" s="59">
        <v>2.6829268292682926E-2</v>
      </c>
      <c r="BZ183" s="59">
        <v>2.4390243902439025E-2</v>
      </c>
      <c r="CA183" s="59">
        <v>2.1138211382113824E-2</v>
      </c>
      <c r="CB183" s="59">
        <v>1.8699186991869919E-2</v>
      </c>
      <c r="CC183" s="59">
        <v>1.7886178861788619E-2</v>
      </c>
      <c r="CD183" s="59">
        <v>1.7073170731707318E-2</v>
      </c>
      <c r="CE183" s="59">
        <v>1.6260162601626018E-2</v>
      </c>
      <c r="CF183" s="59">
        <v>1.6260162601626018E-2</v>
      </c>
      <c r="CG183" s="59">
        <v>1.5447154471544714E-2</v>
      </c>
      <c r="CH183" s="59">
        <v>1.4634146341463414E-2</v>
      </c>
      <c r="CI183" s="59">
        <v>1.3821138211382113E-2</v>
      </c>
      <c r="CJ183" s="59">
        <v>1.3008130081300813E-2</v>
      </c>
      <c r="CK183" s="59">
        <v>1.2195121951219513E-2</v>
      </c>
      <c r="CL183" s="59">
        <v>1.2195121951219513E-2</v>
      </c>
      <c r="CM183" s="59">
        <v>1.1382113821138212E-2</v>
      </c>
      <c r="CN183" s="59">
        <v>1.1382113821138212E-2</v>
      </c>
      <c r="CO183" s="59">
        <v>1.1382113821138211E-2</v>
      </c>
      <c r="CP183" s="59">
        <v>1.1382113821138212E-2</v>
      </c>
      <c r="CQ183" s="59">
        <v>1.1382113821138212E-2</v>
      </c>
      <c r="CR183" s="59">
        <v>1.2195121951219513E-2</v>
      </c>
      <c r="CS183" s="59">
        <v>1.3008130081300813E-2</v>
      </c>
      <c r="CT183" s="59">
        <v>1.3821138211382113E-2</v>
      </c>
      <c r="CU183" s="59">
        <v>1.4634146341463414E-2</v>
      </c>
      <c r="CV183" s="59">
        <v>1.5447154471544714E-2</v>
      </c>
      <c r="CW183" s="59">
        <v>1.7073170731707318E-2</v>
      </c>
      <c r="CX183" s="59">
        <v>1.7886178861788619E-2</v>
      </c>
      <c r="CY183" s="59">
        <v>1.8699186991869919E-2</v>
      </c>
      <c r="CZ183" s="59">
        <v>1.9512195121951219E-2</v>
      </c>
      <c r="DA183" s="59">
        <v>2.0325203252032523E-2</v>
      </c>
      <c r="DB183" s="59">
        <v>2.0325203252032523E-2</v>
      </c>
      <c r="DC183" s="59">
        <v>2.0325203252032523E-2</v>
      </c>
      <c r="DD183" s="59">
        <v>2.0325203252032523E-2</v>
      </c>
      <c r="DE183" s="59">
        <v>2.0325203252032523E-2</v>
      </c>
      <c r="DF183" s="59">
        <v>2.0325203252032523E-2</v>
      </c>
      <c r="DG183" s="59">
        <v>2.0325203252032523E-2</v>
      </c>
      <c r="DH183" s="59">
        <v>2.0325203252032523E-2</v>
      </c>
      <c r="DI183" s="59">
        <v>2.0325203252032523E-2</v>
      </c>
      <c r="DJ183" s="59">
        <v>2.0325203252032523E-2</v>
      </c>
      <c r="DK183" s="59">
        <v>1.9512195121951223E-2</v>
      </c>
      <c r="DL183" s="59">
        <v>1.8699186991869919E-2</v>
      </c>
      <c r="DM183" s="59">
        <v>1.7886178861788619E-2</v>
      </c>
      <c r="DN183" s="59">
        <v>1.7073170731707318E-2</v>
      </c>
      <c r="DO183" s="59">
        <v>1.7073170731707318E-2</v>
      </c>
      <c r="DP183" s="59">
        <v>1.7886178861788619E-2</v>
      </c>
      <c r="DQ183" s="59">
        <v>1.8699186991869916E-2</v>
      </c>
      <c r="DR183" s="59">
        <v>1.9512195121951219E-2</v>
      </c>
      <c r="DS183" s="59">
        <v>2.032520325203252E-2</v>
      </c>
      <c r="DT183" s="59">
        <v>2.032520325203252E-2</v>
      </c>
      <c r="DU183" s="59">
        <v>2.032520325203252E-2</v>
      </c>
      <c r="DV183" s="59">
        <v>2.032520325203252E-2</v>
      </c>
      <c r="DW183" s="59">
        <v>2.032520325203252E-2</v>
      </c>
      <c r="DX183" s="59">
        <v>2.032520325203252E-2</v>
      </c>
      <c r="DY183" s="59">
        <v>2.032520325203252E-2</v>
      </c>
      <c r="DZ183" s="59">
        <v>2.032520325203252E-2</v>
      </c>
      <c r="EA183" s="59">
        <v>2.032520325203252E-2</v>
      </c>
      <c r="EB183" s="59">
        <v>2.113821138211382E-2</v>
      </c>
      <c r="EC183" s="59">
        <v>2.1951219512195124E-2</v>
      </c>
      <c r="ED183" s="59">
        <v>2.2764227642276421E-2</v>
      </c>
      <c r="EE183" s="59">
        <v>2.3577235772357721E-2</v>
      </c>
      <c r="EF183" s="59">
        <v>2.5203252032520326E-2</v>
      </c>
      <c r="EG183" s="59">
        <v>2.6016260162601626E-2</v>
      </c>
      <c r="EH183" s="59">
        <v>2.6829268292682926E-2</v>
      </c>
      <c r="EI183" s="59">
        <v>2.7642276422764227E-2</v>
      </c>
      <c r="EJ183" s="59">
        <v>2.8455284552845527E-2</v>
      </c>
      <c r="EK183" s="59">
        <v>2.8455284552845527E-2</v>
      </c>
      <c r="EL183" s="59">
        <v>2.8455284552845527E-2</v>
      </c>
      <c r="EM183" s="59">
        <v>2.8455284552845527E-2</v>
      </c>
      <c r="EN183" s="59">
        <v>2.8455284552845527E-2</v>
      </c>
      <c r="EO183" s="59">
        <v>2.8455284552845527E-2</v>
      </c>
      <c r="EP183" s="59">
        <v>2.8455284552845527E-2</v>
      </c>
      <c r="EQ183" s="59">
        <v>2.9268292682926831E-2</v>
      </c>
      <c r="ER183" s="59">
        <v>3.8211382113821142E-2</v>
      </c>
      <c r="ES183" s="59">
        <v>3.2520325203252036E-2</v>
      </c>
      <c r="ET183" s="59">
        <v>7.3170731707317069E-2</v>
      </c>
    </row>
    <row r="184" spans="1:150" outlineLevel="1" x14ac:dyDescent="0.2">
      <c r="AW184" s="59" t="str">
        <f xml:space="preserve"> TEXT($F$180,"0%") &amp; " Wtd.Avg."</f>
        <v>50% Wtd.Avg.</v>
      </c>
      <c r="AX184" s="59">
        <f>$F$180*AX182+(1-$F$180)*AX181</f>
        <v>0.46341463414634149</v>
      </c>
      <c r="AY184" s="59">
        <f>$F$180*AY182+(1-$F$180)*AY181</f>
        <v>2.8455284552845527E-2</v>
      </c>
      <c r="AZ184" s="59">
        <f>$F$180*AZ182+(1-$F$180)*AZ181</f>
        <v>0.11300813008130081</v>
      </c>
      <c r="BA184" s="59">
        <f t="shared" ref="BA184:DL184" si="2">$F$180*BA182+(1-$F$180)*BA181</f>
        <v>2.5203252032520326E-2</v>
      </c>
      <c r="BB184" s="59">
        <f t="shared" si="2"/>
        <v>2.3983739837398373E-2</v>
      </c>
      <c r="BC184" s="59">
        <f t="shared" si="2"/>
        <v>2.3170731707317076E-2</v>
      </c>
      <c r="BD184" s="59">
        <f t="shared" si="2"/>
        <v>2.2764227642276421E-2</v>
      </c>
      <c r="BE184" s="59">
        <f t="shared" si="2"/>
        <v>2.2357723577235773E-2</v>
      </c>
      <c r="BF184" s="59">
        <f t="shared" si="2"/>
        <v>2.1544715447154472E-2</v>
      </c>
      <c r="BG184" s="59">
        <f t="shared" si="2"/>
        <v>2.1138211382113824E-2</v>
      </c>
      <c r="BH184" s="59">
        <f t="shared" si="2"/>
        <v>2.0731707317073168E-2</v>
      </c>
      <c r="BI184" s="59">
        <f t="shared" si="2"/>
        <v>1.9918699186991871E-2</v>
      </c>
      <c r="BJ184" s="59">
        <f t="shared" si="2"/>
        <v>1.9512195121951219E-2</v>
      </c>
      <c r="BK184" s="59">
        <f t="shared" si="2"/>
        <v>1.9105691056910571E-2</v>
      </c>
      <c r="BL184" s="59">
        <f t="shared" si="2"/>
        <v>1.8699186991869919E-2</v>
      </c>
      <c r="BM184" s="59">
        <f t="shared" si="2"/>
        <v>1.8292682926829271E-2</v>
      </c>
      <c r="BN184" s="59">
        <f t="shared" si="2"/>
        <v>1.7886178861788619E-2</v>
      </c>
      <c r="BO184" s="59">
        <f t="shared" si="2"/>
        <v>1.7479674796747967E-2</v>
      </c>
      <c r="BP184" s="59">
        <f t="shared" si="2"/>
        <v>1.7073170731707318E-2</v>
      </c>
      <c r="BQ184" s="59">
        <f t="shared" si="2"/>
        <v>1.6666666666666666E-2</v>
      </c>
      <c r="BR184" s="59">
        <f t="shared" si="2"/>
        <v>1.6260162601626015E-2</v>
      </c>
      <c r="BS184" s="59">
        <f t="shared" si="2"/>
        <v>1.6260162601626015E-2</v>
      </c>
      <c r="BT184" s="59">
        <f t="shared" si="2"/>
        <v>1.6260162601626015E-2</v>
      </c>
      <c r="BU184" s="59">
        <f t="shared" si="2"/>
        <v>1.6260162601626015E-2</v>
      </c>
      <c r="BV184" s="59">
        <f t="shared" si="2"/>
        <v>1.6260162601626015E-2</v>
      </c>
      <c r="BW184" s="59">
        <f t="shared" si="2"/>
        <v>1.5853658536585366E-2</v>
      </c>
      <c r="BX184" s="59">
        <f t="shared" si="2"/>
        <v>1.4634146341463415E-2</v>
      </c>
      <c r="BY184" s="59">
        <f t="shared" si="2"/>
        <v>1.3414634146341463E-2</v>
      </c>
      <c r="BZ184" s="59">
        <f t="shared" si="2"/>
        <v>1.2195121951219513E-2</v>
      </c>
      <c r="CA184" s="59">
        <f t="shared" si="2"/>
        <v>1.0569105691056912E-2</v>
      </c>
      <c r="CB184" s="59">
        <f t="shared" si="2"/>
        <v>9.3495934959349596E-3</v>
      </c>
      <c r="CC184" s="59">
        <f t="shared" si="2"/>
        <v>8.9430894308943094E-3</v>
      </c>
      <c r="CD184" s="59">
        <f t="shared" si="2"/>
        <v>8.5365853658536592E-3</v>
      </c>
      <c r="CE184" s="59">
        <f t="shared" si="2"/>
        <v>8.130081300813009E-3</v>
      </c>
      <c r="CF184" s="59">
        <f t="shared" si="2"/>
        <v>8.130081300813009E-3</v>
      </c>
      <c r="CG184" s="59">
        <f t="shared" si="2"/>
        <v>7.7235772357723571E-3</v>
      </c>
      <c r="CH184" s="59">
        <f t="shared" si="2"/>
        <v>7.3170731707317069E-3</v>
      </c>
      <c r="CI184" s="59">
        <f t="shared" si="2"/>
        <v>6.9105691056910567E-3</v>
      </c>
      <c r="CJ184" s="59">
        <f t="shared" si="2"/>
        <v>6.5040650406504065E-3</v>
      </c>
      <c r="CK184" s="59">
        <f t="shared" si="2"/>
        <v>6.0975609756097563E-3</v>
      </c>
      <c r="CL184" s="59">
        <f t="shared" si="2"/>
        <v>6.0975609756097563E-3</v>
      </c>
      <c r="CM184" s="59">
        <f t="shared" si="2"/>
        <v>5.6910569105691061E-3</v>
      </c>
      <c r="CN184" s="59">
        <f t="shared" si="2"/>
        <v>5.6910569105691061E-3</v>
      </c>
      <c r="CO184" s="59">
        <f t="shared" si="2"/>
        <v>5.6910569105691053E-3</v>
      </c>
      <c r="CP184" s="59">
        <f t="shared" si="2"/>
        <v>5.6910569105691061E-3</v>
      </c>
      <c r="CQ184" s="59">
        <f t="shared" si="2"/>
        <v>5.6910569105691061E-3</v>
      </c>
      <c r="CR184" s="59">
        <f t="shared" si="2"/>
        <v>6.0975609756097563E-3</v>
      </c>
      <c r="CS184" s="59">
        <f t="shared" si="2"/>
        <v>6.5040650406504065E-3</v>
      </c>
      <c r="CT184" s="59">
        <f t="shared" si="2"/>
        <v>6.9105691056910567E-3</v>
      </c>
      <c r="CU184" s="59">
        <f t="shared" si="2"/>
        <v>7.3170731707317069E-3</v>
      </c>
      <c r="CV184" s="59">
        <f t="shared" si="2"/>
        <v>7.7235772357723571E-3</v>
      </c>
      <c r="CW184" s="59">
        <f t="shared" si="2"/>
        <v>8.5365853658536592E-3</v>
      </c>
      <c r="CX184" s="59">
        <f t="shared" si="2"/>
        <v>8.9430894308943094E-3</v>
      </c>
      <c r="CY184" s="59">
        <f t="shared" si="2"/>
        <v>9.3495934959349596E-3</v>
      </c>
      <c r="CZ184" s="59">
        <f t="shared" si="2"/>
        <v>9.7560975609756097E-3</v>
      </c>
      <c r="DA184" s="59">
        <f t="shared" si="2"/>
        <v>1.0162601626016262E-2</v>
      </c>
      <c r="DB184" s="59">
        <f t="shared" si="2"/>
        <v>1.0162601626016262E-2</v>
      </c>
      <c r="DC184" s="59">
        <f t="shared" si="2"/>
        <v>1.0162601626016262E-2</v>
      </c>
      <c r="DD184" s="59">
        <f t="shared" si="2"/>
        <v>1.0162601626016262E-2</v>
      </c>
      <c r="DE184" s="59">
        <f t="shared" si="2"/>
        <v>1.0162601626016262E-2</v>
      </c>
      <c r="DF184" s="59">
        <f t="shared" si="2"/>
        <v>1.0162601626016262E-2</v>
      </c>
      <c r="DG184" s="59">
        <f t="shared" si="2"/>
        <v>1.0162601626016262E-2</v>
      </c>
      <c r="DH184" s="59">
        <f t="shared" si="2"/>
        <v>1.0162601626016262E-2</v>
      </c>
      <c r="DI184" s="59">
        <f t="shared" si="2"/>
        <v>1.0162601626016262E-2</v>
      </c>
      <c r="DJ184" s="59">
        <f t="shared" si="2"/>
        <v>1.0162601626016262E-2</v>
      </c>
      <c r="DK184" s="59">
        <f t="shared" si="2"/>
        <v>9.7560975609756115E-3</v>
      </c>
      <c r="DL184" s="59">
        <f t="shared" si="2"/>
        <v>9.3495934959349596E-3</v>
      </c>
      <c r="DM184" s="59">
        <f t="shared" ref="DM184:ER184" si="3">$F$180*DM182+(1-$F$180)*DM181</f>
        <v>8.9430894308943094E-3</v>
      </c>
      <c r="DN184" s="59">
        <f t="shared" si="3"/>
        <v>8.5365853658536592E-3</v>
      </c>
      <c r="DO184" s="59">
        <f t="shared" si="3"/>
        <v>8.5365853658536592E-3</v>
      </c>
      <c r="DP184" s="59">
        <f t="shared" si="3"/>
        <v>8.9430894308943094E-3</v>
      </c>
      <c r="DQ184" s="59">
        <f t="shared" si="3"/>
        <v>9.3495934959349578E-3</v>
      </c>
      <c r="DR184" s="59">
        <f t="shared" si="3"/>
        <v>9.7560975609756097E-3</v>
      </c>
      <c r="DS184" s="59">
        <f t="shared" si="3"/>
        <v>1.016260162601626E-2</v>
      </c>
      <c r="DT184" s="59">
        <f t="shared" si="3"/>
        <v>1.016260162601626E-2</v>
      </c>
      <c r="DU184" s="59">
        <f t="shared" si="3"/>
        <v>1.016260162601626E-2</v>
      </c>
      <c r="DV184" s="59">
        <f t="shared" si="3"/>
        <v>1.016260162601626E-2</v>
      </c>
      <c r="DW184" s="59">
        <f t="shared" si="3"/>
        <v>1.016260162601626E-2</v>
      </c>
      <c r="DX184" s="59">
        <f t="shared" si="3"/>
        <v>1.016260162601626E-2</v>
      </c>
      <c r="DY184" s="59">
        <f t="shared" si="3"/>
        <v>1.016260162601626E-2</v>
      </c>
      <c r="DZ184" s="59">
        <f t="shared" si="3"/>
        <v>1.016260162601626E-2</v>
      </c>
      <c r="EA184" s="59">
        <f t="shared" si="3"/>
        <v>1.016260162601626E-2</v>
      </c>
      <c r="EB184" s="59">
        <f t="shared" si="3"/>
        <v>1.056910569105691E-2</v>
      </c>
      <c r="EC184" s="59">
        <f t="shared" si="3"/>
        <v>1.0975609756097562E-2</v>
      </c>
      <c r="ED184" s="59">
        <f t="shared" si="3"/>
        <v>1.1382113821138211E-2</v>
      </c>
      <c r="EE184" s="59">
        <f t="shared" si="3"/>
        <v>1.1788617886178861E-2</v>
      </c>
      <c r="EF184" s="59">
        <f t="shared" si="3"/>
        <v>1.2601626016260163E-2</v>
      </c>
      <c r="EG184" s="59">
        <f t="shared" si="3"/>
        <v>1.3008130081300813E-2</v>
      </c>
      <c r="EH184" s="59">
        <f t="shared" si="3"/>
        <v>1.3414634146341463E-2</v>
      </c>
      <c r="EI184" s="59">
        <f t="shared" si="3"/>
        <v>1.3821138211382113E-2</v>
      </c>
      <c r="EJ184" s="59">
        <f t="shared" si="3"/>
        <v>1.4227642276422764E-2</v>
      </c>
      <c r="EK184" s="59">
        <f t="shared" si="3"/>
        <v>1.4227642276422764E-2</v>
      </c>
      <c r="EL184" s="59">
        <f t="shared" si="3"/>
        <v>1.4227642276422764E-2</v>
      </c>
      <c r="EM184" s="59">
        <f t="shared" si="3"/>
        <v>1.4227642276422764E-2</v>
      </c>
      <c r="EN184" s="59">
        <f t="shared" si="3"/>
        <v>1.4227642276422764E-2</v>
      </c>
      <c r="EO184" s="59">
        <f t="shared" si="3"/>
        <v>1.4227642276422764E-2</v>
      </c>
      <c r="EP184" s="59">
        <f t="shared" si="3"/>
        <v>1.4227642276422764E-2</v>
      </c>
      <c r="EQ184" s="59">
        <f t="shared" si="3"/>
        <v>1.4634146341463415E-2</v>
      </c>
      <c r="ER184" s="59">
        <f t="shared" si="3"/>
        <v>1.9105691056910571E-2</v>
      </c>
      <c r="ES184" s="59">
        <f>$F$180*ES182+(1-$F$180)*ES181</f>
        <v>1.6260162601626018E-2</v>
      </c>
      <c r="ET184" s="59">
        <f>$F$180*ET182+(1-$F$180)*ET181</f>
        <v>3.6585365853658534E-2</v>
      </c>
    </row>
    <row r="185" spans="1:150" outlineLevel="1" x14ac:dyDescent="0.2">
      <c r="AW185" s="59"/>
      <c r="AX185" s="59"/>
      <c r="AY185" s="59"/>
      <c r="AZ185" s="59"/>
      <c r="BA185" s="59"/>
      <c r="BB185" s="59"/>
      <c r="BC185" s="59"/>
      <c r="BD185" s="59"/>
      <c r="BE185" s="59"/>
      <c r="BF185" s="59"/>
      <c r="BG185" s="59"/>
      <c r="BH185" s="59"/>
      <c r="BI185" s="59"/>
      <c r="BJ185" s="59"/>
      <c r="BK185" s="59"/>
      <c r="BL185" s="59"/>
      <c r="BM185" s="59"/>
      <c r="BN185" s="59"/>
      <c r="BO185" s="59"/>
      <c r="BP185" s="59"/>
      <c r="BQ185" s="59"/>
      <c r="BR185" s="59"/>
      <c r="BS185" s="59"/>
      <c r="BT185" s="59"/>
      <c r="BU185" s="59"/>
      <c r="BV185" s="59"/>
      <c r="BW185" s="59"/>
      <c r="BX185" s="59"/>
      <c r="BY185" s="59"/>
      <c r="BZ185" s="59"/>
      <c r="CA185" s="59"/>
      <c r="CB185" s="59"/>
      <c r="CC185" s="59"/>
      <c r="CD185" s="59"/>
      <c r="CE185" s="59"/>
      <c r="CF185" s="59"/>
      <c r="CG185" s="59"/>
      <c r="CH185" s="59"/>
      <c r="CI185" s="59"/>
      <c r="CJ185" s="59"/>
      <c r="CK185" s="59"/>
      <c r="CL185" s="59"/>
      <c r="CM185" s="59"/>
      <c r="CN185" s="59"/>
      <c r="CO185" s="59"/>
      <c r="CP185" s="59"/>
      <c r="CQ185" s="59"/>
      <c r="CR185" s="59"/>
      <c r="CS185" s="59"/>
      <c r="CT185" s="59"/>
      <c r="CU185" s="59"/>
      <c r="CV185" s="59"/>
      <c r="CW185" s="59"/>
      <c r="CX185" s="59"/>
      <c r="CY185" s="59"/>
      <c r="CZ185" s="59"/>
      <c r="DA185" s="59"/>
      <c r="DB185" s="59"/>
      <c r="DC185" s="59"/>
      <c r="DD185" s="59"/>
      <c r="DE185" s="59"/>
      <c r="DF185" s="59"/>
      <c r="DG185" s="59"/>
      <c r="DH185" s="59"/>
      <c r="DI185" s="59"/>
      <c r="DJ185" s="59"/>
      <c r="DK185" s="59"/>
      <c r="DL185" s="59"/>
      <c r="DM185" s="59"/>
      <c r="DN185" s="59"/>
      <c r="DO185" s="59"/>
      <c r="DP185" s="59"/>
      <c r="DQ185" s="59"/>
      <c r="DR185" s="59"/>
      <c r="DS185" s="59"/>
      <c r="DT185" s="59"/>
      <c r="DU185" s="59"/>
      <c r="DV185" s="59"/>
      <c r="DW185" s="59"/>
      <c r="DX185" s="59"/>
      <c r="DY185" s="59"/>
      <c r="DZ185" s="59"/>
      <c r="EA185" s="59"/>
      <c r="EB185" s="59"/>
      <c r="EC185" s="59"/>
      <c r="ED185" s="59"/>
      <c r="EE185" s="59"/>
      <c r="EF185" s="59"/>
      <c r="EG185" s="59"/>
      <c r="EH185" s="59"/>
      <c r="EI185" s="59"/>
      <c r="EJ185" s="59"/>
      <c r="EK185" s="59"/>
      <c r="EL185" s="59"/>
      <c r="EM185" s="59"/>
      <c r="EN185" s="59"/>
      <c r="EO185" s="59"/>
      <c r="EP185" s="59"/>
      <c r="EQ185" s="59"/>
      <c r="ER185" s="59"/>
      <c r="ES185" s="59"/>
      <c r="ET185" s="59"/>
    </row>
    <row r="186" spans="1:150" outlineLevel="1" x14ac:dyDescent="0.2">
      <c r="AW186" s="59"/>
      <c r="AX186" s="59"/>
      <c r="AY186" s="59"/>
      <c r="AZ186" s="59"/>
      <c r="BA186" s="59"/>
      <c r="BB186" s="59"/>
      <c r="BC186" s="59"/>
      <c r="BD186" s="59"/>
      <c r="BE186" s="59"/>
      <c r="BF186" s="59"/>
      <c r="BG186" s="59"/>
      <c r="BH186" s="59"/>
      <c r="BI186" s="59"/>
      <c r="BJ186" s="59"/>
      <c r="BK186" s="59"/>
      <c r="BL186" s="59"/>
      <c r="BM186" s="59"/>
      <c r="BN186" s="59"/>
      <c r="BO186" s="59"/>
      <c r="BP186" s="59"/>
      <c r="BQ186" s="59"/>
      <c r="BR186" s="59"/>
      <c r="BS186" s="59"/>
      <c r="BT186" s="59"/>
      <c r="BU186" s="59"/>
      <c r="BV186" s="59"/>
      <c r="BW186" s="59"/>
      <c r="BX186" s="59"/>
      <c r="BY186" s="59"/>
      <c r="BZ186" s="59"/>
      <c r="CA186" s="59"/>
      <c r="CB186" s="59"/>
      <c r="CC186" s="59"/>
      <c r="CD186" s="59"/>
      <c r="CE186" s="59"/>
      <c r="CF186" s="59"/>
      <c r="CG186" s="59"/>
      <c r="CH186" s="59"/>
      <c r="CI186" s="59"/>
      <c r="CJ186" s="59"/>
      <c r="CK186" s="59"/>
      <c r="CL186" s="59"/>
      <c r="CM186" s="59"/>
      <c r="CN186" s="59"/>
      <c r="CO186" s="59"/>
      <c r="CP186" s="59"/>
      <c r="CQ186" s="59"/>
      <c r="CR186" s="59"/>
      <c r="CS186" s="59"/>
      <c r="CT186" s="59"/>
      <c r="CU186" s="59"/>
      <c r="CV186" s="59"/>
      <c r="CW186" s="59"/>
      <c r="CX186" s="59"/>
      <c r="CY186" s="59"/>
      <c r="CZ186" s="59"/>
      <c r="DA186" s="59"/>
      <c r="DB186" s="59"/>
      <c r="DC186" s="59"/>
      <c r="DD186" s="59"/>
      <c r="DE186" s="59"/>
      <c r="DF186" s="59"/>
      <c r="DG186" s="59"/>
      <c r="DH186" s="59"/>
      <c r="DI186" s="59"/>
      <c r="DJ186" s="59"/>
      <c r="DK186" s="59"/>
      <c r="DL186" s="59"/>
      <c r="DM186" s="59"/>
      <c r="DN186" s="59"/>
      <c r="DO186" s="59"/>
      <c r="DP186" s="59"/>
      <c r="DQ186" s="59"/>
      <c r="DR186" s="59"/>
      <c r="DS186" s="59"/>
      <c r="DT186" s="59"/>
      <c r="DU186" s="59"/>
      <c r="DV186" s="59"/>
      <c r="DW186" s="59"/>
      <c r="DX186" s="59"/>
      <c r="DY186" s="59"/>
      <c r="DZ186" s="59"/>
      <c r="EA186" s="59"/>
      <c r="EB186" s="59"/>
      <c r="EC186" s="59"/>
      <c r="ED186" s="59"/>
      <c r="EE186" s="59"/>
      <c r="EF186" s="59"/>
      <c r="EG186" s="59"/>
      <c r="EH186" s="59"/>
      <c r="EI186" s="59"/>
      <c r="EJ186" s="59"/>
      <c r="EK186" s="59"/>
      <c r="EL186" s="59"/>
      <c r="EM186" s="59"/>
      <c r="EN186" s="59"/>
      <c r="EO186" s="59"/>
      <c r="EP186" s="59"/>
      <c r="EQ186" s="59"/>
      <c r="ER186" s="59"/>
      <c r="ES186" s="59"/>
      <c r="ET186" s="59"/>
    </row>
    <row r="187" spans="1:150" outlineLevel="1" x14ac:dyDescent="0.2">
      <c r="AW187" s="59"/>
      <c r="AX187" s="59"/>
      <c r="AY187" s="59"/>
      <c r="AZ187" s="59"/>
      <c r="BA187" s="59"/>
      <c r="BB187" s="59"/>
      <c r="BC187" s="59"/>
      <c r="BD187" s="59"/>
      <c r="BE187" s="59"/>
      <c r="BF187" s="59"/>
      <c r="BG187" s="59"/>
      <c r="BH187" s="59"/>
      <c r="BI187" s="59"/>
      <c r="BJ187" s="59"/>
      <c r="BK187" s="59"/>
      <c r="BL187" s="59"/>
      <c r="BM187" s="59"/>
      <c r="BN187" s="59"/>
      <c r="BO187" s="59"/>
      <c r="BP187" s="59"/>
      <c r="BQ187" s="59"/>
      <c r="BR187" s="59"/>
      <c r="BS187" s="59"/>
      <c r="BT187" s="59"/>
      <c r="BU187" s="59"/>
      <c r="BV187" s="59"/>
      <c r="BW187" s="59"/>
      <c r="BX187" s="59"/>
      <c r="BY187" s="59"/>
      <c r="BZ187" s="59"/>
      <c r="CA187" s="59"/>
      <c r="CB187" s="59"/>
      <c r="CC187" s="59"/>
      <c r="CD187" s="59"/>
      <c r="CE187" s="59"/>
      <c r="CF187" s="59"/>
      <c r="CG187" s="59"/>
      <c r="CH187" s="59"/>
      <c r="CI187" s="59"/>
      <c r="CJ187" s="59"/>
      <c r="CK187" s="59"/>
      <c r="CL187" s="59"/>
      <c r="CM187" s="59"/>
      <c r="CN187" s="59"/>
      <c r="CO187" s="59"/>
      <c r="CP187" s="59"/>
      <c r="CQ187" s="59"/>
      <c r="CR187" s="59"/>
      <c r="CS187" s="59"/>
      <c r="CT187" s="59"/>
      <c r="CU187" s="59"/>
      <c r="CV187" s="59"/>
      <c r="CW187" s="59"/>
      <c r="CX187" s="59"/>
      <c r="CY187" s="59"/>
      <c r="CZ187" s="59"/>
      <c r="DA187" s="59"/>
      <c r="DB187" s="59"/>
      <c r="DC187" s="59"/>
      <c r="DD187" s="59"/>
      <c r="DE187" s="59"/>
      <c r="DF187" s="59"/>
      <c r="DG187" s="59"/>
      <c r="DH187" s="59"/>
      <c r="DI187" s="59"/>
      <c r="DJ187" s="59"/>
      <c r="DK187" s="59"/>
      <c r="DL187" s="59"/>
      <c r="DM187" s="59"/>
      <c r="DN187" s="59"/>
      <c r="DO187" s="59"/>
      <c r="DP187" s="59"/>
      <c r="DQ187" s="59"/>
      <c r="DR187" s="59"/>
      <c r="DS187" s="59"/>
      <c r="DT187" s="59"/>
      <c r="DU187" s="59"/>
      <c r="DV187" s="59"/>
      <c r="DW187" s="59"/>
      <c r="DX187" s="59"/>
      <c r="DY187" s="59"/>
      <c r="DZ187" s="59"/>
      <c r="EA187" s="59"/>
      <c r="EB187" s="59"/>
      <c r="EC187" s="59"/>
      <c r="ED187" s="59"/>
      <c r="EE187" s="59"/>
      <c r="EF187" s="59"/>
      <c r="EG187" s="59"/>
      <c r="EH187" s="59"/>
      <c r="EI187" s="59"/>
      <c r="EJ187" s="59"/>
      <c r="EK187" s="59"/>
      <c r="EL187" s="59"/>
      <c r="EM187" s="59"/>
      <c r="EN187" s="59"/>
      <c r="EO187" s="59"/>
      <c r="EP187" s="59"/>
      <c r="EQ187" s="59"/>
      <c r="ER187" s="59"/>
      <c r="ES187" s="59"/>
      <c r="ET187" s="59"/>
    </row>
    <row r="188" spans="1:150" outlineLevel="1" x14ac:dyDescent="0.2">
      <c r="AW188" s="59"/>
      <c r="AX188" s="59"/>
      <c r="AY188" s="59"/>
      <c r="AZ188" s="59"/>
      <c r="BA188" s="59"/>
      <c r="BB188" s="59"/>
      <c r="BC188" s="59"/>
      <c r="BD188" s="59"/>
      <c r="BE188" s="59"/>
      <c r="BF188" s="59"/>
      <c r="BG188" s="59"/>
      <c r="BH188" s="59"/>
      <c r="BI188" s="59"/>
      <c r="BJ188" s="59"/>
      <c r="BK188" s="59"/>
      <c r="BL188" s="59"/>
      <c r="BM188" s="59"/>
      <c r="BN188" s="59"/>
      <c r="BO188" s="59"/>
      <c r="BP188" s="59"/>
      <c r="BQ188" s="59"/>
      <c r="BR188" s="59"/>
      <c r="BS188" s="59"/>
      <c r="BT188" s="59"/>
      <c r="BU188" s="59"/>
      <c r="BV188" s="59"/>
      <c r="BW188" s="59"/>
      <c r="BX188" s="59"/>
      <c r="BY188" s="59"/>
      <c r="BZ188" s="59"/>
      <c r="CA188" s="59"/>
      <c r="CB188" s="59"/>
      <c r="CC188" s="59"/>
      <c r="CD188" s="59"/>
      <c r="CE188" s="59"/>
      <c r="CF188" s="59"/>
      <c r="CG188" s="59"/>
      <c r="CH188" s="59"/>
      <c r="CI188" s="59"/>
      <c r="CJ188" s="59"/>
      <c r="CK188" s="59"/>
      <c r="CL188" s="59"/>
      <c r="CM188" s="59"/>
      <c r="CN188" s="59"/>
      <c r="CO188" s="59"/>
      <c r="CP188" s="59"/>
      <c r="CQ188" s="59"/>
      <c r="CR188" s="59"/>
      <c r="CS188" s="59"/>
      <c r="CT188" s="59"/>
      <c r="CU188" s="59"/>
      <c r="CV188" s="59"/>
      <c r="CW188" s="59"/>
      <c r="CX188" s="59"/>
      <c r="CY188" s="59"/>
      <c r="CZ188" s="59"/>
      <c r="DA188" s="59"/>
      <c r="DB188" s="59"/>
      <c r="DC188" s="59"/>
      <c r="DD188" s="59"/>
      <c r="DE188" s="59"/>
      <c r="DF188" s="59"/>
      <c r="DG188" s="59"/>
      <c r="DH188" s="59"/>
      <c r="DI188" s="59"/>
      <c r="DJ188" s="59"/>
      <c r="DK188" s="59"/>
      <c r="DL188" s="59"/>
      <c r="DM188" s="59"/>
      <c r="DN188" s="59"/>
      <c r="DO188" s="59"/>
      <c r="DP188" s="59"/>
      <c r="DQ188" s="59"/>
      <c r="DR188" s="59"/>
      <c r="DS188" s="59"/>
      <c r="DT188" s="59"/>
      <c r="DU188" s="59"/>
      <c r="DV188" s="59"/>
      <c r="DW188" s="59"/>
      <c r="DX188" s="59"/>
      <c r="DY188" s="59"/>
      <c r="DZ188" s="59"/>
      <c r="EA188" s="59"/>
      <c r="EB188" s="59"/>
      <c r="EC188" s="59"/>
      <c r="ED188" s="59"/>
      <c r="EE188" s="59"/>
      <c r="EF188" s="59"/>
      <c r="EG188" s="59"/>
      <c r="EH188" s="59"/>
      <c r="EI188" s="59"/>
      <c r="EJ188" s="59"/>
      <c r="EK188" s="59"/>
      <c r="EL188" s="59"/>
      <c r="EM188" s="59"/>
      <c r="EN188" s="59"/>
      <c r="EO188" s="59"/>
      <c r="EP188" s="59"/>
      <c r="EQ188" s="59"/>
      <c r="ER188" s="59"/>
      <c r="ES188" s="59"/>
      <c r="ET188" s="59"/>
    </row>
    <row r="189" spans="1:150" outlineLevel="1" x14ac:dyDescent="0.2">
      <c r="AW189" s="59"/>
      <c r="AX189" s="59"/>
      <c r="AY189" s="59"/>
      <c r="AZ189" s="59"/>
      <c r="BA189" s="59"/>
      <c r="BB189" s="59"/>
      <c r="BC189" s="59"/>
      <c r="BD189" s="59"/>
      <c r="BE189" s="59"/>
      <c r="BF189" s="59"/>
      <c r="BG189" s="59"/>
      <c r="BH189" s="59"/>
      <c r="BI189" s="59"/>
      <c r="BJ189" s="59"/>
      <c r="BK189" s="59"/>
      <c r="BL189" s="59"/>
      <c r="BM189" s="59"/>
      <c r="BN189" s="59"/>
      <c r="BO189" s="59"/>
      <c r="BP189" s="59"/>
      <c r="BQ189" s="59"/>
      <c r="BR189" s="59"/>
      <c r="BS189" s="59"/>
      <c r="BT189" s="59"/>
      <c r="BU189" s="59"/>
      <c r="BV189" s="59"/>
      <c r="BW189" s="59"/>
      <c r="BX189" s="59"/>
      <c r="BY189" s="59"/>
      <c r="BZ189" s="59"/>
      <c r="CA189" s="59"/>
      <c r="CB189" s="59"/>
      <c r="CC189" s="59"/>
      <c r="CD189" s="59"/>
      <c r="CE189" s="59"/>
      <c r="CF189" s="59"/>
      <c r="CG189" s="59"/>
      <c r="CH189" s="59"/>
      <c r="CI189" s="59"/>
      <c r="CJ189" s="59"/>
      <c r="CK189" s="59"/>
      <c r="CL189" s="59"/>
      <c r="CM189" s="59"/>
      <c r="CN189" s="59"/>
      <c r="CO189" s="59"/>
      <c r="CP189" s="59"/>
      <c r="CQ189" s="59"/>
      <c r="CR189" s="59"/>
      <c r="CS189" s="59"/>
      <c r="CT189" s="59"/>
      <c r="CU189" s="59"/>
      <c r="CV189" s="59"/>
      <c r="CW189" s="59"/>
      <c r="CX189" s="59"/>
      <c r="CY189" s="59"/>
      <c r="CZ189" s="59"/>
      <c r="DA189" s="59"/>
      <c r="DB189" s="59"/>
      <c r="DC189" s="59"/>
      <c r="DD189" s="59"/>
      <c r="DE189" s="59"/>
      <c r="DF189" s="59"/>
      <c r="DG189" s="59"/>
      <c r="DH189" s="59"/>
      <c r="DI189" s="59"/>
      <c r="DJ189" s="59"/>
      <c r="DK189" s="59"/>
      <c r="DL189" s="59"/>
      <c r="DM189" s="59"/>
      <c r="DN189" s="59"/>
      <c r="DO189" s="59"/>
      <c r="DP189" s="59"/>
      <c r="DQ189" s="59"/>
      <c r="DR189" s="59"/>
      <c r="DS189" s="59"/>
      <c r="DT189" s="59"/>
      <c r="DU189" s="59"/>
      <c r="DV189" s="59"/>
      <c r="DW189" s="59"/>
      <c r="DX189" s="59"/>
      <c r="DY189" s="59"/>
      <c r="DZ189" s="59"/>
      <c r="EA189" s="59"/>
      <c r="EB189" s="59"/>
      <c r="EC189" s="59"/>
      <c r="ED189" s="59"/>
      <c r="EE189" s="59"/>
      <c r="EF189" s="59"/>
      <c r="EG189" s="59"/>
      <c r="EH189" s="59"/>
      <c r="EI189" s="59"/>
      <c r="EJ189" s="59"/>
      <c r="EK189" s="59"/>
      <c r="EL189" s="59"/>
      <c r="EM189" s="59"/>
      <c r="EN189" s="59"/>
      <c r="EO189" s="59"/>
      <c r="EP189" s="59"/>
      <c r="EQ189" s="59"/>
      <c r="ER189" s="59"/>
      <c r="ES189" s="59"/>
      <c r="ET189" s="59"/>
    </row>
    <row r="190" spans="1:150" outlineLevel="1" x14ac:dyDescent="0.2">
      <c r="AW190" s="59"/>
      <c r="AX190" s="59"/>
      <c r="AY190" s="59"/>
      <c r="AZ190" s="59"/>
      <c r="BA190" s="59"/>
      <c r="BB190" s="59"/>
      <c r="BC190" s="59"/>
      <c r="BD190" s="59"/>
      <c r="BE190" s="59"/>
      <c r="BF190" s="59"/>
      <c r="BG190" s="59"/>
      <c r="BH190" s="59"/>
      <c r="BI190" s="59"/>
      <c r="BJ190" s="59"/>
      <c r="BK190" s="59"/>
      <c r="BL190" s="59"/>
      <c r="BM190" s="59"/>
      <c r="BN190" s="59"/>
      <c r="BO190" s="59"/>
      <c r="BP190" s="59"/>
      <c r="BQ190" s="59"/>
      <c r="BR190" s="59"/>
      <c r="BS190" s="59"/>
      <c r="BT190" s="59"/>
      <c r="BU190" s="59"/>
      <c r="BV190" s="59"/>
      <c r="BW190" s="59"/>
      <c r="BX190" s="59"/>
      <c r="BY190" s="59"/>
      <c r="BZ190" s="59"/>
      <c r="CA190" s="59"/>
      <c r="CB190" s="59"/>
      <c r="CC190" s="59"/>
      <c r="CD190" s="59"/>
      <c r="CE190" s="59"/>
      <c r="CF190" s="59"/>
      <c r="CG190" s="59"/>
      <c r="CH190" s="59"/>
      <c r="CI190" s="59"/>
      <c r="CJ190" s="59"/>
      <c r="CK190" s="59"/>
      <c r="CL190" s="59"/>
      <c r="CM190" s="59"/>
      <c r="CN190" s="59"/>
      <c r="CO190" s="59"/>
      <c r="CP190" s="59"/>
      <c r="CQ190" s="59"/>
      <c r="CR190" s="59"/>
      <c r="CS190" s="59"/>
      <c r="CT190" s="59"/>
      <c r="CU190" s="59"/>
      <c r="CV190" s="59"/>
      <c r="CW190" s="59"/>
      <c r="CX190" s="59"/>
      <c r="CY190" s="59"/>
      <c r="CZ190" s="59"/>
      <c r="DA190" s="59"/>
      <c r="DB190" s="59"/>
      <c r="DC190" s="59"/>
      <c r="DD190" s="59"/>
      <c r="DE190" s="59"/>
      <c r="DF190" s="59"/>
      <c r="DG190" s="59"/>
      <c r="DH190" s="59"/>
      <c r="DI190" s="59"/>
      <c r="DJ190" s="59"/>
      <c r="DK190" s="59"/>
      <c r="DL190" s="59"/>
      <c r="DM190" s="59"/>
      <c r="DN190" s="59"/>
      <c r="DO190" s="59"/>
      <c r="DP190" s="59"/>
      <c r="DQ190" s="59"/>
      <c r="DR190" s="59"/>
      <c r="DS190" s="59"/>
      <c r="DT190" s="59"/>
      <c r="DU190" s="59"/>
      <c r="DV190" s="59"/>
      <c r="DW190" s="59"/>
      <c r="DX190" s="59"/>
      <c r="DY190" s="59"/>
      <c r="DZ190" s="59"/>
      <c r="EA190" s="59"/>
      <c r="EB190" s="59"/>
      <c r="EC190" s="59"/>
      <c r="ED190" s="59"/>
      <c r="EE190" s="59"/>
      <c r="EF190" s="59"/>
      <c r="EG190" s="59"/>
      <c r="EH190" s="59"/>
      <c r="EI190" s="59"/>
      <c r="EJ190" s="59"/>
      <c r="EK190" s="59"/>
      <c r="EL190" s="59"/>
      <c r="EM190" s="59"/>
      <c r="EN190" s="59"/>
      <c r="EO190" s="59"/>
      <c r="EP190" s="59"/>
      <c r="EQ190" s="59"/>
      <c r="ER190" s="59"/>
      <c r="ES190" s="59"/>
      <c r="ET190" s="59"/>
    </row>
    <row r="191" spans="1:150" outlineLevel="1" x14ac:dyDescent="0.2">
      <c r="AW191" s="59"/>
      <c r="AX191" s="59"/>
      <c r="AY191" s="59"/>
      <c r="AZ191" s="59"/>
      <c r="BA191" s="59"/>
      <c r="BB191" s="59"/>
      <c r="BC191" s="59"/>
      <c r="BD191" s="59"/>
      <c r="BE191" s="59"/>
      <c r="BF191" s="59"/>
      <c r="BG191" s="59"/>
      <c r="BH191" s="59"/>
      <c r="BI191" s="59"/>
      <c r="BJ191" s="59"/>
      <c r="BK191" s="59"/>
      <c r="BL191" s="59"/>
      <c r="BM191" s="59"/>
      <c r="BN191" s="59"/>
      <c r="BO191" s="59"/>
      <c r="BP191" s="59"/>
      <c r="BQ191" s="59"/>
      <c r="BR191" s="59"/>
      <c r="BS191" s="59"/>
      <c r="BT191" s="59"/>
      <c r="BU191" s="59"/>
      <c r="BV191" s="59"/>
      <c r="BW191" s="59"/>
      <c r="BX191" s="59"/>
      <c r="BY191" s="59"/>
      <c r="BZ191" s="59"/>
      <c r="CA191" s="59"/>
      <c r="CB191" s="59"/>
      <c r="CC191" s="59"/>
      <c r="CD191" s="59"/>
      <c r="CE191" s="59"/>
      <c r="CF191" s="59"/>
      <c r="CG191" s="59"/>
      <c r="CH191" s="59"/>
      <c r="CI191" s="59"/>
      <c r="CJ191" s="59"/>
      <c r="CK191" s="59"/>
      <c r="CL191" s="59"/>
      <c r="CM191" s="59"/>
      <c r="CN191" s="59"/>
      <c r="CO191" s="59"/>
      <c r="CP191" s="59"/>
      <c r="CQ191" s="59"/>
      <c r="CR191" s="59"/>
      <c r="CS191" s="59"/>
      <c r="CT191" s="59"/>
      <c r="CU191" s="59"/>
      <c r="CV191" s="59"/>
      <c r="CW191" s="59"/>
      <c r="CX191" s="59"/>
      <c r="CY191" s="59"/>
      <c r="CZ191" s="59"/>
      <c r="DA191" s="59"/>
      <c r="DB191" s="59"/>
      <c r="DC191" s="59"/>
      <c r="DD191" s="59"/>
      <c r="DE191" s="59"/>
      <c r="DF191" s="59"/>
      <c r="DG191" s="59"/>
      <c r="DH191" s="59"/>
      <c r="DI191" s="59"/>
      <c r="DJ191" s="59"/>
      <c r="DK191" s="59"/>
      <c r="DL191" s="59"/>
      <c r="DM191" s="59"/>
      <c r="DN191" s="59"/>
      <c r="DO191" s="59"/>
      <c r="DP191" s="59"/>
      <c r="DQ191" s="59"/>
      <c r="DR191" s="59"/>
      <c r="DS191" s="59"/>
      <c r="DT191" s="59"/>
      <c r="DU191" s="59"/>
      <c r="DV191" s="59"/>
      <c r="DW191" s="59"/>
      <c r="DX191" s="59"/>
      <c r="DY191" s="59"/>
      <c r="DZ191" s="59"/>
      <c r="EA191" s="59"/>
      <c r="EB191" s="59"/>
      <c r="EC191" s="59"/>
      <c r="ED191" s="59"/>
      <c r="EE191" s="59"/>
      <c r="EF191" s="59"/>
      <c r="EG191" s="59"/>
      <c r="EH191" s="59"/>
      <c r="EI191" s="59"/>
      <c r="EJ191" s="59"/>
      <c r="EK191" s="59"/>
      <c r="EL191" s="59"/>
      <c r="EM191" s="59"/>
      <c r="EN191" s="59"/>
      <c r="EO191" s="59"/>
      <c r="EP191" s="59"/>
      <c r="EQ191" s="59"/>
      <c r="ER191" s="59"/>
      <c r="ES191" s="59"/>
      <c r="ET191" s="59"/>
    </row>
    <row r="192" spans="1:150" outlineLevel="1" x14ac:dyDescent="0.2">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59"/>
      <c r="BX192" s="59"/>
      <c r="BY192" s="59"/>
      <c r="BZ192" s="59"/>
      <c r="CA192" s="59"/>
      <c r="CB192" s="59"/>
      <c r="CC192" s="59"/>
      <c r="CD192" s="59"/>
      <c r="CE192" s="59"/>
      <c r="CF192" s="59"/>
      <c r="CG192" s="59"/>
      <c r="CH192" s="59"/>
      <c r="CI192" s="59"/>
      <c r="CJ192" s="59"/>
      <c r="CK192" s="59"/>
      <c r="CL192" s="59"/>
      <c r="CM192" s="59"/>
      <c r="CN192" s="59"/>
      <c r="CO192" s="59"/>
      <c r="CP192" s="59"/>
      <c r="CQ192" s="59"/>
      <c r="CR192" s="59"/>
      <c r="CS192" s="59"/>
      <c r="CT192" s="59"/>
      <c r="CU192" s="59"/>
      <c r="CV192" s="59"/>
      <c r="CW192" s="59"/>
      <c r="CX192" s="59"/>
      <c r="CY192" s="59"/>
      <c r="CZ192" s="59"/>
      <c r="DA192" s="59"/>
      <c r="DB192" s="59"/>
      <c r="DC192" s="59"/>
      <c r="DD192" s="59"/>
      <c r="DE192" s="59"/>
      <c r="DF192" s="59"/>
      <c r="DG192" s="59"/>
      <c r="DH192" s="59"/>
      <c r="DI192" s="59"/>
      <c r="DJ192" s="59"/>
      <c r="DK192" s="59"/>
      <c r="DL192" s="59"/>
      <c r="DM192" s="59"/>
      <c r="DN192" s="59"/>
      <c r="DO192" s="59"/>
      <c r="DP192" s="59"/>
      <c r="DQ192" s="59"/>
      <c r="DR192" s="59"/>
      <c r="DS192" s="59"/>
      <c r="DT192" s="59"/>
      <c r="DU192" s="59"/>
      <c r="DV192" s="59"/>
      <c r="DW192" s="59"/>
      <c r="DX192" s="59"/>
      <c r="DY192" s="59"/>
      <c r="DZ192" s="59"/>
      <c r="EA192" s="59"/>
      <c r="EB192" s="59"/>
      <c r="EC192" s="59"/>
      <c r="ED192" s="59"/>
      <c r="EE192" s="59"/>
      <c r="EF192" s="59"/>
      <c r="EG192" s="59"/>
      <c r="EH192" s="59"/>
      <c r="EI192" s="59"/>
      <c r="EJ192" s="59"/>
      <c r="EK192" s="59"/>
      <c r="EL192" s="59"/>
      <c r="EM192" s="59"/>
      <c r="EN192" s="59"/>
      <c r="EO192" s="59"/>
      <c r="EP192" s="59"/>
      <c r="EQ192" s="59"/>
      <c r="ER192" s="59"/>
      <c r="ES192" s="59"/>
      <c r="ET192" s="59"/>
    </row>
    <row r="193" spans="1:150" outlineLevel="1" x14ac:dyDescent="0.2">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59"/>
      <c r="DI193" s="59"/>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row>
    <row r="194" spans="1:150" outlineLevel="1" x14ac:dyDescent="0.2">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59"/>
      <c r="DI194" s="59"/>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row>
    <row r="195" spans="1:150" outlineLevel="1" x14ac:dyDescent="0.2">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59"/>
      <c r="DI195" s="59"/>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row>
    <row r="196" spans="1:150" outlineLevel="1" x14ac:dyDescent="0.2">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59"/>
      <c r="DI196" s="59"/>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row>
    <row r="197" spans="1:150" outlineLevel="1" x14ac:dyDescent="0.2">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59"/>
      <c r="DI197" s="59"/>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row>
    <row r="198" spans="1:150" outlineLevel="1" x14ac:dyDescent="0.2">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59"/>
      <c r="DI198" s="59"/>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row>
    <row r="199" spans="1:150" outlineLevel="1" x14ac:dyDescent="0.2">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59"/>
      <c r="DI199" s="59"/>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row>
    <row r="200" spans="1:150" outlineLevel="1" x14ac:dyDescent="0.2">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59"/>
      <c r="DI200" s="59"/>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row>
    <row r="201" spans="1:150" x14ac:dyDescent="0.2">
      <c r="A201" s="75"/>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59"/>
      <c r="DI201" s="59"/>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row>
    <row r="202" spans="1:150" x14ac:dyDescent="0.2">
      <c r="A202" s="12" t="s">
        <v>299</v>
      </c>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59"/>
      <c r="DI202" s="59"/>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row>
    <row r="203" spans="1:150" ht="10.8" outlineLevel="1" thickBot="1" x14ac:dyDescent="0.25">
      <c r="A203" s="14" t="s">
        <v>175</v>
      </c>
      <c r="B203" s="57" t="s">
        <v>176</v>
      </c>
      <c r="C203" s="16" t="s">
        <v>177</v>
      </c>
      <c r="D203" s="16" t="s">
        <v>118</v>
      </c>
      <c r="E203" s="16" t="s">
        <v>111</v>
      </c>
      <c r="F203" s="16" t="s">
        <v>178</v>
      </c>
      <c r="G203" s="16" t="s">
        <v>179</v>
      </c>
      <c r="H203" s="16" t="s">
        <v>180</v>
      </c>
      <c r="I203" s="16" t="s">
        <v>181</v>
      </c>
      <c r="J203" s="16" t="s">
        <v>182</v>
      </c>
      <c r="AW203" s="59"/>
      <c r="AX203" s="59"/>
      <c r="AY203" s="59"/>
      <c r="AZ203" s="59"/>
      <c r="BA203" s="59"/>
      <c r="BB203" s="59"/>
      <c r="BC203" s="59"/>
      <c r="BD203" s="72"/>
      <c r="BE203" s="59"/>
      <c r="BF203" s="59"/>
      <c r="BG203" s="59"/>
      <c r="BH203" s="73" t="s">
        <v>183</v>
      </c>
      <c r="BI203" s="71" t="s">
        <v>184</v>
      </c>
      <c r="BJ203" s="71" t="s">
        <v>185</v>
      </c>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59"/>
      <c r="DI203" s="59"/>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row>
    <row r="204" spans="1:150" outlineLevel="1" x14ac:dyDescent="0.2">
      <c r="A204" s="17">
        <v>1</v>
      </c>
      <c r="B204" s="17">
        <v>1</v>
      </c>
      <c r="C204" s="1">
        <v>0.43960285558930712</v>
      </c>
      <c r="D204" s="1">
        <f>B204 - C204</f>
        <v>0.56039714441069288</v>
      </c>
      <c r="E204" s="1">
        <f>2*IF(B204=1,LN(1/C204),LN(1/(1-C204)))</f>
        <v>1.643767121185449</v>
      </c>
      <c r="F204" s="1">
        <f>SQRT(E204)*SIGN(D204)</f>
        <v>1.2820948175487836</v>
      </c>
      <c r="G204" s="1">
        <f>D204/(SQRT(C204*(1-C204)))</f>
        <v>1.12906177498061</v>
      </c>
      <c r="H204" s="1">
        <v>0.85374163134304126</v>
      </c>
      <c r="I204" s="1">
        <f>G204^2*H204/(1-H204)</f>
        <v>7.4411685744968521</v>
      </c>
      <c r="J204" s="1">
        <f>G204/SQRT(1-H204)</f>
        <v>2.9522786227284201</v>
      </c>
      <c r="AW204" s="59"/>
      <c r="AX204" s="59"/>
      <c r="AY204" s="59"/>
      <c r="AZ204" s="59"/>
      <c r="BA204" s="59"/>
      <c r="BB204" s="59"/>
      <c r="BC204" s="59"/>
      <c r="BD204" s="72"/>
      <c r="BE204" s="59"/>
      <c r="BF204" s="59"/>
      <c r="BG204" s="59"/>
      <c r="BH204" s="59">
        <f>1-B204</f>
        <v>0</v>
      </c>
      <c r="BI204" s="59" t="e">
        <f>IF(B204=0,C204,NA())</f>
        <v>#N/A</v>
      </c>
      <c r="BJ204" s="59">
        <f>IF(B204=1,C204,NA())</f>
        <v>0.43960285558930712</v>
      </c>
      <c r="BK204" s="59"/>
      <c r="BL204" s="59"/>
      <c r="BM204" s="59"/>
      <c r="BN204" s="59"/>
      <c r="BO204" s="59"/>
      <c r="BP204" s="59"/>
      <c r="BQ204" s="59"/>
      <c r="BR204" s="59"/>
      <c r="BS204" s="59"/>
      <c r="BT204" s="59"/>
      <c r="BU204" s="59"/>
      <c r="BV204" s="59"/>
      <c r="BW204" s="59"/>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59"/>
      <c r="DI204" s="59"/>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row>
    <row r="205" spans="1:150" outlineLevel="1" x14ac:dyDescent="0.2">
      <c r="A205" s="17">
        <v>2</v>
      </c>
      <c r="B205" s="17">
        <v>0</v>
      </c>
      <c r="C205" s="1">
        <v>2.6286560836651702E-18</v>
      </c>
      <c r="D205" s="1">
        <f t="shared" ref="D205:D268" si="4">B205 - C205</f>
        <v>-2.6286560836651702E-18</v>
      </c>
      <c r="E205" s="1">
        <f t="shared" ref="E205:E268" si="5">2*IF(B205=1,LN(1/C205),LN(1/(1-C205)))</f>
        <v>0</v>
      </c>
      <c r="F205" s="1">
        <f t="shared" ref="F205:F268" si="6">SQRT(E205)*SIGN(D205)</f>
        <v>0</v>
      </c>
      <c r="G205" s="1">
        <f t="shared" ref="G205:G268" si="7">D205/(SQRT(C205*(1-C205)))</f>
        <v>-1.6213130739203856E-9</v>
      </c>
      <c r="H205" s="1">
        <v>2.3048655221925603E-15</v>
      </c>
      <c r="I205" s="1">
        <f t="shared" ref="I205:I268" si="8">G205^2*H205/(1-H205)</f>
        <v>6.0586987769415868E-33</v>
      </c>
      <c r="J205" s="1">
        <f t="shared" ref="J205:J268" si="9">G205/SQRT(1-H205)</f>
        <v>-1.6213130739203874E-9</v>
      </c>
      <c r="AW205" s="59"/>
      <c r="AX205" s="59"/>
      <c r="AY205" s="59"/>
      <c r="AZ205" s="59"/>
      <c r="BA205" s="59"/>
      <c r="BB205" s="59"/>
      <c r="BC205" s="59"/>
      <c r="BD205" s="72"/>
      <c r="BE205" s="59"/>
      <c r="BF205" s="59"/>
      <c r="BG205" s="59"/>
      <c r="BH205" s="59">
        <f t="shared" ref="BH205:BH268" si="10">1-B205</f>
        <v>1</v>
      </c>
      <c r="BI205" s="59">
        <f t="shared" ref="BI205:BI268" si="11">IF(B205=0,C205,NA())</f>
        <v>2.6286560836651702E-18</v>
      </c>
      <c r="BJ205" s="59" t="e">
        <f t="shared" ref="BJ205:BJ268" si="12">IF(B205=1,C205,NA())</f>
        <v>#N/A</v>
      </c>
      <c r="BK205" s="59"/>
      <c r="BL205" s="59"/>
      <c r="BM205" s="59"/>
      <c r="BN205" s="59"/>
      <c r="BO205" s="59"/>
      <c r="BP205" s="59"/>
      <c r="BQ205" s="59"/>
      <c r="BR205" s="59"/>
      <c r="BS205" s="59"/>
      <c r="BT205" s="59"/>
      <c r="BU205" s="59"/>
      <c r="BV205" s="59"/>
      <c r="BW205" s="59"/>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59"/>
      <c r="DI205" s="59"/>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row>
    <row r="206" spans="1:150" outlineLevel="1" x14ac:dyDescent="0.2">
      <c r="A206" s="17">
        <v>3</v>
      </c>
      <c r="B206" s="17">
        <v>0</v>
      </c>
      <c r="C206" s="1">
        <v>1.0545136033720939E-24</v>
      </c>
      <c r="D206" s="1">
        <f t="shared" si="4"/>
        <v>-1.0545136033720939E-24</v>
      </c>
      <c r="E206" s="1">
        <f t="shared" si="5"/>
        <v>0</v>
      </c>
      <c r="F206" s="1">
        <f t="shared" si="6"/>
        <v>0</v>
      </c>
      <c r="G206" s="1">
        <f t="shared" si="7"/>
        <v>-1.0268951277380246E-12</v>
      </c>
      <c r="H206" s="1">
        <v>1.4708767506385054E-21</v>
      </c>
      <c r="I206" s="1">
        <f t="shared" si="8"/>
        <v>1.551059542432047E-45</v>
      </c>
      <c r="J206" s="1">
        <f t="shared" si="9"/>
        <v>-1.0268951277380246E-12</v>
      </c>
      <c r="AW206" s="59"/>
      <c r="AX206" s="59"/>
      <c r="AY206" s="59"/>
      <c r="AZ206" s="59"/>
      <c r="BA206" s="59"/>
      <c r="BB206" s="59"/>
      <c r="BC206" s="59"/>
      <c r="BD206" s="72"/>
      <c r="BE206" s="59"/>
      <c r="BF206" s="59"/>
      <c r="BG206" s="59"/>
      <c r="BH206" s="59">
        <f t="shared" si="10"/>
        <v>1</v>
      </c>
      <c r="BI206" s="59">
        <f t="shared" si="11"/>
        <v>1.0545136033720939E-24</v>
      </c>
      <c r="BJ206" s="59" t="e">
        <f t="shared" si="12"/>
        <v>#N/A</v>
      </c>
      <c r="BK206" s="59"/>
      <c r="BL206" s="59"/>
      <c r="BM206" s="59"/>
      <c r="BN206" s="59"/>
      <c r="BO206" s="59"/>
      <c r="BP206" s="59"/>
      <c r="BQ206" s="59"/>
      <c r="BR206" s="59"/>
      <c r="BS206" s="59"/>
      <c r="BT206" s="59"/>
      <c r="BU206" s="59"/>
      <c r="BV206" s="59"/>
      <c r="BW206" s="59"/>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59"/>
      <c r="DI206" s="59"/>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row>
    <row r="207" spans="1:150" outlineLevel="1" x14ac:dyDescent="0.2">
      <c r="A207" s="17">
        <v>4</v>
      </c>
      <c r="B207" s="17">
        <v>0</v>
      </c>
      <c r="C207" s="1">
        <v>8.7283338255387985E-17</v>
      </c>
      <c r="D207" s="1">
        <f t="shared" si="4"/>
        <v>-8.7283338255387985E-17</v>
      </c>
      <c r="E207" s="1">
        <f t="shared" si="5"/>
        <v>0</v>
      </c>
      <c r="F207" s="1">
        <f t="shared" si="6"/>
        <v>0</v>
      </c>
      <c r="G207" s="1">
        <f t="shared" si="7"/>
        <v>-9.3425552315941918E-9</v>
      </c>
      <c r="H207" s="1">
        <v>5.6169270696534551E-14</v>
      </c>
      <c r="I207" s="1">
        <f t="shared" si="8"/>
        <v>4.9026414537643532E-30</v>
      </c>
      <c r="J207" s="1">
        <f t="shared" si="9"/>
        <v>-9.3425552315944548E-9</v>
      </c>
      <c r="AW207" s="59"/>
      <c r="AX207" s="59"/>
      <c r="AY207" s="59"/>
      <c r="AZ207" s="59"/>
      <c r="BA207" s="59"/>
      <c r="BB207" s="59"/>
      <c r="BC207" s="59"/>
      <c r="BD207" s="72"/>
      <c r="BE207" s="59"/>
      <c r="BF207" s="59"/>
      <c r="BG207" s="59"/>
      <c r="BH207" s="59">
        <f t="shared" si="10"/>
        <v>1</v>
      </c>
      <c r="BI207" s="59">
        <f t="shared" si="11"/>
        <v>8.7283338255387985E-17</v>
      </c>
      <c r="BJ207" s="59" t="e">
        <f t="shared" si="12"/>
        <v>#N/A</v>
      </c>
      <c r="BK207" s="59"/>
      <c r="BL207" s="59"/>
      <c r="BM207" s="59"/>
      <c r="BN207" s="59"/>
      <c r="BO207" s="59"/>
      <c r="BP207" s="59"/>
      <c r="BQ207" s="59"/>
      <c r="BR207" s="59"/>
      <c r="BS207" s="59"/>
      <c r="BT207" s="59"/>
      <c r="BU207" s="59"/>
      <c r="BV207" s="59"/>
      <c r="BW207" s="59"/>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59"/>
      <c r="DI207" s="59"/>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row>
    <row r="208" spans="1:150" outlineLevel="1" x14ac:dyDescent="0.2">
      <c r="A208" s="17">
        <v>5</v>
      </c>
      <c r="B208" s="17">
        <v>0</v>
      </c>
      <c r="C208" s="1">
        <v>2.1389406433475609E-2</v>
      </c>
      <c r="D208" s="1">
        <f t="shared" si="4"/>
        <v>-2.1389406433475609E-2</v>
      </c>
      <c r="E208" s="1">
        <f t="shared" si="5"/>
        <v>4.3242949918675208E-2</v>
      </c>
      <c r="F208" s="1">
        <f t="shared" si="6"/>
        <v>-0.20794939268647844</v>
      </c>
      <c r="G208" s="1">
        <f t="shared" si="7"/>
        <v>-0.14784083612208265</v>
      </c>
      <c r="H208" s="1">
        <v>0.29061367337970134</v>
      </c>
      <c r="I208" s="1">
        <f t="shared" si="8"/>
        <v>8.9541022804255355E-3</v>
      </c>
      <c r="J208" s="1">
        <f t="shared" si="9"/>
        <v>-0.17553066713740376</v>
      </c>
      <c r="AW208" s="59"/>
      <c r="AX208" s="59"/>
      <c r="AY208" s="59"/>
      <c r="AZ208" s="59"/>
      <c r="BA208" s="59"/>
      <c r="BB208" s="59"/>
      <c r="BC208" s="59"/>
      <c r="BD208" s="72"/>
      <c r="BE208" s="59"/>
      <c r="BF208" s="59"/>
      <c r="BG208" s="59"/>
      <c r="BH208" s="59">
        <f t="shared" si="10"/>
        <v>1</v>
      </c>
      <c r="BI208" s="59">
        <f t="shared" si="11"/>
        <v>2.1389406433475609E-2</v>
      </c>
      <c r="BJ208" s="59" t="e">
        <f t="shared" si="12"/>
        <v>#N/A</v>
      </c>
      <c r="BK208" s="59"/>
      <c r="BL208" s="59"/>
      <c r="BM208" s="59"/>
      <c r="BN208" s="59"/>
      <c r="BO208" s="59"/>
      <c r="BP208" s="59"/>
      <c r="BQ208" s="59"/>
      <c r="BR208" s="59"/>
      <c r="BS208" s="59"/>
      <c r="BT208" s="59"/>
      <c r="BU208" s="59"/>
      <c r="BV208" s="59"/>
      <c r="BW208" s="59"/>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59"/>
      <c r="DI208" s="59"/>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row>
    <row r="209" spans="1:150" outlineLevel="1" x14ac:dyDescent="0.2">
      <c r="A209" s="17">
        <v>6</v>
      </c>
      <c r="B209" s="17">
        <v>0</v>
      </c>
      <c r="C209" s="1">
        <v>7.620140435680829E-21</v>
      </c>
      <c r="D209" s="1">
        <f t="shared" si="4"/>
        <v>-7.620140435680829E-21</v>
      </c>
      <c r="E209" s="1">
        <f t="shared" si="5"/>
        <v>0</v>
      </c>
      <c r="F209" s="1">
        <f t="shared" si="6"/>
        <v>0</v>
      </c>
      <c r="G209" s="1">
        <f t="shared" si="7"/>
        <v>-8.7293415763623483E-11</v>
      </c>
      <c r="H209" s="1">
        <v>7.5114687296464441E-18</v>
      </c>
      <c r="I209" s="1">
        <f t="shared" si="8"/>
        <v>5.723844659813098E-38</v>
      </c>
      <c r="J209" s="1">
        <f t="shared" si="9"/>
        <v>-8.7293415763623483E-11</v>
      </c>
      <c r="AW209" s="59"/>
      <c r="AX209" s="59"/>
      <c r="AY209" s="59"/>
      <c r="AZ209" s="59"/>
      <c r="BA209" s="59"/>
      <c r="BB209" s="59"/>
      <c r="BC209" s="59"/>
      <c r="BD209" s="72"/>
      <c r="BE209" s="59"/>
      <c r="BF209" s="59"/>
      <c r="BG209" s="59"/>
      <c r="BH209" s="59">
        <f t="shared" si="10"/>
        <v>1</v>
      </c>
      <c r="BI209" s="59">
        <f t="shared" si="11"/>
        <v>7.620140435680829E-21</v>
      </c>
      <c r="BJ209" s="59" t="e">
        <f t="shared" si="12"/>
        <v>#N/A</v>
      </c>
      <c r="BK209" s="59"/>
      <c r="BL209" s="59"/>
      <c r="BM209" s="59"/>
      <c r="BN209" s="59"/>
      <c r="BO209" s="59"/>
      <c r="BP209" s="59"/>
      <c r="BQ209" s="59"/>
      <c r="BR209" s="59"/>
      <c r="BS209" s="59"/>
      <c r="BT209" s="59"/>
      <c r="BU209" s="59"/>
      <c r="BV209" s="59"/>
      <c r="BW209" s="59"/>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59"/>
      <c r="DI209" s="59"/>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row>
    <row r="210" spans="1:150" outlineLevel="1" x14ac:dyDescent="0.2">
      <c r="A210" s="17">
        <v>7</v>
      </c>
      <c r="B210" s="17">
        <v>0</v>
      </c>
      <c r="C210" s="1">
        <v>1.1004648252953227E-9</v>
      </c>
      <c r="D210" s="1">
        <f t="shared" si="4"/>
        <v>-1.1004648252953227E-9</v>
      </c>
      <c r="E210" s="1">
        <f t="shared" si="5"/>
        <v>2.2009296595340094E-9</v>
      </c>
      <c r="F210" s="1">
        <f t="shared" si="6"/>
        <v>-4.6914066755441369E-5</v>
      </c>
      <c r="G210" s="1">
        <f t="shared" si="7"/>
        <v>-3.3173254686665064E-5</v>
      </c>
      <c r="H210" s="1">
        <v>2.2177005238493252E-7</v>
      </c>
      <c r="I210" s="1">
        <f t="shared" si="8"/>
        <v>2.4405019634511277E-16</v>
      </c>
      <c r="J210" s="1">
        <f t="shared" si="9"/>
        <v>-3.3173258365082891E-5</v>
      </c>
      <c r="AW210" s="59"/>
      <c r="AX210" s="59"/>
      <c r="AY210" s="59"/>
      <c r="AZ210" s="59"/>
      <c r="BA210" s="59"/>
      <c r="BB210" s="59"/>
      <c r="BC210" s="59"/>
      <c r="BD210" s="72"/>
      <c r="BE210" s="59"/>
      <c r="BF210" s="59"/>
      <c r="BG210" s="59"/>
      <c r="BH210" s="59">
        <f t="shared" si="10"/>
        <v>1</v>
      </c>
      <c r="BI210" s="59">
        <f t="shared" si="11"/>
        <v>1.1004648252953227E-9</v>
      </c>
      <c r="BJ210" s="59" t="e">
        <f t="shared" si="12"/>
        <v>#N/A</v>
      </c>
      <c r="BK210" s="59"/>
      <c r="BL210" s="59"/>
      <c r="BM210" s="59"/>
      <c r="BN210" s="59"/>
      <c r="BO210" s="59"/>
      <c r="BP210" s="59"/>
      <c r="BQ210" s="59"/>
      <c r="BR210" s="59"/>
      <c r="BS210" s="59"/>
      <c r="BT210" s="59"/>
      <c r="BU210" s="59"/>
      <c r="BV210" s="59"/>
      <c r="BW210" s="59"/>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59"/>
      <c r="DI210" s="59"/>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row>
    <row r="211" spans="1:150" outlineLevel="1" x14ac:dyDescent="0.2">
      <c r="A211" s="17">
        <v>8</v>
      </c>
      <c r="B211" s="17">
        <v>0</v>
      </c>
      <c r="C211" s="1">
        <v>3.8448789687105563E-21</v>
      </c>
      <c r="D211" s="1">
        <f t="shared" si="4"/>
        <v>-3.8448789687105563E-21</v>
      </c>
      <c r="E211" s="1">
        <f t="shared" si="5"/>
        <v>0</v>
      </c>
      <c r="F211" s="1">
        <f t="shared" si="6"/>
        <v>0</v>
      </c>
      <c r="G211" s="1">
        <f t="shared" si="7"/>
        <v>-6.2007088052177997E-11</v>
      </c>
      <c r="H211" s="1">
        <v>3.641554679107575E-18</v>
      </c>
      <c r="I211" s="1">
        <f t="shared" si="8"/>
        <v>1.4001336999110232E-38</v>
      </c>
      <c r="J211" s="1">
        <f t="shared" si="9"/>
        <v>-6.2007088052177997E-11</v>
      </c>
      <c r="AW211" s="59"/>
      <c r="AX211" s="59"/>
      <c r="AY211" s="59"/>
      <c r="AZ211" s="59"/>
      <c r="BA211" s="59"/>
      <c r="BB211" s="59"/>
      <c r="BC211" s="59"/>
      <c r="BD211" s="72"/>
      <c r="BE211" s="59"/>
      <c r="BF211" s="59"/>
      <c r="BG211" s="59"/>
      <c r="BH211" s="59">
        <f t="shared" si="10"/>
        <v>1</v>
      </c>
      <c r="BI211" s="59">
        <f t="shared" si="11"/>
        <v>3.8448789687105563E-21</v>
      </c>
      <c r="BJ211" s="59" t="e">
        <f t="shared" si="12"/>
        <v>#N/A</v>
      </c>
      <c r="BK211" s="59"/>
      <c r="BL211" s="59"/>
      <c r="BM211" s="59"/>
      <c r="BN211" s="59"/>
      <c r="BO211" s="59"/>
      <c r="BP211" s="59"/>
      <c r="BQ211" s="59"/>
      <c r="BR211" s="59"/>
      <c r="BS211" s="59"/>
      <c r="BT211" s="59"/>
      <c r="BU211" s="59"/>
      <c r="BV211" s="59"/>
      <c r="BW211" s="59"/>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c r="DE211" s="59"/>
      <c r="DF211" s="59"/>
      <c r="DG211" s="59"/>
      <c r="DH211" s="59"/>
      <c r="DI211" s="59"/>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row>
    <row r="212" spans="1:150" outlineLevel="1" x14ac:dyDescent="0.2">
      <c r="A212" s="17">
        <v>9</v>
      </c>
      <c r="B212" s="17">
        <v>0</v>
      </c>
      <c r="C212" s="1">
        <v>2.8518059888620923E-28</v>
      </c>
      <c r="D212" s="1">
        <f t="shared" si="4"/>
        <v>-2.8518059888620923E-28</v>
      </c>
      <c r="E212" s="1">
        <f t="shared" si="5"/>
        <v>0</v>
      </c>
      <c r="F212" s="1">
        <f t="shared" si="6"/>
        <v>0</v>
      </c>
      <c r="G212" s="1">
        <f t="shared" si="7"/>
        <v>-1.6887291046411476E-14</v>
      </c>
      <c r="H212" s="1">
        <v>5.2926368333452362E-25</v>
      </c>
      <c r="I212" s="1">
        <f t="shared" si="8"/>
        <v>1.5093573418206045E-52</v>
      </c>
      <c r="J212" s="1">
        <f t="shared" si="9"/>
        <v>-1.6887291046411476E-14</v>
      </c>
      <c r="AW212" s="59"/>
      <c r="AX212" s="59"/>
      <c r="AY212" s="59"/>
      <c r="AZ212" s="59"/>
      <c r="BA212" s="59"/>
      <c r="BB212" s="59"/>
      <c r="BC212" s="59"/>
      <c r="BD212" s="72"/>
      <c r="BE212" s="59"/>
      <c r="BF212" s="59"/>
      <c r="BG212" s="59"/>
      <c r="BH212" s="59">
        <f t="shared" si="10"/>
        <v>1</v>
      </c>
      <c r="BI212" s="59">
        <f t="shared" si="11"/>
        <v>2.8518059888620923E-28</v>
      </c>
      <c r="BJ212" s="59" t="e">
        <f t="shared" si="12"/>
        <v>#N/A</v>
      </c>
      <c r="BK212" s="59"/>
      <c r="BL212" s="59"/>
      <c r="BM212" s="59"/>
      <c r="BN212" s="59"/>
      <c r="BO212" s="59"/>
      <c r="BP212" s="59"/>
      <c r="BQ212" s="59"/>
      <c r="BR212" s="59"/>
      <c r="BS212" s="59"/>
      <c r="BT212" s="59"/>
      <c r="BU212" s="59"/>
      <c r="BV212" s="59"/>
      <c r="BW212" s="59"/>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59"/>
      <c r="DI212" s="59"/>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row>
    <row r="213" spans="1:150" outlineLevel="1" x14ac:dyDescent="0.2">
      <c r="A213" s="17">
        <v>10</v>
      </c>
      <c r="B213" s="17">
        <v>0</v>
      </c>
      <c r="C213" s="1">
        <v>8.7367487137120281E-2</v>
      </c>
      <c r="D213" s="1">
        <f t="shared" si="4"/>
        <v>-8.7367487137120281E-2</v>
      </c>
      <c r="E213" s="1">
        <f t="shared" si="5"/>
        <v>0.18284396898614752</v>
      </c>
      <c r="F213" s="1">
        <f t="shared" si="6"/>
        <v>-0.42760258299751597</v>
      </c>
      <c r="G213" s="1">
        <f t="shared" si="7"/>
        <v>-0.30940473384536765</v>
      </c>
      <c r="H213" s="1">
        <v>0.861546034886576</v>
      </c>
      <c r="I213" s="1">
        <f t="shared" si="8"/>
        <v>0.59569917456507515</v>
      </c>
      <c r="J213" s="1">
        <f t="shared" si="9"/>
        <v>-0.83152297857064528</v>
      </c>
      <c r="AW213" s="59"/>
      <c r="AX213" s="59"/>
      <c r="AY213" s="59"/>
      <c r="AZ213" s="59"/>
      <c r="BA213" s="59"/>
      <c r="BB213" s="59"/>
      <c r="BC213" s="59"/>
      <c r="BD213" s="72"/>
      <c r="BE213" s="59"/>
      <c r="BF213" s="59"/>
      <c r="BG213" s="59"/>
      <c r="BH213" s="59">
        <f t="shared" si="10"/>
        <v>1</v>
      </c>
      <c r="BI213" s="59">
        <f t="shared" si="11"/>
        <v>8.7367487137120281E-2</v>
      </c>
      <c r="BJ213" s="59" t="e">
        <f t="shared" si="12"/>
        <v>#N/A</v>
      </c>
      <c r="BK213" s="59"/>
      <c r="BL213" s="59"/>
      <c r="BM213" s="59"/>
      <c r="BN213" s="59"/>
      <c r="BO213" s="59"/>
      <c r="BP213" s="59"/>
      <c r="BQ213" s="59"/>
      <c r="BR213" s="59"/>
      <c r="BS213" s="59"/>
      <c r="BT213" s="59"/>
      <c r="BU213" s="59"/>
      <c r="BV213" s="59"/>
      <c r="BW213" s="59"/>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59"/>
      <c r="DI213" s="59"/>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row>
    <row r="214" spans="1:150" outlineLevel="1" x14ac:dyDescent="0.2">
      <c r="A214" s="17">
        <v>11</v>
      </c>
      <c r="B214" s="17">
        <v>0</v>
      </c>
      <c r="C214" s="1">
        <v>8.7783928397459701E-27</v>
      </c>
      <c r="D214" s="1">
        <f t="shared" si="4"/>
        <v>-8.7783928397459701E-27</v>
      </c>
      <c r="E214" s="1">
        <f t="shared" si="5"/>
        <v>0</v>
      </c>
      <c r="F214" s="1">
        <f t="shared" si="6"/>
        <v>0</v>
      </c>
      <c r="G214" s="1">
        <f t="shared" si="7"/>
        <v>-9.3693077864621186E-14</v>
      </c>
      <c r="H214" s="1">
        <v>1.3961870716177121E-23</v>
      </c>
      <c r="I214" s="1">
        <f t="shared" si="8"/>
        <v>1.2256278592434815E-49</v>
      </c>
      <c r="J214" s="1">
        <f t="shared" si="9"/>
        <v>-9.3693077864621186E-14</v>
      </c>
      <c r="AW214" s="59"/>
      <c r="AX214" s="59"/>
      <c r="AY214" s="59"/>
      <c r="AZ214" s="59"/>
      <c r="BA214" s="59"/>
      <c r="BB214" s="59"/>
      <c r="BC214" s="59"/>
      <c r="BD214" s="72"/>
      <c r="BE214" s="59"/>
      <c r="BF214" s="59"/>
      <c r="BG214" s="59"/>
      <c r="BH214" s="59">
        <f t="shared" si="10"/>
        <v>1</v>
      </c>
      <c r="BI214" s="59">
        <f t="shared" si="11"/>
        <v>8.7783928397459701E-27</v>
      </c>
      <c r="BJ214" s="59" t="e">
        <f t="shared" si="12"/>
        <v>#N/A</v>
      </c>
      <c r="BK214" s="59"/>
      <c r="BL214" s="59"/>
      <c r="BM214" s="59"/>
      <c r="BN214" s="59"/>
      <c r="BO214" s="59"/>
      <c r="BP214" s="59"/>
      <c r="BQ214" s="59"/>
      <c r="BR214" s="59"/>
      <c r="BS214" s="59"/>
      <c r="BT214" s="59"/>
      <c r="BU214" s="59"/>
      <c r="BV214" s="59"/>
      <c r="BW214" s="59"/>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59"/>
      <c r="DI214" s="59"/>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row>
    <row r="215" spans="1:150" outlineLevel="1" x14ac:dyDescent="0.2">
      <c r="A215" s="17">
        <v>12</v>
      </c>
      <c r="B215" s="17">
        <v>0</v>
      </c>
      <c r="C215" s="1">
        <v>1.965445286666815E-21</v>
      </c>
      <c r="D215" s="1">
        <f t="shared" si="4"/>
        <v>-1.965445286666815E-21</v>
      </c>
      <c r="E215" s="1">
        <f t="shared" si="5"/>
        <v>0</v>
      </c>
      <c r="F215" s="1">
        <f t="shared" si="6"/>
        <v>0</v>
      </c>
      <c r="G215" s="1">
        <f t="shared" si="7"/>
        <v>-4.4333342832080857E-11</v>
      </c>
      <c r="H215" s="1">
        <v>2.0736485836884362E-18</v>
      </c>
      <c r="I215" s="1">
        <f t="shared" si="8"/>
        <v>4.0756428350137536E-39</v>
      </c>
      <c r="J215" s="1">
        <f t="shared" si="9"/>
        <v>-4.4333342832080857E-11</v>
      </c>
      <c r="AW215" s="59"/>
      <c r="AX215" s="59"/>
      <c r="AY215" s="59"/>
      <c r="AZ215" s="59"/>
      <c r="BA215" s="59"/>
      <c r="BB215" s="59"/>
      <c r="BC215" s="59"/>
      <c r="BD215" s="72"/>
      <c r="BE215" s="59"/>
      <c r="BF215" s="59"/>
      <c r="BG215" s="59"/>
      <c r="BH215" s="59">
        <f t="shared" si="10"/>
        <v>1</v>
      </c>
      <c r="BI215" s="59">
        <f t="shared" si="11"/>
        <v>1.965445286666815E-21</v>
      </c>
      <c r="BJ215" s="59" t="e">
        <f t="shared" si="12"/>
        <v>#N/A</v>
      </c>
      <c r="BK215" s="59"/>
      <c r="BL215" s="59"/>
      <c r="BM215" s="59"/>
      <c r="BN215" s="59"/>
      <c r="BO215" s="59"/>
      <c r="BP215" s="59"/>
      <c r="BQ215" s="59"/>
      <c r="BR215" s="59"/>
      <c r="BS215" s="59"/>
      <c r="BT215" s="59"/>
      <c r="BU215" s="59"/>
      <c r="BV215" s="59"/>
      <c r="BW215" s="59"/>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59"/>
      <c r="DI215" s="59"/>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row>
    <row r="216" spans="1:150" outlineLevel="1" x14ac:dyDescent="0.2">
      <c r="A216" s="17">
        <v>13</v>
      </c>
      <c r="B216" s="17">
        <v>0</v>
      </c>
      <c r="C216" s="1">
        <v>3.3511555348184614E-10</v>
      </c>
      <c r="D216" s="1">
        <f t="shared" si="4"/>
        <v>-3.3511555348184614E-10</v>
      </c>
      <c r="E216" s="1">
        <f t="shared" si="5"/>
        <v>6.7023142580207786E-10</v>
      </c>
      <c r="F216" s="1">
        <f t="shared" si="6"/>
        <v>-2.5888828204499288E-5</v>
      </c>
      <c r="G216" s="1">
        <f t="shared" si="7"/>
        <v>-1.8306161629193286E-5</v>
      </c>
      <c r="H216" s="1">
        <v>6.6067967736690262E-8</v>
      </c>
      <c r="I216" s="1">
        <f t="shared" si="8"/>
        <v>2.2140405045692872E-17</v>
      </c>
      <c r="J216" s="1">
        <f t="shared" si="9"/>
        <v>-1.8306162233918764E-5</v>
      </c>
      <c r="AW216" s="59"/>
      <c r="AX216" s="59"/>
      <c r="AY216" s="59"/>
      <c r="AZ216" s="59"/>
      <c r="BA216" s="59"/>
      <c r="BB216" s="59"/>
      <c r="BC216" s="59"/>
      <c r="BD216" s="72"/>
      <c r="BE216" s="59"/>
      <c r="BF216" s="59"/>
      <c r="BG216" s="59"/>
      <c r="BH216" s="59">
        <f t="shared" si="10"/>
        <v>1</v>
      </c>
      <c r="BI216" s="59">
        <f t="shared" si="11"/>
        <v>3.3511555348184614E-10</v>
      </c>
      <c r="BJ216" s="59" t="e">
        <f t="shared" si="12"/>
        <v>#N/A</v>
      </c>
      <c r="BK216" s="59"/>
      <c r="BL216" s="59"/>
      <c r="BM216" s="59"/>
      <c r="BN216" s="59"/>
      <c r="BO216" s="59"/>
      <c r="BP216" s="59"/>
      <c r="BQ216" s="59"/>
      <c r="BR216" s="59"/>
      <c r="BS216" s="59"/>
      <c r="BT216" s="59"/>
      <c r="BU216" s="59"/>
      <c r="BV216" s="59"/>
      <c r="BW216" s="59"/>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59"/>
      <c r="DI216" s="59"/>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row>
    <row r="217" spans="1:150" outlineLevel="1" x14ac:dyDescent="0.2">
      <c r="A217" s="17">
        <v>14</v>
      </c>
      <c r="B217" s="17">
        <v>1</v>
      </c>
      <c r="C217" s="1">
        <v>0.48549606425551822</v>
      </c>
      <c r="D217" s="1">
        <f t="shared" si="4"/>
        <v>0.51450393574448183</v>
      </c>
      <c r="E217" s="1">
        <f t="shared" si="5"/>
        <v>1.4451681957267863</v>
      </c>
      <c r="F217" s="1">
        <f t="shared" si="6"/>
        <v>1.2021514861808333</v>
      </c>
      <c r="G217" s="1">
        <f t="shared" si="7"/>
        <v>1.0294410776380141</v>
      </c>
      <c r="H217" s="1">
        <v>0.8217956686422323</v>
      </c>
      <c r="I217" s="1">
        <f t="shared" si="8"/>
        <v>4.8870702288788284</v>
      </c>
      <c r="J217" s="1">
        <f t="shared" si="9"/>
        <v>2.4386100879819521</v>
      </c>
      <c r="AW217" s="59"/>
      <c r="AX217" s="59"/>
      <c r="AY217" s="59"/>
      <c r="AZ217" s="59"/>
      <c r="BA217" s="59"/>
      <c r="BB217" s="59"/>
      <c r="BC217" s="59"/>
      <c r="BD217" s="72"/>
      <c r="BE217" s="59"/>
      <c r="BF217" s="59"/>
      <c r="BG217" s="59"/>
      <c r="BH217" s="59">
        <f t="shared" si="10"/>
        <v>0</v>
      </c>
      <c r="BI217" s="59" t="e">
        <f t="shared" si="11"/>
        <v>#N/A</v>
      </c>
      <c r="BJ217" s="59">
        <f t="shared" si="12"/>
        <v>0.48549606425551822</v>
      </c>
      <c r="BK217" s="59"/>
      <c r="BL217" s="59"/>
      <c r="BM217" s="59"/>
      <c r="BN217" s="59"/>
      <c r="BO217" s="59"/>
      <c r="BP217" s="59"/>
      <c r="BQ217" s="59"/>
      <c r="BR217" s="59"/>
      <c r="BS217" s="59"/>
      <c r="BT217" s="59"/>
      <c r="BU217" s="59"/>
      <c r="BV217" s="59"/>
      <c r="BW217" s="59"/>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59"/>
      <c r="DI217" s="59"/>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row>
    <row r="218" spans="1:150" outlineLevel="1" x14ac:dyDescent="0.2">
      <c r="A218" s="17">
        <v>15</v>
      </c>
      <c r="B218" s="17">
        <v>0</v>
      </c>
      <c r="C218" s="1">
        <v>5.5110304551789211E-27</v>
      </c>
      <c r="D218" s="1">
        <f t="shared" si="4"/>
        <v>-5.5110304551789211E-27</v>
      </c>
      <c r="E218" s="1">
        <f t="shared" si="5"/>
        <v>0</v>
      </c>
      <c r="F218" s="1">
        <f t="shared" si="6"/>
        <v>0</v>
      </c>
      <c r="G218" s="1">
        <f t="shared" si="7"/>
        <v>-7.4236314935339579E-14</v>
      </c>
      <c r="H218" s="1">
        <v>9.3119403265706692E-24</v>
      </c>
      <c r="I218" s="1">
        <f t="shared" si="8"/>
        <v>5.1318386736539724E-50</v>
      </c>
      <c r="J218" s="1">
        <f t="shared" si="9"/>
        <v>-7.4236314935339579E-14</v>
      </c>
      <c r="AW218" s="59"/>
      <c r="AX218" s="59"/>
      <c r="AY218" s="59"/>
      <c r="AZ218" s="59"/>
      <c r="BA218" s="59"/>
      <c r="BB218" s="59"/>
      <c r="BC218" s="59"/>
      <c r="BD218" s="72"/>
      <c r="BE218" s="59"/>
      <c r="BF218" s="59"/>
      <c r="BG218" s="59"/>
      <c r="BH218" s="59">
        <f t="shared" si="10"/>
        <v>1</v>
      </c>
      <c r="BI218" s="59">
        <f t="shared" si="11"/>
        <v>5.5110304551789211E-27</v>
      </c>
      <c r="BJ218" s="59" t="e">
        <f t="shared" si="12"/>
        <v>#N/A</v>
      </c>
      <c r="BK218" s="59"/>
      <c r="BL218" s="59"/>
      <c r="BM218" s="59"/>
      <c r="BN218" s="59"/>
      <c r="BO218" s="59"/>
      <c r="BP218" s="59"/>
      <c r="BQ218" s="59"/>
      <c r="BR218" s="59"/>
      <c r="BS218" s="59"/>
      <c r="BT218" s="59"/>
      <c r="BU218" s="59"/>
      <c r="BV218" s="59"/>
      <c r="BW218" s="59"/>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59"/>
      <c r="DI218" s="59"/>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row>
    <row r="219" spans="1:150" outlineLevel="1" x14ac:dyDescent="0.2">
      <c r="A219" s="17">
        <v>16</v>
      </c>
      <c r="B219" s="17">
        <v>0</v>
      </c>
      <c r="C219" s="1">
        <v>1.1152937483637119E-12</v>
      </c>
      <c r="D219" s="1">
        <f t="shared" si="4"/>
        <v>-1.1152937483637119E-12</v>
      </c>
      <c r="E219" s="1">
        <f t="shared" si="5"/>
        <v>2.2306601010756205E-12</v>
      </c>
      <c r="F219" s="1">
        <f t="shared" si="6"/>
        <v>-1.4935394541409411E-6</v>
      </c>
      <c r="G219" s="1">
        <f t="shared" si="7"/>
        <v>-1.0560746888193826E-6</v>
      </c>
      <c r="H219" s="1">
        <v>4.1304549590837255E-10</v>
      </c>
      <c r="I219" s="1">
        <f t="shared" si="8"/>
        <v>4.6066705956718733E-22</v>
      </c>
      <c r="J219" s="1">
        <f t="shared" si="9"/>
        <v>-1.0560746890374862E-6</v>
      </c>
      <c r="AW219" s="59"/>
      <c r="AX219" s="59"/>
      <c r="AY219" s="59"/>
      <c r="AZ219" s="59"/>
      <c r="BA219" s="59"/>
      <c r="BB219" s="59"/>
      <c r="BC219" s="59"/>
      <c r="BD219" s="72"/>
      <c r="BE219" s="59"/>
      <c r="BF219" s="59"/>
      <c r="BG219" s="59"/>
      <c r="BH219" s="59">
        <f t="shared" si="10"/>
        <v>1</v>
      </c>
      <c r="BI219" s="59">
        <f t="shared" si="11"/>
        <v>1.1152937483637119E-12</v>
      </c>
      <c r="BJ219" s="59" t="e">
        <f t="shared" si="12"/>
        <v>#N/A</v>
      </c>
      <c r="BK219" s="59"/>
      <c r="BL219" s="59"/>
      <c r="BM219" s="59"/>
      <c r="BN219" s="59"/>
      <c r="BO219" s="59"/>
      <c r="BP219" s="59"/>
      <c r="BQ219" s="59"/>
      <c r="BR219" s="59"/>
      <c r="BS219" s="59"/>
      <c r="BT219" s="59"/>
      <c r="BU219" s="59"/>
      <c r="BV219" s="59"/>
      <c r="BW219" s="59"/>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59"/>
      <c r="DI219" s="59"/>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row>
    <row r="220" spans="1:150" outlineLevel="1" x14ac:dyDescent="0.2">
      <c r="A220" s="17">
        <v>17</v>
      </c>
      <c r="B220" s="17">
        <v>0</v>
      </c>
      <c r="C220" s="1">
        <v>5.7726640740964307E-13</v>
      </c>
      <c r="D220" s="1">
        <f t="shared" si="4"/>
        <v>-5.7726640740964307E-13</v>
      </c>
      <c r="E220" s="1">
        <f t="shared" si="5"/>
        <v>1.1546319456098296E-12</v>
      </c>
      <c r="F220" s="1">
        <f t="shared" si="6"/>
        <v>-1.0745380149672833E-6</v>
      </c>
      <c r="G220" s="1">
        <f t="shared" si="7"/>
        <v>-7.5978049949309462E-7</v>
      </c>
      <c r="H220" s="1">
        <v>1.9450604527478433E-10</v>
      </c>
      <c r="I220" s="1">
        <f t="shared" si="8"/>
        <v>1.1228180599713645E-22</v>
      </c>
      <c r="J220" s="1">
        <f t="shared" si="9"/>
        <v>-7.5978049956698565E-7</v>
      </c>
      <c r="AW220" s="59"/>
      <c r="AX220" s="59"/>
      <c r="AY220" s="59"/>
      <c r="AZ220" s="59"/>
      <c r="BA220" s="59"/>
      <c r="BB220" s="59"/>
      <c r="BC220" s="59"/>
      <c r="BD220" s="72"/>
      <c r="BE220" s="59"/>
      <c r="BF220" s="59"/>
      <c r="BG220" s="59"/>
      <c r="BH220" s="59">
        <f t="shared" si="10"/>
        <v>1</v>
      </c>
      <c r="BI220" s="59">
        <f t="shared" si="11"/>
        <v>5.7726640740964307E-13</v>
      </c>
      <c r="BJ220" s="59" t="e">
        <f t="shared" si="12"/>
        <v>#N/A</v>
      </c>
      <c r="BK220" s="59"/>
      <c r="BL220" s="59"/>
      <c r="BM220" s="59"/>
      <c r="BN220" s="59"/>
      <c r="BO220" s="59"/>
      <c r="BP220" s="59"/>
      <c r="BQ220" s="59"/>
      <c r="BR220" s="59"/>
      <c r="BS220" s="59"/>
      <c r="BT220" s="59"/>
      <c r="BU220" s="59"/>
      <c r="BV220" s="59"/>
      <c r="BW220" s="59"/>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59"/>
      <c r="DI220" s="59"/>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row>
    <row r="221" spans="1:150" outlineLevel="1" x14ac:dyDescent="0.2">
      <c r="A221" s="17">
        <v>18</v>
      </c>
      <c r="B221" s="17">
        <v>0</v>
      </c>
      <c r="C221" s="1">
        <v>0.30665366694822155</v>
      </c>
      <c r="D221" s="1">
        <f t="shared" si="4"/>
        <v>-0.30665366694822155</v>
      </c>
      <c r="E221" s="1">
        <f t="shared" si="5"/>
        <v>0.73245129107348672</v>
      </c>
      <c r="F221" s="1">
        <f t="shared" si="6"/>
        <v>-0.8558336818994019</v>
      </c>
      <c r="G221" s="1">
        <f t="shared" si="7"/>
        <v>-0.66504184088762142</v>
      </c>
      <c r="H221" s="1">
        <v>0.8598407738382251</v>
      </c>
      <c r="I221" s="1">
        <f t="shared" si="8"/>
        <v>2.7132779402159435</v>
      </c>
      <c r="J221" s="1">
        <f t="shared" si="9"/>
        <v>-1.7763892001324315</v>
      </c>
      <c r="AW221" s="59"/>
      <c r="AX221" s="59"/>
      <c r="AY221" s="59"/>
      <c r="AZ221" s="59"/>
      <c r="BA221" s="59"/>
      <c r="BB221" s="59"/>
      <c r="BC221" s="59"/>
      <c r="BD221" s="72"/>
      <c r="BE221" s="59"/>
      <c r="BF221" s="59"/>
      <c r="BG221" s="59"/>
      <c r="BH221" s="59">
        <f t="shared" si="10"/>
        <v>1</v>
      </c>
      <c r="BI221" s="59">
        <f t="shared" si="11"/>
        <v>0.30665366694822155</v>
      </c>
      <c r="BJ221" s="59" t="e">
        <f t="shared" si="12"/>
        <v>#N/A</v>
      </c>
      <c r="BK221" s="59"/>
      <c r="BL221" s="59"/>
      <c r="BM221" s="59"/>
      <c r="BN221" s="59"/>
      <c r="BO221" s="59"/>
      <c r="BP221" s="59"/>
      <c r="BQ221" s="59"/>
      <c r="BR221" s="59"/>
      <c r="BS221" s="59"/>
      <c r="BT221" s="59"/>
      <c r="BU221" s="59"/>
      <c r="BV221" s="59"/>
      <c r="BW221" s="59"/>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59"/>
      <c r="DI221" s="59"/>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row>
    <row r="222" spans="1:150" outlineLevel="1" x14ac:dyDescent="0.2">
      <c r="A222" s="17">
        <v>19</v>
      </c>
      <c r="B222" s="17">
        <v>0</v>
      </c>
      <c r="C222" s="1">
        <v>3.5946474752741154E-33</v>
      </c>
      <c r="D222" s="1">
        <f t="shared" si="4"/>
        <v>-3.5946474752741154E-33</v>
      </c>
      <c r="E222" s="1">
        <f t="shared" si="5"/>
        <v>0</v>
      </c>
      <c r="F222" s="1">
        <f t="shared" si="6"/>
        <v>0</v>
      </c>
      <c r="G222" s="1">
        <f t="shared" si="7"/>
        <v>-5.9955379035363578E-17</v>
      </c>
      <c r="H222" s="1">
        <v>8.8674914819052156E-30</v>
      </c>
      <c r="I222" s="1">
        <f t="shared" si="8"/>
        <v>3.1875505867445303E-62</v>
      </c>
      <c r="J222" s="1">
        <f t="shared" si="9"/>
        <v>-5.9955379035363578E-17</v>
      </c>
      <c r="AW222" s="59"/>
      <c r="AX222" s="59"/>
      <c r="AY222" s="59"/>
      <c r="AZ222" s="59"/>
      <c r="BA222" s="59"/>
      <c r="BB222" s="59"/>
      <c r="BC222" s="59"/>
      <c r="BD222" s="72"/>
      <c r="BE222" s="59"/>
      <c r="BF222" s="59"/>
      <c r="BG222" s="59"/>
      <c r="BH222" s="59">
        <f t="shared" si="10"/>
        <v>1</v>
      </c>
      <c r="BI222" s="59">
        <f t="shared" si="11"/>
        <v>3.5946474752741154E-33</v>
      </c>
      <c r="BJ222" s="59" t="e">
        <f t="shared" si="12"/>
        <v>#N/A</v>
      </c>
      <c r="BK222" s="59"/>
      <c r="BL222" s="59"/>
      <c r="BM222" s="59"/>
      <c r="BN222" s="59"/>
      <c r="BO222" s="59"/>
      <c r="BP222" s="59"/>
      <c r="BQ222" s="59"/>
      <c r="BR222" s="59"/>
      <c r="BS222" s="59"/>
      <c r="BT222" s="59"/>
      <c r="BU222" s="59"/>
      <c r="BV222" s="59"/>
      <c r="BW222" s="59"/>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59"/>
      <c r="DI222" s="59"/>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row>
    <row r="223" spans="1:150" outlineLevel="1" x14ac:dyDescent="0.2">
      <c r="A223" s="17">
        <v>20</v>
      </c>
      <c r="B223" s="17">
        <v>0</v>
      </c>
      <c r="C223" s="1">
        <v>1.8992401285865224E-16</v>
      </c>
      <c r="D223" s="1">
        <f t="shared" si="4"/>
        <v>-1.8992401285865224E-16</v>
      </c>
      <c r="E223" s="1">
        <f t="shared" si="5"/>
        <v>4.4408920985006257E-16</v>
      </c>
      <c r="F223" s="1">
        <f t="shared" si="6"/>
        <v>-2.1073424255447014E-8</v>
      </c>
      <c r="G223" s="1">
        <f t="shared" si="7"/>
        <v>-1.3781292133129326E-8</v>
      </c>
      <c r="H223" s="1">
        <v>1.2401419936387538E-13</v>
      </c>
      <c r="I223" s="1">
        <f t="shared" si="8"/>
        <v>2.3553274394643055E-29</v>
      </c>
      <c r="J223" s="1">
        <f t="shared" si="9"/>
        <v>-1.378129213313018E-8</v>
      </c>
      <c r="AW223" s="59"/>
      <c r="AX223" s="59"/>
      <c r="AY223" s="59"/>
      <c r="AZ223" s="59"/>
      <c r="BA223" s="59"/>
      <c r="BB223" s="59"/>
      <c r="BC223" s="59"/>
      <c r="BD223" s="72"/>
      <c r="BE223" s="59"/>
      <c r="BF223" s="59"/>
      <c r="BG223" s="59"/>
      <c r="BH223" s="59">
        <f t="shared" si="10"/>
        <v>1</v>
      </c>
      <c r="BI223" s="59">
        <f t="shared" si="11"/>
        <v>1.8992401285865224E-16</v>
      </c>
      <c r="BJ223" s="59" t="e">
        <f t="shared" si="12"/>
        <v>#N/A</v>
      </c>
      <c r="BK223" s="59"/>
      <c r="BL223" s="59"/>
      <c r="BM223" s="59"/>
      <c r="BN223" s="59"/>
      <c r="BO223" s="59"/>
      <c r="BP223" s="59"/>
      <c r="BQ223" s="59"/>
      <c r="BR223" s="59"/>
      <c r="BS223" s="59"/>
      <c r="BT223" s="59"/>
      <c r="BU223" s="59"/>
      <c r="BV223" s="59"/>
      <c r="BW223" s="59"/>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59"/>
      <c r="DI223" s="59"/>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row>
    <row r="224" spans="1:150" outlineLevel="1" x14ac:dyDescent="0.2">
      <c r="A224" s="17">
        <v>21</v>
      </c>
      <c r="B224" s="17">
        <v>0</v>
      </c>
      <c r="C224" s="1">
        <v>3.5087534005314826E-5</v>
      </c>
      <c r="D224" s="1">
        <f t="shared" si="4"/>
        <v>-3.5087534005314826E-5</v>
      </c>
      <c r="E224" s="1">
        <f t="shared" si="5"/>
        <v>7.0176299174224647E-5</v>
      </c>
      <c r="F224" s="1">
        <f t="shared" si="6"/>
        <v>-8.3771295307058877E-3</v>
      </c>
      <c r="G224" s="1">
        <f t="shared" si="7"/>
        <v>-5.923577059814146E-3</v>
      </c>
      <c r="H224" s="1">
        <v>1.404778691878225E-3</v>
      </c>
      <c r="I224" s="1">
        <f t="shared" si="8"/>
        <v>4.9361291344462867E-8</v>
      </c>
      <c r="J224" s="1">
        <f t="shared" si="9"/>
        <v>-5.9277421059709462E-3</v>
      </c>
      <c r="AW224" s="59"/>
      <c r="AX224" s="59"/>
      <c r="AY224" s="59"/>
      <c r="AZ224" s="59"/>
      <c r="BA224" s="59"/>
      <c r="BB224" s="59"/>
      <c r="BC224" s="59"/>
      <c r="BD224" s="72"/>
      <c r="BE224" s="59"/>
      <c r="BF224" s="59"/>
      <c r="BG224" s="59"/>
      <c r="BH224" s="59">
        <f t="shared" si="10"/>
        <v>1</v>
      </c>
      <c r="BI224" s="59">
        <f t="shared" si="11"/>
        <v>3.5087534005314826E-5</v>
      </c>
      <c r="BJ224" s="59" t="e">
        <f t="shared" si="12"/>
        <v>#N/A</v>
      </c>
      <c r="BK224" s="59"/>
      <c r="BL224" s="59"/>
      <c r="BM224" s="59"/>
      <c r="BN224" s="59"/>
      <c r="BO224" s="59"/>
      <c r="BP224" s="59"/>
      <c r="BQ224" s="59"/>
      <c r="BR224" s="59"/>
      <c r="BS224" s="59"/>
      <c r="BT224" s="59"/>
      <c r="BU224" s="59"/>
      <c r="BV224" s="59"/>
      <c r="BW224" s="59"/>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59"/>
      <c r="DI224" s="59"/>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row>
    <row r="225" spans="1:150" outlineLevel="1" x14ac:dyDescent="0.2">
      <c r="A225" s="17">
        <v>22</v>
      </c>
      <c r="B225" s="17">
        <v>0</v>
      </c>
      <c r="C225" s="1">
        <v>5.87834077253677E-20</v>
      </c>
      <c r="D225" s="1">
        <f t="shared" si="4"/>
        <v>-5.87834077253677E-20</v>
      </c>
      <c r="E225" s="1">
        <f t="shared" si="5"/>
        <v>0</v>
      </c>
      <c r="F225" s="1">
        <f t="shared" si="6"/>
        <v>0</v>
      </c>
      <c r="G225" s="1">
        <f t="shared" si="7"/>
        <v>-2.4245289795209237E-10</v>
      </c>
      <c r="H225" s="1">
        <v>5.0862746618808652E-17</v>
      </c>
      <c r="I225" s="1">
        <f t="shared" si="8"/>
        <v>2.9898855725254971E-36</v>
      </c>
      <c r="J225" s="1">
        <f t="shared" si="9"/>
        <v>-2.4245289795209237E-10</v>
      </c>
      <c r="AW225" s="59"/>
      <c r="AX225" s="59"/>
      <c r="AY225" s="59"/>
      <c r="AZ225" s="59"/>
      <c r="BA225" s="59"/>
      <c r="BB225" s="59"/>
      <c r="BC225" s="59"/>
      <c r="BD225" s="72"/>
      <c r="BE225" s="59"/>
      <c r="BF225" s="59"/>
      <c r="BG225" s="59"/>
      <c r="BH225" s="59">
        <f t="shared" si="10"/>
        <v>1</v>
      </c>
      <c r="BI225" s="59">
        <f t="shared" si="11"/>
        <v>5.87834077253677E-20</v>
      </c>
      <c r="BJ225" s="59" t="e">
        <f t="shared" si="12"/>
        <v>#N/A</v>
      </c>
      <c r="BK225" s="59"/>
      <c r="BL225" s="59"/>
      <c r="BM225" s="59"/>
      <c r="BN225" s="59"/>
      <c r="BO225" s="59"/>
      <c r="BP225" s="59"/>
      <c r="BQ225" s="59"/>
      <c r="BR225" s="59"/>
      <c r="BS225" s="59"/>
      <c r="BT225" s="59"/>
      <c r="BU225" s="59"/>
      <c r="BV225" s="59"/>
      <c r="BW225" s="59"/>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59"/>
      <c r="DI225" s="59"/>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row>
    <row r="226" spans="1:150" outlineLevel="1" x14ac:dyDescent="0.2">
      <c r="A226" s="17">
        <v>23</v>
      </c>
      <c r="B226" s="17">
        <v>0</v>
      </c>
      <c r="C226" s="1">
        <v>7.9656003937731349E-7</v>
      </c>
      <c r="D226" s="1">
        <f t="shared" si="4"/>
        <v>-7.9656003937731349E-7</v>
      </c>
      <c r="E226" s="1">
        <f t="shared" si="5"/>
        <v>1.5931207132230262E-6</v>
      </c>
      <c r="F226" s="1">
        <f t="shared" si="6"/>
        <v>-1.2621888579856131E-3</v>
      </c>
      <c r="G226" s="1">
        <f t="shared" si="7"/>
        <v>-8.9250247836390642E-4</v>
      </c>
      <c r="H226" s="1">
        <v>6.0698262831123382E-5</v>
      </c>
      <c r="I226" s="1">
        <f t="shared" si="8"/>
        <v>4.8352784074448276E-11</v>
      </c>
      <c r="J226" s="1">
        <f t="shared" si="9"/>
        <v>-8.9252956627205895E-4</v>
      </c>
      <c r="AW226" s="59"/>
      <c r="AX226" s="59"/>
      <c r="AY226" s="59"/>
      <c r="AZ226" s="59"/>
      <c r="BA226" s="59"/>
      <c r="BB226" s="59"/>
      <c r="BC226" s="59"/>
      <c r="BD226" s="72"/>
      <c r="BE226" s="59"/>
      <c r="BF226" s="59"/>
      <c r="BG226" s="59"/>
      <c r="BH226" s="59">
        <f t="shared" si="10"/>
        <v>1</v>
      </c>
      <c r="BI226" s="59">
        <f t="shared" si="11"/>
        <v>7.9656003937731349E-7</v>
      </c>
      <c r="BJ226" s="59" t="e">
        <f t="shared" si="12"/>
        <v>#N/A</v>
      </c>
      <c r="BK226" s="59"/>
      <c r="BL226" s="59"/>
      <c r="BM226" s="59"/>
      <c r="BN226" s="59"/>
      <c r="BO226" s="59"/>
      <c r="BP226" s="59"/>
      <c r="BQ226" s="59"/>
      <c r="BR226" s="59"/>
      <c r="BS226" s="59"/>
      <c r="BT226" s="59"/>
      <c r="BU226" s="59"/>
      <c r="BV226" s="59"/>
      <c r="BW226" s="59"/>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59"/>
      <c r="DI226" s="59"/>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row>
    <row r="227" spans="1:150" outlineLevel="1" x14ac:dyDescent="0.2">
      <c r="A227" s="17">
        <v>24</v>
      </c>
      <c r="B227" s="17">
        <v>0</v>
      </c>
      <c r="C227" s="1">
        <v>0.36264250926629937</v>
      </c>
      <c r="D227" s="1">
        <f t="shared" si="4"/>
        <v>-0.36264250926629937</v>
      </c>
      <c r="E227" s="1">
        <f t="shared" si="5"/>
        <v>0.90084914177272912</v>
      </c>
      <c r="F227" s="1">
        <f t="shared" si="6"/>
        <v>-0.9491307295482162</v>
      </c>
      <c r="G227" s="1">
        <f t="shared" si="7"/>
        <v>-0.75430642749295584</v>
      </c>
      <c r="H227" s="1">
        <v>0.84147565495761345</v>
      </c>
      <c r="I227" s="1">
        <f t="shared" si="8"/>
        <v>3.0202382609547178</v>
      </c>
      <c r="J227" s="1">
        <f t="shared" si="9"/>
        <v>-1.8945227492727299</v>
      </c>
      <c r="AW227" s="59"/>
      <c r="AX227" s="59"/>
      <c r="AY227" s="59"/>
      <c r="AZ227" s="59"/>
      <c r="BA227" s="59"/>
      <c r="BB227" s="59"/>
      <c r="BC227" s="59"/>
      <c r="BD227" s="72"/>
      <c r="BE227" s="59"/>
      <c r="BF227" s="59"/>
      <c r="BG227" s="59"/>
      <c r="BH227" s="59">
        <f t="shared" si="10"/>
        <v>1</v>
      </c>
      <c r="BI227" s="59">
        <f t="shared" si="11"/>
        <v>0.36264250926629937</v>
      </c>
      <c r="BJ227" s="59" t="e">
        <f t="shared" si="12"/>
        <v>#N/A</v>
      </c>
      <c r="BK227" s="59"/>
      <c r="BL227" s="59"/>
      <c r="BM227" s="59"/>
      <c r="BN227" s="59"/>
      <c r="BO227" s="59"/>
      <c r="BP227" s="59"/>
      <c r="BQ227" s="59"/>
      <c r="BR227" s="59"/>
      <c r="BS227" s="59"/>
      <c r="BT227" s="59"/>
      <c r="BU227" s="59"/>
      <c r="BV227" s="59"/>
      <c r="BW227" s="59"/>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59"/>
      <c r="DI227" s="59"/>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row>
    <row r="228" spans="1:150" outlineLevel="1" x14ac:dyDescent="0.2">
      <c r="A228" s="17">
        <v>25</v>
      </c>
      <c r="B228" s="17">
        <v>0</v>
      </c>
      <c r="C228" s="1">
        <v>3.3754974106163784E-25</v>
      </c>
      <c r="D228" s="1">
        <f t="shared" si="4"/>
        <v>-3.3754974106163784E-25</v>
      </c>
      <c r="E228" s="1">
        <f t="shared" si="5"/>
        <v>0</v>
      </c>
      <c r="F228" s="1">
        <f t="shared" si="6"/>
        <v>0</v>
      </c>
      <c r="G228" s="1">
        <f t="shared" si="7"/>
        <v>-5.8099031064350622E-13</v>
      </c>
      <c r="H228" s="1">
        <v>4.8964326572029652E-22</v>
      </c>
      <c r="I228" s="1">
        <f t="shared" si="8"/>
        <v>1.6527895755646082E-46</v>
      </c>
      <c r="J228" s="1">
        <f t="shared" si="9"/>
        <v>-5.8099031064350622E-13</v>
      </c>
      <c r="AW228" s="59"/>
      <c r="AX228" s="59"/>
      <c r="AY228" s="59"/>
      <c r="AZ228" s="59"/>
      <c r="BA228" s="59"/>
      <c r="BB228" s="59"/>
      <c r="BC228" s="59"/>
      <c r="BD228" s="72"/>
      <c r="BE228" s="59"/>
      <c r="BF228" s="59"/>
      <c r="BG228" s="59"/>
      <c r="BH228" s="59">
        <f t="shared" si="10"/>
        <v>1</v>
      </c>
      <c r="BI228" s="59">
        <f t="shared" si="11"/>
        <v>3.3754974106163784E-25</v>
      </c>
      <c r="BJ228" s="59" t="e">
        <f t="shared" si="12"/>
        <v>#N/A</v>
      </c>
      <c r="BK228" s="59"/>
      <c r="BL228" s="59"/>
      <c r="BM228" s="59"/>
      <c r="BN228" s="59"/>
      <c r="BO228" s="59"/>
      <c r="BP228" s="59"/>
      <c r="BQ228" s="59"/>
      <c r="BR228" s="59"/>
      <c r="BS228" s="59"/>
      <c r="BT228" s="59"/>
      <c r="BU228" s="59"/>
      <c r="BV228" s="59"/>
      <c r="BW228" s="59"/>
      <c r="BX228" s="59"/>
      <c r="BY228" s="59"/>
      <c r="BZ228" s="59"/>
      <c r="CA228" s="59"/>
      <c r="CB228" s="59"/>
      <c r="CC228" s="59"/>
      <c r="CD228" s="59"/>
      <c r="CE228" s="59"/>
      <c r="CF228" s="59"/>
      <c r="CG228" s="59"/>
      <c r="CH228" s="59"/>
      <c r="CI228" s="59"/>
      <c r="CJ228" s="59"/>
      <c r="CK228" s="59"/>
      <c r="CL228" s="59"/>
      <c r="CM228" s="59"/>
      <c r="CN228" s="59"/>
      <c r="CO228" s="59"/>
      <c r="CP228" s="59"/>
      <c r="CQ228" s="59"/>
      <c r="CR228" s="59"/>
      <c r="CS228" s="59"/>
      <c r="CT228" s="59"/>
      <c r="CU228" s="59"/>
      <c r="CV228" s="59"/>
      <c r="CW228" s="59"/>
      <c r="CX228" s="59"/>
      <c r="CY228" s="59"/>
      <c r="CZ228" s="59"/>
      <c r="DA228" s="59"/>
      <c r="DB228" s="59"/>
      <c r="DC228" s="59"/>
      <c r="DD228" s="59"/>
      <c r="DE228" s="59"/>
      <c r="DF228" s="59"/>
      <c r="DG228" s="59"/>
      <c r="DH228" s="59"/>
      <c r="DI228" s="59"/>
      <c r="DJ228" s="59"/>
      <c r="DK228" s="59"/>
      <c r="DL228" s="59"/>
      <c r="DM228" s="59"/>
      <c r="DN228" s="59"/>
      <c r="DO228" s="59"/>
      <c r="DP228" s="59"/>
      <c r="DQ228" s="59"/>
      <c r="DR228" s="59"/>
      <c r="DS228" s="59"/>
      <c r="DT228" s="59"/>
      <c r="DU228" s="59"/>
      <c r="DV228" s="59"/>
      <c r="DW228" s="59"/>
      <c r="DX228" s="59"/>
      <c r="DY228" s="59"/>
      <c r="DZ228" s="59"/>
      <c r="EA228" s="59"/>
      <c r="EB228" s="59"/>
      <c r="EC228" s="59"/>
      <c r="ED228" s="59"/>
      <c r="EE228" s="59"/>
      <c r="EF228" s="59"/>
      <c r="EG228" s="59"/>
      <c r="EH228" s="59"/>
      <c r="EI228" s="59"/>
      <c r="EJ228" s="59"/>
      <c r="EK228" s="59"/>
      <c r="EL228" s="59"/>
      <c r="EM228" s="59"/>
      <c r="EN228" s="59"/>
      <c r="EO228" s="59"/>
      <c r="EP228" s="59"/>
      <c r="EQ228" s="59"/>
      <c r="ER228" s="59"/>
      <c r="ES228" s="59"/>
      <c r="ET228" s="59"/>
    </row>
    <row r="229" spans="1:150" outlineLevel="1" x14ac:dyDescent="0.2">
      <c r="A229" s="17">
        <v>26</v>
      </c>
      <c r="B229" s="17">
        <v>0</v>
      </c>
      <c r="C229" s="1">
        <v>1.303472872810157E-26</v>
      </c>
      <c r="D229" s="1">
        <f t="shared" si="4"/>
        <v>-1.303472872810157E-26</v>
      </c>
      <c r="E229" s="1">
        <f t="shared" si="5"/>
        <v>0</v>
      </c>
      <c r="F229" s="1">
        <f t="shared" si="6"/>
        <v>0</v>
      </c>
      <c r="G229" s="1">
        <f t="shared" si="7"/>
        <v>-1.1416973648082741E-13</v>
      </c>
      <c r="H229" s="1">
        <v>2.0438139182439899E-23</v>
      </c>
      <c r="I229" s="1">
        <f t="shared" si="8"/>
        <v>2.6640559995028775E-49</v>
      </c>
      <c r="J229" s="1">
        <f t="shared" si="9"/>
        <v>-1.1416973648082741E-13</v>
      </c>
      <c r="AW229" s="59"/>
      <c r="AX229" s="59"/>
      <c r="AY229" s="59"/>
      <c r="AZ229" s="59"/>
      <c r="BA229" s="59"/>
      <c r="BB229" s="59"/>
      <c r="BC229" s="59"/>
      <c r="BD229" s="72"/>
      <c r="BE229" s="59"/>
      <c r="BF229" s="59"/>
      <c r="BG229" s="59"/>
      <c r="BH229" s="59">
        <f t="shared" si="10"/>
        <v>1</v>
      </c>
      <c r="BI229" s="59">
        <f t="shared" si="11"/>
        <v>1.303472872810157E-26</v>
      </c>
      <c r="BJ229" s="59" t="e">
        <f t="shared" si="12"/>
        <v>#N/A</v>
      </c>
      <c r="BK229" s="59"/>
      <c r="BL229" s="59"/>
      <c r="BM229" s="59"/>
      <c r="BN229" s="59"/>
      <c r="BO229" s="59"/>
      <c r="BP229" s="59"/>
      <c r="BQ229" s="59"/>
      <c r="BR229" s="59"/>
      <c r="BS229" s="59"/>
      <c r="BT229" s="59"/>
      <c r="BU229" s="59"/>
      <c r="BV229" s="59"/>
      <c r="BW229" s="59"/>
      <c r="BX229" s="59"/>
      <c r="BY229" s="59"/>
      <c r="BZ229" s="59"/>
      <c r="CA229" s="59"/>
      <c r="CB229" s="59"/>
      <c r="CC229" s="59"/>
      <c r="CD229" s="59"/>
      <c r="CE229" s="59"/>
      <c r="CF229" s="59"/>
      <c r="CG229" s="59"/>
      <c r="CH229" s="59"/>
      <c r="CI229" s="59"/>
      <c r="CJ229" s="59"/>
      <c r="CK229" s="59"/>
      <c r="CL229" s="59"/>
      <c r="CM229" s="59"/>
      <c r="CN229" s="59"/>
      <c r="CO229" s="59"/>
      <c r="CP229" s="59"/>
      <c r="CQ229" s="59"/>
      <c r="CR229" s="59"/>
      <c r="CS229" s="59"/>
      <c r="CT229" s="59"/>
      <c r="CU229" s="59"/>
      <c r="CV229" s="59"/>
      <c r="CW229" s="59"/>
      <c r="CX229" s="59"/>
      <c r="CY229" s="59"/>
      <c r="CZ229" s="59"/>
      <c r="DA229" s="59"/>
      <c r="DB229" s="59"/>
      <c r="DC229" s="59"/>
      <c r="DD229" s="59"/>
      <c r="DE229" s="59"/>
      <c r="DF229" s="59"/>
      <c r="DG229" s="59"/>
      <c r="DH229" s="59"/>
      <c r="DI229" s="59"/>
      <c r="DJ229" s="59"/>
      <c r="DK229" s="59"/>
      <c r="DL229" s="59"/>
      <c r="DM229" s="59"/>
      <c r="DN229" s="59"/>
      <c r="DO229" s="59"/>
      <c r="DP229" s="59"/>
      <c r="DQ229" s="59"/>
      <c r="DR229" s="59"/>
      <c r="DS229" s="59"/>
      <c r="DT229" s="59"/>
      <c r="DU229" s="59"/>
      <c r="DV229" s="59"/>
      <c r="DW229" s="59"/>
      <c r="DX229" s="59"/>
      <c r="DY229" s="59"/>
      <c r="DZ229" s="59"/>
      <c r="EA229" s="59"/>
      <c r="EB229" s="59"/>
      <c r="EC229" s="59"/>
      <c r="ED229" s="59"/>
      <c r="EE229" s="59"/>
      <c r="EF229" s="59"/>
      <c r="EG229" s="59"/>
      <c r="EH229" s="59"/>
      <c r="EI229" s="59"/>
      <c r="EJ229" s="59"/>
      <c r="EK229" s="59"/>
      <c r="EL229" s="59"/>
      <c r="EM229" s="59"/>
      <c r="EN229" s="59"/>
      <c r="EO229" s="59"/>
      <c r="EP229" s="59"/>
      <c r="EQ229" s="59"/>
      <c r="ER229" s="59"/>
      <c r="ES229" s="59"/>
      <c r="ET229" s="59"/>
    </row>
    <row r="230" spans="1:150" outlineLevel="1" x14ac:dyDescent="0.2">
      <c r="A230" s="17">
        <v>27</v>
      </c>
      <c r="B230" s="17">
        <v>0</v>
      </c>
      <c r="C230" s="1">
        <v>3.4471714100473832E-22</v>
      </c>
      <c r="D230" s="1">
        <f t="shared" si="4"/>
        <v>-3.4471714100473832E-22</v>
      </c>
      <c r="E230" s="1">
        <f t="shared" si="5"/>
        <v>0</v>
      </c>
      <c r="F230" s="1">
        <f t="shared" si="6"/>
        <v>0</v>
      </c>
      <c r="G230" s="1">
        <f t="shared" si="7"/>
        <v>-1.8566559751465489E-11</v>
      </c>
      <c r="H230" s="1">
        <v>3.9436743898340618E-19</v>
      </c>
      <c r="I230" s="1">
        <f t="shared" si="8"/>
        <v>1.3594521607172034E-40</v>
      </c>
      <c r="J230" s="1">
        <f t="shared" si="9"/>
        <v>-1.8566559751465489E-11</v>
      </c>
      <c r="AW230" s="59"/>
      <c r="AX230" s="59"/>
      <c r="AY230" s="59"/>
      <c r="AZ230" s="59"/>
      <c r="BA230" s="59"/>
      <c r="BB230" s="59"/>
      <c r="BC230" s="59"/>
      <c r="BD230" s="72"/>
      <c r="BE230" s="59"/>
      <c r="BF230" s="59"/>
      <c r="BG230" s="59"/>
      <c r="BH230" s="59">
        <f t="shared" si="10"/>
        <v>1</v>
      </c>
      <c r="BI230" s="59">
        <f t="shared" si="11"/>
        <v>3.4471714100473832E-22</v>
      </c>
      <c r="BJ230" s="59" t="e">
        <f t="shared" si="12"/>
        <v>#N/A</v>
      </c>
      <c r="BK230" s="59"/>
      <c r="BL230" s="59"/>
      <c r="BM230" s="59"/>
      <c r="BN230" s="59"/>
      <c r="BO230" s="59"/>
      <c r="BP230" s="59"/>
      <c r="BQ230" s="59"/>
      <c r="BR230" s="59"/>
      <c r="BS230" s="59"/>
      <c r="BT230" s="59"/>
      <c r="BU230" s="59"/>
      <c r="BV230" s="59"/>
      <c r="BW230" s="59"/>
      <c r="BX230" s="59"/>
      <c r="BY230" s="59"/>
      <c r="BZ230" s="59"/>
      <c r="CA230" s="59"/>
      <c r="CB230" s="59"/>
      <c r="CC230" s="59"/>
      <c r="CD230" s="59"/>
      <c r="CE230" s="59"/>
      <c r="CF230" s="59"/>
      <c r="CG230" s="59"/>
      <c r="CH230" s="59"/>
      <c r="CI230" s="59"/>
      <c r="CJ230" s="59"/>
      <c r="CK230" s="59"/>
      <c r="CL230" s="59"/>
      <c r="CM230" s="59"/>
      <c r="CN230" s="59"/>
      <c r="CO230" s="59"/>
      <c r="CP230" s="59"/>
      <c r="CQ230" s="59"/>
      <c r="CR230" s="59"/>
      <c r="CS230" s="59"/>
      <c r="CT230" s="59"/>
      <c r="CU230" s="59"/>
      <c r="CV230" s="59"/>
      <c r="CW230" s="59"/>
      <c r="CX230" s="59"/>
      <c r="CY230" s="59"/>
      <c r="CZ230" s="59"/>
      <c r="DA230" s="59"/>
      <c r="DB230" s="59"/>
      <c r="DC230" s="59"/>
      <c r="DD230" s="59"/>
      <c r="DE230" s="59"/>
      <c r="DF230" s="59"/>
      <c r="DG230" s="59"/>
      <c r="DH230" s="59"/>
      <c r="DI230" s="59"/>
      <c r="DJ230" s="59"/>
      <c r="DK230" s="59"/>
      <c r="DL230" s="59"/>
      <c r="DM230" s="59"/>
      <c r="DN230" s="59"/>
      <c r="DO230" s="59"/>
      <c r="DP230" s="59"/>
      <c r="DQ230" s="59"/>
      <c r="DR230" s="59"/>
      <c r="DS230" s="59"/>
      <c r="DT230" s="59"/>
      <c r="DU230" s="59"/>
      <c r="DV230" s="59"/>
      <c r="DW230" s="59"/>
      <c r="DX230" s="59"/>
      <c r="DY230" s="59"/>
      <c r="DZ230" s="59"/>
      <c r="EA230" s="59"/>
      <c r="EB230" s="59"/>
      <c r="EC230" s="59"/>
      <c r="ED230" s="59"/>
      <c r="EE230" s="59"/>
      <c r="EF230" s="59"/>
      <c r="EG230" s="59"/>
      <c r="EH230" s="59"/>
      <c r="EI230" s="59"/>
      <c r="EJ230" s="59"/>
      <c r="EK230" s="59"/>
      <c r="EL230" s="59"/>
      <c r="EM230" s="59"/>
      <c r="EN230" s="59"/>
      <c r="EO230" s="59"/>
      <c r="EP230" s="59"/>
      <c r="EQ230" s="59"/>
      <c r="ER230" s="59"/>
      <c r="ES230" s="59"/>
      <c r="ET230" s="59"/>
    </row>
    <row r="231" spans="1:150" outlineLevel="1" x14ac:dyDescent="0.2">
      <c r="A231" s="17">
        <v>28</v>
      </c>
      <c r="B231" s="17">
        <v>0</v>
      </c>
      <c r="C231" s="1">
        <v>2.1199428752132378E-11</v>
      </c>
      <c r="D231" s="1">
        <f t="shared" si="4"/>
        <v>-2.1199428752132378E-11</v>
      </c>
      <c r="E231" s="1">
        <f t="shared" si="5"/>
        <v>4.2398973220775461E-11</v>
      </c>
      <c r="F231" s="1">
        <f t="shared" si="6"/>
        <v>-6.5114493947795882E-6</v>
      </c>
      <c r="G231" s="1">
        <f t="shared" si="7"/>
        <v>-4.6042837393650912E-6</v>
      </c>
      <c r="H231" s="1">
        <v>4.614503295305276E-9</v>
      </c>
      <c r="I231" s="1">
        <f t="shared" si="8"/>
        <v>9.7824834288791089E-20</v>
      </c>
      <c r="J231" s="1">
        <f t="shared" si="9"/>
        <v>-4.6042837499883328E-6</v>
      </c>
      <c r="AW231" s="59"/>
      <c r="AX231" s="59"/>
      <c r="AY231" s="59"/>
      <c r="AZ231" s="59"/>
      <c r="BA231" s="59"/>
      <c r="BB231" s="59"/>
      <c r="BC231" s="59"/>
      <c r="BD231" s="72"/>
      <c r="BE231" s="59"/>
      <c r="BF231" s="59"/>
      <c r="BG231" s="59"/>
      <c r="BH231" s="59">
        <f t="shared" si="10"/>
        <v>1</v>
      </c>
      <c r="BI231" s="59">
        <f t="shared" si="11"/>
        <v>2.1199428752132378E-11</v>
      </c>
      <c r="BJ231" s="59" t="e">
        <f t="shared" si="12"/>
        <v>#N/A</v>
      </c>
      <c r="BK231" s="59"/>
      <c r="BL231" s="59"/>
      <c r="BM231" s="59"/>
      <c r="BN231" s="59"/>
      <c r="BO231" s="59"/>
      <c r="BP231" s="59"/>
      <c r="BQ231" s="59"/>
      <c r="BR231" s="59"/>
      <c r="BS231" s="59"/>
      <c r="BT231" s="59"/>
      <c r="BU231" s="59"/>
      <c r="BV231" s="59"/>
      <c r="BW231" s="59"/>
      <c r="BX231" s="59"/>
      <c r="BY231" s="59"/>
      <c r="BZ231" s="59"/>
      <c r="CA231" s="59"/>
      <c r="CB231" s="59"/>
      <c r="CC231" s="59"/>
      <c r="CD231" s="59"/>
      <c r="CE231" s="59"/>
      <c r="CF231" s="59"/>
      <c r="CG231" s="59"/>
      <c r="CH231" s="59"/>
      <c r="CI231" s="59"/>
      <c r="CJ231" s="59"/>
      <c r="CK231" s="59"/>
      <c r="CL231" s="59"/>
      <c r="CM231" s="59"/>
      <c r="CN231" s="59"/>
      <c r="CO231" s="59"/>
      <c r="CP231" s="59"/>
      <c r="CQ231" s="59"/>
      <c r="CR231" s="59"/>
      <c r="CS231" s="59"/>
      <c r="CT231" s="59"/>
      <c r="CU231" s="59"/>
      <c r="CV231" s="59"/>
      <c r="CW231" s="59"/>
      <c r="CX231" s="59"/>
      <c r="CY231" s="59"/>
      <c r="CZ231" s="59"/>
      <c r="DA231" s="59"/>
      <c r="DB231" s="59"/>
      <c r="DC231" s="59"/>
      <c r="DD231" s="59"/>
      <c r="DE231" s="59"/>
      <c r="DF231" s="59"/>
      <c r="DG231" s="59"/>
      <c r="DH231" s="59"/>
      <c r="DI231" s="59"/>
      <c r="DJ231" s="59"/>
      <c r="DK231" s="59"/>
      <c r="DL231" s="59"/>
      <c r="DM231" s="59"/>
      <c r="DN231" s="59"/>
      <c r="DO231" s="59"/>
      <c r="DP231" s="59"/>
      <c r="DQ231" s="59"/>
      <c r="DR231" s="59"/>
      <c r="DS231" s="59"/>
      <c r="DT231" s="59"/>
      <c r="DU231" s="59"/>
      <c r="DV231" s="59"/>
      <c r="DW231" s="59"/>
      <c r="DX231" s="59"/>
      <c r="DY231" s="59"/>
      <c r="DZ231" s="59"/>
      <c r="EA231" s="59"/>
      <c r="EB231" s="59"/>
      <c r="EC231" s="59"/>
      <c r="ED231" s="59"/>
      <c r="EE231" s="59"/>
      <c r="EF231" s="59"/>
      <c r="EG231" s="59"/>
      <c r="EH231" s="59"/>
      <c r="EI231" s="59"/>
      <c r="EJ231" s="59"/>
      <c r="EK231" s="59"/>
      <c r="EL231" s="59"/>
      <c r="EM231" s="59"/>
      <c r="EN231" s="59"/>
      <c r="EO231" s="59"/>
      <c r="EP231" s="59"/>
      <c r="EQ231" s="59"/>
      <c r="ER231" s="59"/>
      <c r="ES231" s="59"/>
      <c r="ET231" s="59"/>
    </row>
    <row r="232" spans="1:150" outlineLevel="1" x14ac:dyDescent="0.2">
      <c r="A232" s="17">
        <v>29</v>
      </c>
      <c r="B232" s="17">
        <v>0</v>
      </c>
      <c r="C232" s="1">
        <v>1.4113313969956966E-15</v>
      </c>
      <c r="D232" s="1">
        <f t="shared" si="4"/>
        <v>-1.4113313969956966E-15</v>
      </c>
      <c r="E232" s="1">
        <f t="shared" si="5"/>
        <v>2.6645352591003741E-15</v>
      </c>
      <c r="F232" s="1">
        <f t="shared" si="6"/>
        <v>-5.1619136559035681E-8</v>
      </c>
      <c r="G232" s="1">
        <f t="shared" si="7"/>
        <v>-3.75676908658983E-8</v>
      </c>
      <c r="H232" s="1">
        <v>6.5950485224320572E-13</v>
      </c>
      <c r="I232" s="1">
        <f t="shared" si="8"/>
        <v>9.3077990444245901E-28</v>
      </c>
      <c r="J232" s="1">
        <f t="shared" si="9"/>
        <v>-3.7567690865910688E-8</v>
      </c>
      <c r="AW232" s="59"/>
      <c r="AX232" s="59"/>
      <c r="AY232" s="59"/>
      <c r="AZ232" s="59"/>
      <c r="BA232" s="59"/>
      <c r="BB232" s="59"/>
      <c r="BC232" s="59"/>
      <c r="BD232" s="72"/>
      <c r="BE232" s="59"/>
      <c r="BF232" s="59"/>
      <c r="BG232" s="59"/>
      <c r="BH232" s="59">
        <f t="shared" si="10"/>
        <v>1</v>
      </c>
      <c r="BI232" s="59">
        <f t="shared" si="11"/>
        <v>1.4113313969956966E-15</v>
      </c>
      <c r="BJ232" s="59" t="e">
        <f t="shared" si="12"/>
        <v>#N/A</v>
      </c>
      <c r="BK232" s="59"/>
      <c r="BL232" s="59"/>
      <c r="BM232" s="59"/>
      <c r="BN232" s="59"/>
      <c r="BO232" s="59"/>
      <c r="BP232" s="59"/>
      <c r="BQ232" s="59"/>
      <c r="BR232" s="59"/>
      <c r="BS232" s="59"/>
      <c r="BT232" s="59"/>
      <c r="BU232" s="59"/>
      <c r="BV232" s="59"/>
      <c r="BW232" s="59"/>
      <c r="BX232" s="59"/>
      <c r="BY232" s="59"/>
      <c r="BZ232" s="59"/>
      <c r="CA232" s="59"/>
      <c r="CB232" s="59"/>
      <c r="CC232" s="59"/>
      <c r="CD232" s="59"/>
      <c r="CE232" s="59"/>
      <c r="CF232" s="59"/>
      <c r="CG232" s="59"/>
      <c r="CH232" s="59"/>
      <c r="CI232" s="59"/>
      <c r="CJ232" s="59"/>
      <c r="CK232" s="59"/>
      <c r="CL232" s="59"/>
      <c r="CM232" s="59"/>
      <c r="CN232" s="59"/>
      <c r="CO232" s="59"/>
      <c r="CP232" s="59"/>
      <c r="CQ232" s="59"/>
      <c r="CR232" s="59"/>
      <c r="CS232" s="59"/>
      <c r="CT232" s="59"/>
      <c r="CU232" s="59"/>
      <c r="CV232" s="59"/>
      <c r="CW232" s="59"/>
      <c r="CX232" s="59"/>
      <c r="CY232" s="59"/>
      <c r="CZ232" s="59"/>
      <c r="DA232" s="59"/>
      <c r="DB232" s="59"/>
      <c r="DC232" s="59"/>
      <c r="DD232" s="59"/>
      <c r="DE232" s="59"/>
      <c r="DF232" s="59"/>
      <c r="DG232" s="59"/>
      <c r="DH232" s="59"/>
      <c r="DI232" s="59"/>
      <c r="DJ232" s="59"/>
      <c r="DK232" s="59"/>
      <c r="DL232" s="59"/>
      <c r="DM232" s="59"/>
      <c r="DN232" s="59"/>
      <c r="DO232" s="59"/>
      <c r="DP232" s="59"/>
      <c r="DQ232" s="59"/>
      <c r="DR232" s="59"/>
      <c r="DS232" s="59"/>
      <c r="DT232" s="59"/>
      <c r="DU232" s="59"/>
      <c r="DV232" s="59"/>
      <c r="DW232" s="59"/>
      <c r="DX232" s="59"/>
      <c r="DY232" s="59"/>
      <c r="DZ232" s="59"/>
      <c r="EA232" s="59"/>
      <c r="EB232" s="59"/>
      <c r="EC232" s="59"/>
      <c r="ED232" s="59"/>
      <c r="EE232" s="59"/>
      <c r="EF232" s="59"/>
      <c r="EG232" s="59"/>
      <c r="EH232" s="59"/>
      <c r="EI232" s="59"/>
      <c r="EJ232" s="59"/>
      <c r="EK232" s="59"/>
      <c r="EL232" s="59"/>
      <c r="EM232" s="59"/>
      <c r="EN232" s="59"/>
      <c r="EO232" s="59"/>
      <c r="EP232" s="59"/>
      <c r="EQ232" s="59"/>
      <c r="ER232" s="59"/>
      <c r="ES232" s="59"/>
      <c r="ET232" s="59"/>
    </row>
    <row r="233" spans="1:150" outlineLevel="1" x14ac:dyDescent="0.2">
      <c r="A233" s="17">
        <v>30</v>
      </c>
      <c r="B233" s="17">
        <v>1</v>
      </c>
      <c r="C233" s="1">
        <v>0.83246594689336928</v>
      </c>
      <c r="D233" s="1">
        <f t="shared" si="4"/>
        <v>0.16753405310663072</v>
      </c>
      <c r="E233" s="1">
        <f t="shared" si="5"/>
        <v>0.36672592519348968</v>
      </c>
      <c r="F233" s="1">
        <f t="shared" si="6"/>
        <v>0.6055789999607728</v>
      </c>
      <c r="G233" s="1">
        <f t="shared" si="7"/>
        <v>0.44860933773710193</v>
      </c>
      <c r="H233" s="1">
        <v>0.84190207498411618</v>
      </c>
      <c r="I233" s="1">
        <f t="shared" si="8"/>
        <v>1.0716970324334429</v>
      </c>
      <c r="J233" s="1">
        <f t="shared" si="9"/>
        <v>1.1282496932587061</v>
      </c>
      <c r="AW233" s="59"/>
      <c r="AX233" s="59"/>
      <c r="AY233" s="59"/>
      <c r="AZ233" s="59"/>
      <c r="BA233" s="59"/>
      <c r="BB233" s="59"/>
      <c r="BC233" s="59"/>
      <c r="BD233" s="72"/>
      <c r="BE233" s="59"/>
      <c r="BF233" s="59"/>
      <c r="BG233" s="59"/>
      <c r="BH233" s="59">
        <f t="shared" si="10"/>
        <v>0</v>
      </c>
      <c r="BI233" s="59" t="e">
        <f t="shared" si="11"/>
        <v>#N/A</v>
      </c>
      <c r="BJ233" s="59">
        <f t="shared" si="12"/>
        <v>0.83246594689336928</v>
      </c>
      <c r="BK233" s="59"/>
      <c r="BL233" s="59"/>
      <c r="BM233" s="59"/>
      <c r="BN233" s="59"/>
      <c r="BO233" s="59"/>
      <c r="BP233" s="59"/>
      <c r="BQ233" s="59"/>
      <c r="BR233" s="59"/>
      <c r="BS233" s="59"/>
      <c r="BT233" s="59"/>
      <c r="BU233" s="59"/>
      <c r="BV233" s="59"/>
      <c r="BW233" s="59"/>
      <c r="BX233" s="59"/>
      <c r="BY233" s="59"/>
      <c r="BZ233" s="59"/>
      <c r="CA233" s="59"/>
      <c r="CB233" s="59"/>
      <c r="CC233" s="59"/>
      <c r="CD233" s="59"/>
      <c r="CE233" s="59"/>
      <c r="CF233" s="59"/>
      <c r="CG233" s="59"/>
      <c r="CH233" s="59"/>
      <c r="CI233" s="59"/>
      <c r="CJ233" s="59"/>
      <c r="CK233" s="59"/>
      <c r="CL233" s="59"/>
      <c r="CM233" s="59"/>
      <c r="CN233" s="59"/>
      <c r="CO233" s="59"/>
      <c r="CP233" s="59"/>
      <c r="CQ233" s="59"/>
      <c r="CR233" s="59"/>
      <c r="CS233" s="59"/>
      <c r="CT233" s="59"/>
      <c r="CU233" s="59"/>
      <c r="CV233" s="59"/>
      <c r="CW233" s="59"/>
      <c r="CX233" s="59"/>
      <c r="CY233" s="59"/>
      <c r="CZ233" s="59"/>
      <c r="DA233" s="59"/>
      <c r="DB233" s="59"/>
      <c r="DC233" s="59"/>
      <c r="DD233" s="59"/>
      <c r="DE233" s="59"/>
      <c r="DF233" s="59"/>
      <c r="DG233" s="59"/>
      <c r="DH233" s="59"/>
      <c r="DI233" s="59"/>
      <c r="DJ233" s="59"/>
      <c r="DK233" s="59"/>
      <c r="DL233" s="59"/>
      <c r="DM233" s="59"/>
      <c r="DN233" s="59"/>
      <c r="DO233" s="59"/>
      <c r="DP233" s="59"/>
      <c r="DQ233" s="59"/>
      <c r="DR233" s="59"/>
      <c r="DS233" s="59"/>
      <c r="DT233" s="59"/>
      <c r="DU233" s="59"/>
      <c r="DV233" s="59"/>
      <c r="DW233" s="59"/>
      <c r="DX233" s="59"/>
      <c r="DY233" s="59"/>
      <c r="DZ233" s="59"/>
      <c r="EA233" s="59"/>
      <c r="EB233" s="59"/>
      <c r="EC233" s="59"/>
      <c r="ED233" s="59"/>
      <c r="EE233" s="59"/>
      <c r="EF233" s="59"/>
      <c r="EG233" s="59"/>
      <c r="EH233" s="59"/>
      <c r="EI233" s="59"/>
      <c r="EJ233" s="59"/>
      <c r="EK233" s="59"/>
      <c r="EL233" s="59"/>
      <c r="EM233" s="59"/>
      <c r="EN233" s="59"/>
      <c r="EO233" s="59"/>
      <c r="EP233" s="59"/>
      <c r="EQ233" s="59"/>
      <c r="ER233" s="59"/>
      <c r="ES233" s="59"/>
      <c r="ET233" s="59"/>
    </row>
    <row r="234" spans="1:150" outlineLevel="1" x14ac:dyDescent="0.2">
      <c r="A234" s="17">
        <v>31</v>
      </c>
      <c r="B234" s="17">
        <v>0</v>
      </c>
      <c r="C234" s="1">
        <v>4.4564237408654889E-9</v>
      </c>
      <c r="D234" s="1">
        <f t="shared" si="4"/>
        <v>-4.4564237408654889E-9</v>
      </c>
      <c r="E234" s="1">
        <f t="shared" si="5"/>
        <v>8.9128477732813412E-9</v>
      </c>
      <c r="F234" s="1">
        <f t="shared" si="6"/>
        <v>-9.4407879826216527E-5</v>
      </c>
      <c r="G234" s="1">
        <f t="shared" si="7"/>
        <v>-6.6756451079466486E-5</v>
      </c>
      <c r="H234" s="1">
        <v>6.225895550782328E-7</v>
      </c>
      <c r="I234" s="1">
        <f t="shared" si="8"/>
        <v>2.7745246138200135E-15</v>
      </c>
      <c r="J234" s="1">
        <f t="shared" si="9"/>
        <v>-6.675647186041078E-5</v>
      </c>
      <c r="AW234" s="59"/>
      <c r="AX234" s="59"/>
      <c r="AY234" s="59"/>
      <c r="AZ234" s="59"/>
      <c r="BA234" s="59"/>
      <c r="BB234" s="59"/>
      <c r="BC234" s="59"/>
      <c r="BD234" s="72"/>
      <c r="BE234" s="59"/>
      <c r="BF234" s="59"/>
      <c r="BG234" s="59"/>
      <c r="BH234" s="59">
        <f t="shared" si="10"/>
        <v>1</v>
      </c>
      <c r="BI234" s="59">
        <f t="shared" si="11"/>
        <v>4.4564237408654889E-9</v>
      </c>
      <c r="BJ234" s="59" t="e">
        <f t="shared" si="12"/>
        <v>#N/A</v>
      </c>
      <c r="BK234" s="59"/>
      <c r="BL234" s="59"/>
      <c r="BM234" s="59"/>
      <c r="BN234" s="59"/>
      <c r="BO234" s="59"/>
      <c r="BP234" s="59"/>
      <c r="BQ234" s="59"/>
      <c r="BR234" s="59"/>
      <c r="BS234" s="59"/>
      <c r="BT234" s="59"/>
      <c r="BU234" s="59"/>
      <c r="BV234" s="59"/>
      <c r="BW234" s="59"/>
      <c r="BX234" s="59"/>
      <c r="BY234" s="59"/>
      <c r="BZ234" s="59"/>
      <c r="CA234" s="59"/>
      <c r="CB234" s="59"/>
      <c r="CC234" s="59"/>
      <c r="CD234" s="59"/>
      <c r="CE234" s="59"/>
      <c r="CF234" s="59"/>
      <c r="CG234" s="59"/>
      <c r="CH234" s="59"/>
      <c r="CI234" s="59"/>
      <c r="CJ234" s="59"/>
      <c r="CK234" s="59"/>
      <c r="CL234" s="59"/>
      <c r="CM234" s="59"/>
      <c r="CN234" s="59"/>
      <c r="CO234" s="59"/>
      <c r="CP234" s="59"/>
      <c r="CQ234" s="59"/>
      <c r="CR234" s="59"/>
      <c r="CS234" s="59"/>
      <c r="CT234" s="59"/>
      <c r="CU234" s="59"/>
      <c r="CV234" s="59"/>
      <c r="CW234" s="59"/>
      <c r="CX234" s="59"/>
      <c r="CY234" s="59"/>
      <c r="CZ234" s="59"/>
      <c r="DA234" s="59"/>
      <c r="DB234" s="59"/>
      <c r="DC234" s="59"/>
      <c r="DD234" s="59"/>
      <c r="DE234" s="59"/>
      <c r="DF234" s="59"/>
      <c r="DG234" s="59"/>
      <c r="DH234" s="59"/>
      <c r="DI234" s="59"/>
      <c r="DJ234" s="59"/>
      <c r="DK234" s="59"/>
      <c r="DL234" s="59"/>
      <c r="DM234" s="59"/>
      <c r="DN234" s="59"/>
      <c r="DO234" s="59"/>
      <c r="DP234" s="59"/>
      <c r="DQ234" s="59"/>
      <c r="DR234" s="59"/>
      <c r="DS234" s="59"/>
      <c r="DT234" s="59"/>
      <c r="DU234" s="59"/>
      <c r="DV234" s="59"/>
      <c r="DW234" s="59"/>
      <c r="DX234" s="59"/>
      <c r="DY234" s="59"/>
      <c r="DZ234" s="59"/>
      <c r="EA234" s="59"/>
      <c r="EB234" s="59"/>
      <c r="EC234" s="59"/>
      <c r="ED234" s="59"/>
      <c r="EE234" s="59"/>
      <c r="EF234" s="59"/>
      <c r="EG234" s="59"/>
      <c r="EH234" s="59"/>
      <c r="EI234" s="59"/>
      <c r="EJ234" s="59"/>
      <c r="EK234" s="59"/>
      <c r="EL234" s="59"/>
      <c r="EM234" s="59"/>
      <c r="EN234" s="59"/>
      <c r="EO234" s="59"/>
      <c r="EP234" s="59"/>
      <c r="EQ234" s="59"/>
      <c r="ER234" s="59"/>
      <c r="ES234" s="59"/>
      <c r="ET234" s="59"/>
    </row>
    <row r="235" spans="1:150" outlineLevel="1" x14ac:dyDescent="0.2">
      <c r="A235" s="17">
        <v>32</v>
      </c>
      <c r="B235" s="17">
        <v>0</v>
      </c>
      <c r="C235" s="1">
        <v>5.6602669484809944E-15</v>
      </c>
      <c r="D235" s="1">
        <f t="shared" si="4"/>
        <v>-5.6602669484809944E-15</v>
      </c>
      <c r="E235" s="1">
        <f t="shared" si="5"/>
        <v>1.1546319456101595E-14</v>
      </c>
      <c r="F235" s="1">
        <f t="shared" si="6"/>
        <v>-1.0745380149674369E-7</v>
      </c>
      <c r="G235" s="1">
        <f t="shared" si="7"/>
        <v>-7.52347456198333E-8</v>
      </c>
      <c r="H235" s="1">
        <v>2.7596113247444421E-12</v>
      </c>
      <c r="I235" s="1">
        <f t="shared" si="8"/>
        <v>1.562013677214801E-26</v>
      </c>
      <c r="J235" s="1">
        <f t="shared" si="9"/>
        <v>-7.5234745619937101E-8</v>
      </c>
      <c r="AW235" s="59"/>
      <c r="AX235" s="59"/>
      <c r="AY235" s="59"/>
      <c r="AZ235" s="59"/>
      <c r="BA235" s="59"/>
      <c r="BB235" s="59"/>
      <c r="BC235" s="59"/>
      <c r="BD235" s="72"/>
      <c r="BE235" s="59"/>
      <c r="BF235" s="59"/>
      <c r="BG235" s="59"/>
      <c r="BH235" s="59">
        <f t="shared" si="10"/>
        <v>1</v>
      </c>
      <c r="BI235" s="59">
        <f t="shared" si="11"/>
        <v>5.6602669484809944E-15</v>
      </c>
      <c r="BJ235" s="59" t="e">
        <f t="shared" si="12"/>
        <v>#N/A</v>
      </c>
      <c r="BK235" s="59"/>
      <c r="BL235" s="59"/>
      <c r="BM235" s="59"/>
      <c r="BN235" s="59"/>
      <c r="BO235" s="59"/>
      <c r="BP235" s="59"/>
      <c r="BQ235" s="59"/>
      <c r="BR235" s="59"/>
      <c r="BS235" s="59"/>
      <c r="BT235" s="59"/>
      <c r="BU235" s="59"/>
      <c r="BV235" s="59"/>
      <c r="BW235" s="59"/>
      <c r="BX235" s="59"/>
      <c r="BY235" s="59"/>
      <c r="BZ235" s="59"/>
      <c r="CA235" s="59"/>
      <c r="CB235" s="59"/>
      <c r="CC235" s="59"/>
      <c r="CD235" s="59"/>
      <c r="CE235" s="59"/>
      <c r="CF235" s="59"/>
      <c r="CG235" s="59"/>
      <c r="CH235" s="59"/>
      <c r="CI235" s="59"/>
      <c r="CJ235" s="59"/>
      <c r="CK235" s="59"/>
      <c r="CL235" s="59"/>
      <c r="CM235" s="59"/>
      <c r="CN235" s="59"/>
      <c r="CO235" s="59"/>
      <c r="CP235" s="59"/>
      <c r="CQ235" s="59"/>
      <c r="CR235" s="59"/>
      <c r="CS235" s="59"/>
      <c r="CT235" s="59"/>
      <c r="CU235" s="59"/>
      <c r="CV235" s="59"/>
      <c r="CW235" s="59"/>
      <c r="CX235" s="59"/>
      <c r="CY235" s="59"/>
      <c r="CZ235" s="59"/>
      <c r="DA235" s="59"/>
      <c r="DB235" s="59"/>
      <c r="DC235" s="59"/>
      <c r="DD235" s="59"/>
      <c r="DE235" s="59"/>
      <c r="DF235" s="59"/>
      <c r="DG235" s="59"/>
      <c r="DH235" s="59"/>
      <c r="DI235" s="59"/>
      <c r="DJ235" s="59"/>
      <c r="DK235" s="59"/>
      <c r="DL235" s="59"/>
      <c r="DM235" s="59"/>
      <c r="DN235" s="59"/>
      <c r="DO235" s="59"/>
      <c r="DP235" s="59"/>
      <c r="DQ235" s="59"/>
      <c r="DR235" s="59"/>
      <c r="DS235" s="59"/>
      <c r="DT235" s="59"/>
      <c r="DU235" s="59"/>
      <c r="DV235" s="59"/>
      <c r="DW235" s="59"/>
      <c r="DX235" s="59"/>
      <c r="DY235" s="59"/>
      <c r="DZ235" s="59"/>
      <c r="EA235" s="59"/>
      <c r="EB235" s="59"/>
      <c r="EC235" s="59"/>
      <c r="ED235" s="59"/>
      <c r="EE235" s="59"/>
      <c r="EF235" s="59"/>
      <c r="EG235" s="59"/>
      <c r="EH235" s="59"/>
      <c r="EI235" s="59"/>
      <c r="EJ235" s="59"/>
      <c r="EK235" s="59"/>
      <c r="EL235" s="59"/>
      <c r="EM235" s="59"/>
      <c r="EN235" s="59"/>
      <c r="EO235" s="59"/>
      <c r="EP235" s="59"/>
      <c r="EQ235" s="59"/>
      <c r="ER235" s="59"/>
      <c r="ES235" s="59"/>
      <c r="ET235" s="59"/>
    </row>
    <row r="236" spans="1:150" outlineLevel="1" x14ac:dyDescent="0.2">
      <c r="A236" s="17">
        <v>33</v>
      </c>
      <c r="B236" s="17">
        <v>0</v>
      </c>
      <c r="C236" s="1">
        <v>2.0882890117786179E-8</v>
      </c>
      <c r="D236" s="1">
        <f t="shared" si="4"/>
        <v>-2.0882890117786179E-8</v>
      </c>
      <c r="E236" s="1">
        <f t="shared" si="5"/>
        <v>4.1765780619762931E-8</v>
      </c>
      <c r="F236" s="1">
        <f t="shared" si="6"/>
        <v>-2.0436677963838186E-4</v>
      </c>
      <c r="G236" s="1">
        <f t="shared" si="7"/>
        <v>-1.4450913657579331E-4</v>
      </c>
      <c r="H236" s="1">
        <v>2.6608645127818972E-6</v>
      </c>
      <c r="I236" s="1">
        <f t="shared" si="8"/>
        <v>5.5566690254565193E-14</v>
      </c>
      <c r="J236" s="1">
        <f t="shared" si="9"/>
        <v>-1.4450932883579363E-4</v>
      </c>
      <c r="AW236" s="59"/>
      <c r="AX236" s="59"/>
      <c r="AY236" s="59"/>
      <c r="AZ236" s="59"/>
      <c r="BA236" s="59"/>
      <c r="BB236" s="59"/>
      <c r="BC236" s="59"/>
      <c r="BD236" s="72"/>
      <c r="BE236" s="59"/>
      <c r="BF236" s="59"/>
      <c r="BG236" s="59"/>
      <c r="BH236" s="59">
        <f t="shared" si="10"/>
        <v>1</v>
      </c>
      <c r="BI236" s="59">
        <f t="shared" si="11"/>
        <v>2.0882890117786179E-8</v>
      </c>
      <c r="BJ236" s="59" t="e">
        <f t="shared" si="12"/>
        <v>#N/A</v>
      </c>
      <c r="BK236" s="59"/>
      <c r="BL236" s="59"/>
      <c r="BM236" s="59"/>
      <c r="BN236" s="59"/>
      <c r="BO236" s="59"/>
      <c r="BP236" s="59"/>
      <c r="BQ236" s="59"/>
      <c r="BR236" s="59"/>
      <c r="BS236" s="59"/>
      <c r="BT236" s="59"/>
      <c r="BU236" s="59"/>
      <c r="BV236" s="59"/>
      <c r="BW236" s="59"/>
      <c r="BX236" s="59"/>
      <c r="BY236" s="59"/>
      <c r="BZ236" s="59"/>
      <c r="CA236" s="59"/>
      <c r="CB236" s="59"/>
      <c r="CC236" s="59"/>
      <c r="CD236" s="59"/>
      <c r="CE236" s="59"/>
      <c r="CF236" s="59"/>
      <c r="CG236" s="59"/>
      <c r="CH236" s="59"/>
      <c r="CI236" s="59"/>
      <c r="CJ236" s="59"/>
      <c r="CK236" s="59"/>
      <c r="CL236" s="59"/>
      <c r="CM236" s="59"/>
      <c r="CN236" s="59"/>
      <c r="CO236" s="59"/>
      <c r="CP236" s="59"/>
      <c r="CQ236" s="59"/>
      <c r="CR236" s="59"/>
      <c r="CS236" s="59"/>
      <c r="CT236" s="59"/>
      <c r="CU236" s="59"/>
      <c r="CV236" s="59"/>
      <c r="CW236" s="59"/>
      <c r="CX236" s="59"/>
      <c r="CY236" s="59"/>
      <c r="CZ236" s="59"/>
      <c r="DA236" s="59"/>
      <c r="DB236" s="59"/>
      <c r="DC236" s="59"/>
      <c r="DD236" s="59"/>
      <c r="DE236" s="59"/>
      <c r="DF236" s="59"/>
      <c r="DG236" s="59"/>
      <c r="DH236" s="59"/>
      <c r="DI236" s="59"/>
      <c r="DJ236" s="59"/>
      <c r="DK236" s="59"/>
      <c r="DL236" s="59"/>
      <c r="DM236" s="59"/>
      <c r="DN236" s="59"/>
      <c r="DO236" s="59"/>
      <c r="DP236" s="59"/>
      <c r="DQ236" s="59"/>
      <c r="DR236" s="59"/>
      <c r="DS236" s="59"/>
      <c r="DT236" s="59"/>
      <c r="DU236" s="59"/>
      <c r="DV236" s="59"/>
      <c r="DW236" s="59"/>
      <c r="DX236" s="59"/>
      <c r="DY236" s="59"/>
      <c r="DZ236" s="59"/>
      <c r="EA236" s="59"/>
      <c r="EB236" s="59"/>
      <c r="EC236" s="59"/>
      <c r="ED236" s="59"/>
      <c r="EE236" s="59"/>
      <c r="EF236" s="59"/>
      <c r="EG236" s="59"/>
      <c r="EH236" s="59"/>
      <c r="EI236" s="59"/>
      <c r="EJ236" s="59"/>
      <c r="EK236" s="59"/>
      <c r="EL236" s="59"/>
      <c r="EM236" s="59"/>
      <c r="EN236" s="59"/>
      <c r="EO236" s="59"/>
      <c r="EP236" s="59"/>
      <c r="EQ236" s="59"/>
      <c r="ER236" s="59"/>
      <c r="ES236" s="59"/>
      <c r="ET236" s="59"/>
    </row>
    <row r="237" spans="1:150" outlineLevel="1" x14ac:dyDescent="0.2">
      <c r="A237" s="17">
        <v>34</v>
      </c>
      <c r="B237" s="17">
        <v>0</v>
      </c>
      <c r="C237" s="1">
        <v>0.26888857960369461</v>
      </c>
      <c r="D237" s="1">
        <f t="shared" si="4"/>
        <v>-0.26888857960369461</v>
      </c>
      <c r="E237" s="1">
        <f t="shared" si="5"/>
        <v>0.62637881792924566</v>
      </c>
      <c r="F237" s="1">
        <f t="shared" si="6"/>
        <v>-0.7914409756445806</v>
      </c>
      <c r="G237" s="1">
        <f t="shared" si="7"/>
        <v>-0.60644915400788524</v>
      </c>
      <c r="H237" s="1">
        <v>0.87937947360969659</v>
      </c>
      <c r="I237" s="1">
        <f t="shared" si="8"/>
        <v>2.6812906505584464</v>
      </c>
      <c r="J237" s="1">
        <f t="shared" si="9"/>
        <v>-1.7461589924618337</v>
      </c>
      <c r="AW237" s="59"/>
      <c r="AX237" s="59"/>
      <c r="AY237" s="59"/>
      <c r="AZ237" s="59"/>
      <c r="BA237" s="59"/>
      <c r="BB237" s="59"/>
      <c r="BC237" s="59"/>
      <c r="BD237" s="72"/>
      <c r="BE237" s="59"/>
      <c r="BF237" s="59"/>
      <c r="BG237" s="59"/>
      <c r="BH237" s="59">
        <f t="shared" si="10"/>
        <v>1</v>
      </c>
      <c r="BI237" s="59">
        <f t="shared" si="11"/>
        <v>0.26888857960369461</v>
      </c>
      <c r="BJ237" s="59" t="e">
        <f t="shared" si="12"/>
        <v>#N/A</v>
      </c>
      <c r="BK237" s="59"/>
      <c r="BL237" s="59"/>
      <c r="BM237" s="59"/>
      <c r="BN237" s="59"/>
      <c r="BO237" s="59"/>
      <c r="BP237" s="59"/>
      <c r="BQ237" s="59"/>
      <c r="BR237" s="59"/>
      <c r="BS237" s="59"/>
      <c r="BT237" s="59"/>
      <c r="BU237" s="59"/>
      <c r="BV237" s="59"/>
      <c r="BW237" s="59"/>
      <c r="BX237" s="59"/>
      <c r="BY237" s="59"/>
      <c r="BZ237" s="59"/>
      <c r="CA237" s="59"/>
      <c r="CB237" s="59"/>
      <c r="CC237" s="59"/>
      <c r="CD237" s="59"/>
      <c r="CE237" s="59"/>
      <c r="CF237" s="59"/>
      <c r="CG237" s="59"/>
      <c r="CH237" s="59"/>
      <c r="CI237" s="59"/>
      <c r="CJ237" s="59"/>
      <c r="CK237" s="59"/>
      <c r="CL237" s="59"/>
      <c r="CM237" s="59"/>
      <c r="CN237" s="59"/>
      <c r="CO237" s="59"/>
      <c r="CP237" s="59"/>
      <c r="CQ237" s="59"/>
      <c r="CR237" s="59"/>
      <c r="CS237" s="59"/>
      <c r="CT237" s="59"/>
      <c r="CU237" s="59"/>
      <c r="CV237" s="59"/>
      <c r="CW237" s="59"/>
      <c r="CX237" s="59"/>
      <c r="CY237" s="59"/>
      <c r="CZ237" s="59"/>
      <c r="DA237" s="59"/>
      <c r="DB237" s="59"/>
      <c r="DC237" s="59"/>
      <c r="DD237" s="59"/>
      <c r="DE237" s="59"/>
      <c r="DF237" s="59"/>
      <c r="DG237" s="59"/>
      <c r="DH237" s="59"/>
      <c r="DI237" s="59"/>
      <c r="DJ237" s="59"/>
      <c r="DK237" s="59"/>
      <c r="DL237" s="59"/>
      <c r="DM237" s="59"/>
      <c r="DN237" s="59"/>
      <c r="DO237" s="59"/>
      <c r="DP237" s="59"/>
      <c r="DQ237" s="59"/>
      <c r="DR237" s="59"/>
      <c r="DS237" s="59"/>
      <c r="DT237" s="59"/>
      <c r="DU237" s="59"/>
      <c r="DV237" s="59"/>
      <c r="DW237" s="59"/>
      <c r="DX237" s="59"/>
      <c r="DY237" s="59"/>
      <c r="DZ237" s="59"/>
      <c r="EA237" s="59"/>
      <c r="EB237" s="59"/>
      <c r="EC237" s="59"/>
      <c r="ED237" s="59"/>
      <c r="EE237" s="59"/>
      <c r="EF237" s="59"/>
      <c r="EG237" s="59"/>
      <c r="EH237" s="59"/>
      <c r="EI237" s="59"/>
      <c r="EJ237" s="59"/>
      <c r="EK237" s="59"/>
      <c r="EL237" s="59"/>
      <c r="EM237" s="59"/>
      <c r="EN237" s="59"/>
      <c r="EO237" s="59"/>
      <c r="EP237" s="59"/>
      <c r="EQ237" s="59"/>
      <c r="ER237" s="59"/>
      <c r="ES237" s="59"/>
      <c r="ET237" s="59"/>
    </row>
    <row r="238" spans="1:150" outlineLevel="1" x14ac:dyDescent="0.2">
      <c r="A238" s="17">
        <v>35</v>
      </c>
      <c r="B238" s="17">
        <v>0</v>
      </c>
      <c r="C238" s="1">
        <v>4.4847416022468422E-7</v>
      </c>
      <c r="D238" s="1">
        <f t="shared" si="4"/>
        <v>-4.4847416022468422E-7</v>
      </c>
      <c r="E238" s="1">
        <f t="shared" si="5"/>
        <v>8.9694852172131746E-7</v>
      </c>
      <c r="F238" s="1">
        <f t="shared" si="6"/>
        <v>-9.4707366224666884E-4</v>
      </c>
      <c r="G238" s="1">
        <f t="shared" si="7"/>
        <v>-6.6968228388829786E-4</v>
      </c>
      <c r="H238" s="1">
        <v>4.6052409657911989E-5</v>
      </c>
      <c r="I238" s="1">
        <f t="shared" si="8"/>
        <v>2.0654276189326062E-11</v>
      </c>
      <c r="J238" s="1">
        <f t="shared" si="9"/>
        <v>-6.696977046623619E-4</v>
      </c>
      <c r="AW238" s="59"/>
      <c r="AX238" s="59"/>
      <c r="AY238" s="59"/>
      <c r="AZ238" s="59"/>
      <c r="BA238" s="59"/>
      <c r="BB238" s="59"/>
      <c r="BC238" s="59"/>
      <c r="BD238" s="72"/>
      <c r="BE238" s="59"/>
      <c r="BF238" s="59"/>
      <c r="BG238" s="59"/>
      <c r="BH238" s="59">
        <f t="shared" si="10"/>
        <v>1</v>
      </c>
      <c r="BI238" s="59">
        <f t="shared" si="11"/>
        <v>4.4847416022468422E-7</v>
      </c>
      <c r="BJ238" s="59" t="e">
        <f t="shared" si="12"/>
        <v>#N/A</v>
      </c>
      <c r="BK238" s="59"/>
      <c r="BL238" s="59"/>
      <c r="BM238" s="59"/>
      <c r="BN238" s="59"/>
      <c r="BO238" s="59"/>
      <c r="BP238" s="59"/>
      <c r="BQ238" s="59"/>
      <c r="BR238" s="59"/>
      <c r="BS238" s="59"/>
      <c r="BT238" s="59"/>
      <c r="BU238" s="59"/>
      <c r="BV238" s="59"/>
      <c r="BW238" s="59"/>
      <c r="BX238" s="59"/>
      <c r="BY238" s="59"/>
      <c r="BZ238" s="59"/>
      <c r="CA238" s="59"/>
      <c r="CB238" s="59"/>
      <c r="CC238" s="59"/>
      <c r="CD238" s="59"/>
      <c r="CE238" s="59"/>
      <c r="CF238" s="59"/>
      <c r="CG238" s="59"/>
      <c r="CH238" s="59"/>
      <c r="CI238" s="59"/>
      <c r="CJ238" s="59"/>
      <c r="CK238" s="59"/>
      <c r="CL238" s="59"/>
      <c r="CM238" s="59"/>
      <c r="CN238" s="59"/>
      <c r="CO238" s="59"/>
      <c r="CP238" s="59"/>
      <c r="CQ238" s="59"/>
      <c r="CR238" s="59"/>
      <c r="CS238" s="59"/>
      <c r="CT238" s="59"/>
      <c r="CU238" s="59"/>
      <c r="CV238" s="59"/>
      <c r="CW238" s="59"/>
      <c r="CX238" s="59"/>
      <c r="CY238" s="59"/>
      <c r="CZ238" s="59"/>
      <c r="DA238" s="59"/>
      <c r="DB238" s="59"/>
      <c r="DC238" s="59"/>
      <c r="DD238" s="59"/>
      <c r="DE238" s="59"/>
      <c r="DF238" s="59"/>
      <c r="DG238" s="59"/>
      <c r="DH238" s="59"/>
      <c r="DI238" s="59"/>
      <c r="DJ238" s="59"/>
      <c r="DK238" s="59"/>
      <c r="DL238" s="59"/>
      <c r="DM238" s="59"/>
      <c r="DN238" s="59"/>
      <c r="DO238" s="59"/>
      <c r="DP238" s="59"/>
      <c r="DQ238" s="59"/>
      <c r="DR238" s="59"/>
      <c r="DS238" s="59"/>
      <c r="DT238" s="59"/>
      <c r="DU238" s="59"/>
      <c r="DV238" s="59"/>
      <c r="DW238" s="59"/>
      <c r="DX238" s="59"/>
      <c r="DY238" s="59"/>
      <c r="DZ238" s="59"/>
      <c r="EA238" s="59"/>
      <c r="EB238" s="59"/>
      <c r="EC238" s="59"/>
      <c r="ED238" s="59"/>
      <c r="EE238" s="59"/>
      <c r="EF238" s="59"/>
      <c r="EG238" s="59"/>
      <c r="EH238" s="59"/>
      <c r="EI238" s="59"/>
      <c r="EJ238" s="59"/>
      <c r="EK238" s="59"/>
      <c r="EL238" s="59"/>
      <c r="EM238" s="59"/>
      <c r="EN238" s="59"/>
      <c r="EO238" s="59"/>
      <c r="EP238" s="59"/>
      <c r="EQ238" s="59"/>
      <c r="ER238" s="59"/>
      <c r="ES238" s="59"/>
      <c r="ET238" s="59"/>
    </row>
    <row r="239" spans="1:150" outlineLevel="1" x14ac:dyDescent="0.2">
      <c r="A239" s="17">
        <v>36</v>
      </c>
      <c r="B239" s="17">
        <v>1</v>
      </c>
      <c r="C239" s="1">
        <v>0.99999999999984934</v>
      </c>
      <c r="D239" s="1">
        <f t="shared" si="4"/>
        <v>1.5065726444163374E-13</v>
      </c>
      <c r="E239" s="1">
        <f t="shared" si="5"/>
        <v>3.0109248427831979E-13</v>
      </c>
      <c r="F239" s="1">
        <f t="shared" si="6"/>
        <v>5.4871894834999068E-7</v>
      </c>
      <c r="G239" s="1">
        <f t="shared" si="7"/>
        <v>3.8814593188858288E-7</v>
      </c>
      <c r="H239" s="1">
        <v>6.0156578424816017E-11</v>
      </c>
      <c r="I239" s="1">
        <f t="shared" si="8"/>
        <v>9.0630255441979491E-24</v>
      </c>
      <c r="J239" s="1">
        <f t="shared" si="9"/>
        <v>3.8814593190025764E-7</v>
      </c>
      <c r="AW239" s="59"/>
      <c r="AX239" s="59"/>
      <c r="AY239" s="59"/>
      <c r="AZ239" s="59"/>
      <c r="BA239" s="59"/>
      <c r="BB239" s="59"/>
      <c r="BC239" s="59"/>
      <c r="BD239" s="72"/>
      <c r="BE239" s="59"/>
      <c r="BF239" s="59"/>
      <c r="BG239" s="59"/>
      <c r="BH239" s="59">
        <f t="shared" si="10"/>
        <v>0</v>
      </c>
      <c r="BI239" s="59" t="e">
        <f t="shared" si="11"/>
        <v>#N/A</v>
      </c>
      <c r="BJ239" s="59">
        <f t="shared" si="12"/>
        <v>0.99999999999984934</v>
      </c>
      <c r="BK239" s="59"/>
      <c r="BL239" s="59"/>
      <c r="BM239" s="59"/>
      <c r="BN239" s="59"/>
      <c r="BO239" s="59"/>
      <c r="BP239" s="59"/>
      <c r="BQ239" s="59"/>
      <c r="BR239" s="59"/>
      <c r="BS239" s="59"/>
      <c r="BT239" s="59"/>
      <c r="BU239" s="59"/>
      <c r="BV239" s="59"/>
      <c r="BW239" s="59"/>
      <c r="BX239" s="59"/>
      <c r="BY239" s="59"/>
      <c r="BZ239" s="59"/>
      <c r="CA239" s="59"/>
      <c r="CB239" s="59"/>
      <c r="CC239" s="59"/>
      <c r="CD239" s="59"/>
      <c r="CE239" s="59"/>
      <c r="CF239" s="59"/>
      <c r="CG239" s="59"/>
      <c r="CH239" s="59"/>
      <c r="CI239" s="59"/>
      <c r="CJ239" s="59"/>
      <c r="CK239" s="59"/>
      <c r="CL239" s="59"/>
      <c r="CM239" s="59"/>
      <c r="CN239" s="59"/>
      <c r="CO239" s="59"/>
      <c r="CP239" s="59"/>
      <c r="CQ239" s="59"/>
      <c r="CR239" s="59"/>
      <c r="CS239" s="59"/>
      <c r="CT239" s="59"/>
      <c r="CU239" s="59"/>
      <c r="CV239" s="59"/>
      <c r="CW239" s="59"/>
      <c r="CX239" s="59"/>
      <c r="CY239" s="59"/>
      <c r="CZ239" s="59"/>
      <c r="DA239" s="59"/>
      <c r="DB239" s="59"/>
      <c r="DC239" s="59"/>
      <c r="DD239" s="59"/>
      <c r="DE239" s="59"/>
      <c r="DF239" s="59"/>
      <c r="DG239" s="59"/>
      <c r="DH239" s="59"/>
      <c r="DI239" s="59"/>
      <c r="DJ239" s="59"/>
      <c r="DK239" s="59"/>
      <c r="DL239" s="59"/>
      <c r="DM239" s="59"/>
      <c r="DN239" s="59"/>
      <c r="DO239" s="59"/>
      <c r="DP239" s="59"/>
      <c r="DQ239" s="59"/>
      <c r="DR239" s="59"/>
      <c r="DS239" s="59"/>
      <c r="DT239" s="59"/>
      <c r="DU239" s="59"/>
      <c r="DV239" s="59"/>
      <c r="DW239" s="59"/>
      <c r="DX239" s="59"/>
      <c r="DY239" s="59"/>
      <c r="DZ239" s="59"/>
      <c r="EA239" s="59"/>
      <c r="EB239" s="59"/>
      <c r="EC239" s="59"/>
      <c r="ED239" s="59"/>
      <c r="EE239" s="59"/>
      <c r="EF239" s="59"/>
      <c r="EG239" s="59"/>
      <c r="EH239" s="59"/>
      <c r="EI239" s="59"/>
      <c r="EJ239" s="59"/>
      <c r="EK239" s="59"/>
      <c r="EL239" s="59"/>
      <c r="EM239" s="59"/>
      <c r="EN239" s="59"/>
      <c r="EO239" s="59"/>
      <c r="EP239" s="59"/>
      <c r="EQ239" s="59"/>
      <c r="ER239" s="59"/>
      <c r="ES239" s="59"/>
      <c r="ET239" s="59"/>
    </row>
    <row r="240" spans="1:150" outlineLevel="1" x14ac:dyDescent="0.2">
      <c r="A240" s="17">
        <v>37</v>
      </c>
      <c r="B240" s="17">
        <v>0</v>
      </c>
      <c r="C240" s="1">
        <v>2.6384938789337233E-13</v>
      </c>
      <c r="D240" s="1">
        <f t="shared" si="4"/>
        <v>-2.6384938789337233E-13</v>
      </c>
      <c r="E240" s="1">
        <f t="shared" si="5"/>
        <v>5.2757798130180482E-13</v>
      </c>
      <c r="F240" s="1">
        <f t="shared" si="6"/>
        <v>-7.2634563487488845E-7</v>
      </c>
      <c r="G240" s="1">
        <f t="shared" si="7"/>
        <v>-5.1366271802948863E-7</v>
      </c>
      <c r="H240" s="1">
        <v>9.2770567228098897E-11</v>
      </c>
      <c r="I240" s="1">
        <f t="shared" si="8"/>
        <v>2.4477457379932086E-23</v>
      </c>
      <c r="J240" s="1">
        <f t="shared" si="9"/>
        <v>-5.1366271805331503E-7</v>
      </c>
      <c r="AW240" s="59"/>
      <c r="AX240" s="59"/>
      <c r="AY240" s="59"/>
      <c r="AZ240" s="59"/>
      <c r="BA240" s="59"/>
      <c r="BB240" s="59"/>
      <c r="BC240" s="59"/>
      <c r="BD240" s="72"/>
      <c r="BE240" s="59"/>
      <c r="BF240" s="59"/>
      <c r="BG240" s="59"/>
      <c r="BH240" s="59">
        <f t="shared" si="10"/>
        <v>1</v>
      </c>
      <c r="BI240" s="59">
        <f t="shared" si="11"/>
        <v>2.6384938789337233E-13</v>
      </c>
      <c r="BJ240" s="59" t="e">
        <f t="shared" si="12"/>
        <v>#N/A</v>
      </c>
      <c r="BK240" s="59"/>
      <c r="BL240" s="59"/>
      <c r="BM240" s="59"/>
      <c r="BN240" s="59"/>
      <c r="BO240" s="59"/>
      <c r="BP240" s="59"/>
      <c r="BQ240" s="59"/>
      <c r="BR240" s="59"/>
      <c r="BS240" s="59"/>
      <c r="BT240" s="59"/>
      <c r="BU240" s="59"/>
      <c r="BV240" s="59"/>
      <c r="BW240" s="59"/>
      <c r="BX240" s="59"/>
      <c r="BY240" s="59"/>
      <c r="BZ240" s="59"/>
      <c r="CA240" s="59"/>
      <c r="CB240" s="59"/>
      <c r="CC240" s="59"/>
      <c r="CD240" s="59"/>
      <c r="CE240" s="59"/>
      <c r="CF240" s="59"/>
      <c r="CG240" s="59"/>
      <c r="CH240" s="59"/>
      <c r="CI240" s="59"/>
      <c r="CJ240" s="59"/>
      <c r="CK240" s="59"/>
      <c r="CL240" s="59"/>
      <c r="CM240" s="59"/>
      <c r="CN240" s="59"/>
      <c r="CO240" s="59"/>
      <c r="CP240" s="59"/>
      <c r="CQ240" s="59"/>
      <c r="CR240" s="59"/>
      <c r="CS240" s="59"/>
      <c r="CT240" s="59"/>
      <c r="CU240" s="59"/>
      <c r="CV240" s="59"/>
      <c r="CW240" s="59"/>
      <c r="CX240" s="59"/>
      <c r="CY240" s="59"/>
      <c r="CZ240" s="59"/>
      <c r="DA240" s="59"/>
      <c r="DB240" s="59"/>
      <c r="DC240" s="59"/>
      <c r="DD240" s="59"/>
      <c r="DE240" s="59"/>
      <c r="DF240" s="59"/>
      <c r="DG240" s="59"/>
      <c r="DH240" s="59"/>
      <c r="DI240" s="59"/>
      <c r="DJ240" s="59"/>
      <c r="DK240" s="59"/>
      <c r="DL240" s="59"/>
      <c r="DM240" s="59"/>
      <c r="DN240" s="59"/>
      <c r="DO240" s="59"/>
      <c r="DP240" s="59"/>
      <c r="DQ240" s="59"/>
      <c r="DR240" s="59"/>
      <c r="DS240" s="59"/>
      <c r="DT240" s="59"/>
      <c r="DU240" s="59"/>
      <c r="DV240" s="59"/>
      <c r="DW240" s="59"/>
      <c r="DX240" s="59"/>
      <c r="DY240" s="59"/>
      <c r="DZ240" s="59"/>
      <c r="EA240" s="59"/>
      <c r="EB240" s="59"/>
      <c r="EC240" s="59"/>
      <c r="ED240" s="59"/>
      <c r="EE240" s="59"/>
      <c r="EF240" s="59"/>
      <c r="EG240" s="59"/>
      <c r="EH240" s="59"/>
      <c r="EI240" s="59"/>
      <c r="EJ240" s="59"/>
      <c r="EK240" s="59"/>
      <c r="EL240" s="59"/>
      <c r="EM240" s="59"/>
      <c r="EN240" s="59"/>
      <c r="EO240" s="59"/>
      <c r="EP240" s="59"/>
      <c r="EQ240" s="59"/>
      <c r="ER240" s="59"/>
      <c r="ES240" s="59"/>
      <c r="ET240" s="59"/>
    </row>
    <row r="241" spans="1:150" outlineLevel="1" x14ac:dyDescent="0.2">
      <c r="A241" s="17">
        <v>38</v>
      </c>
      <c r="B241" s="17">
        <v>0</v>
      </c>
      <c r="C241" s="1">
        <v>0.12875411409291385</v>
      </c>
      <c r="D241" s="1">
        <f t="shared" si="4"/>
        <v>-0.12875411409291385</v>
      </c>
      <c r="E241" s="1">
        <f t="shared" si="5"/>
        <v>0.27566207795283237</v>
      </c>
      <c r="F241" s="1">
        <f t="shared" si="6"/>
        <v>-0.52503531114852875</v>
      </c>
      <c r="G241" s="1">
        <f t="shared" si="7"/>
        <v>-0.38442372915226797</v>
      </c>
      <c r="H241" s="1">
        <v>0.75053732003516782</v>
      </c>
      <c r="I241" s="1">
        <f t="shared" si="8"/>
        <v>0.44461804340251304</v>
      </c>
      <c r="J241" s="1">
        <f t="shared" si="9"/>
        <v>-0.76967502683785272</v>
      </c>
      <c r="AW241" s="59"/>
      <c r="AX241" s="59"/>
      <c r="AY241" s="59"/>
      <c r="AZ241" s="59"/>
      <c r="BA241" s="59"/>
      <c r="BB241" s="59"/>
      <c r="BC241" s="59"/>
      <c r="BD241" s="72"/>
      <c r="BE241" s="59"/>
      <c r="BF241" s="59"/>
      <c r="BG241" s="59"/>
      <c r="BH241" s="59">
        <f t="shared" si="10"/>
        <v>1</v>
      </c>
      <c r="BI241" s="59">
        <f t="shared" si="11"/>
        <v>0.12875411409291385</v>
      </c>
      <c r="BJ241" s="59" t="e">
        <f t="shared" si="12"/>
        <v>#N/A</v>
      </c>
      <c r="BK241" s="59"/>
      <c r="BL241" s="59"/>
      <c r="BM241" s="59"/>
      <c r="BN241" s="59"/>
      <c r="BO241" s="59"/>
      <c r="BP241" s="59"/>
      <c r="BQ241" s="59"/>
      <c r="BR241" s="59"/>
      <c r="BS241" s="59"/>
      <c r="BT241" s="59"/>
      <c r="BU241" s="59"/>
      <c r="BV241" s="59"/>
      <c r="BW241" s="59"/>
      <c r="BX241" s="59"/>
      <c r="BY241" s="59"/>
      <c r="BZ241" s="59"/>
      <c r="CA241" s="59"/>
      <c r="CB241" s="59"/>
      <c r="CC241" s="59"/>
      <c r="CD241" s="59"/>
      <c r="CE241" s="59"/>
      <c r="CF241" s="59"/>
      <c r="CG241" s="59"/>
      <c r="CH241" s="59"/>
      <c r="CI241" s="59"/>
      <c r="CJ241" s="59"/>
      <c r="CK241" s="59"/>
      <c r="CL241" s="59"/>
      <c r="CM241" s="59"/>
      <c r="CN241" s="59"/>
      <c r="CO241" s="59"/>
      <c r="CP241" s="59"/>
      <c r="CQ241" s="59"/>
      <c r="CR241" s="59"/>
      <c r="CS241" s="59"/>
      <c r="CT241" s="59"/>
      <c r="CU241" s="59"/>
      <c r="CV241" s="59"/>
      <c r="CW241" s="59"/>
      <c r="CX241" s="59"/>
      <c r="CY241" s="59"/>
      <c r="CZ241" s="59"/>
      <c r="DA241" s="59"/>
      <c r="DB241" s="59"/>
      <c r="DC241" s="59"/>
      <c r="DD241" s="59"/>
      <c r="DE241" s="59"/>
      <c r="DF241" s="59"/>
      <c r="DG241" s="59"/>
      <c r="DH241" s="59"/>
      <c r="DI241" s="59"/>
      <c r="DJ241" s="59"/>
      <c r="DK241" s="59"/>
      <c r="DL241" s="59"/>
      <c r="DM241" s="59"/>
      <c r="DN241" s="59"/>
      <c r="DO241" s="59"/>
      <c r="DP241" s="59"/>
      <c r="DQ241" s="59"/>
      <c r="DR241" s="59"/>
      <c r="DS241" s="59"/>
      <c r="DT241" s="59"/>
      <c r="DU241" s="59"/>
      <c r="DV241" s="59"/>
      <c r="DW241" s="59"/>
      <c r="DX241" s="59"/>
      <c r="DY241" s="59"/>
      <c r="DZ241" s="59"/>
      <c r="EA241" s="59"/>
      <c r="EB241" s="59"/>
      <c r="EC241" s="59"/>
      <c r="ED241" s="59"/>
      <c r="EE241" s="59"/>
      <c r="EF241" s="59"/>
      <c r="EG241" s="59"/>
      <c r="EH241" s="59"/>
      <c r="EI241" s="59"/>
      <c r="EJ241" s="59"/>
      <c r="EK241" s="59"/>
      <c r="EL241" s="59"/>
      <c r="EM241" s="59"/>
      <c r="EN241" s="59"/>
      <c r="EO241" s="59"/>
      <c r="EP241" s="59"/>
      <c r="EQ241" s="59"/>
      <c r="ER241" s="59"/>
      <c r="ES241" s="59"/>
      <c r="ET241" s="59"/>
    </row>
    <row r="242" spans="1:150" outlineLevel="1" x14ac:dyDescent="0.2">
      <c r="A242" s="17">
        <v>39</v>
      </c>
      <c r="B242" s="17">
        <v>0</v>
      </c>
      <c r="C242" s="1">
        <v>6.9530971668893486E-20</v>
      </c>
      <c r="D242" s="1">
        <f t="shared" si="4"/>
        <v>-6.9530971668893486E-20</v>
      </c>
      <c r="E242" s="1">
        <f t="shared" si="5"/>
        <v>0</v>
      </c>
      <c r="F242" s="1">
        <f t="shared" si="6"/>
        <v>0</v>
      </c>
      <c r="G242" s="1">
        <f t="shared" si="7"/>
        <v>-2.6368726110469096E-10</v>
      </c>
      <c r="H242" s="1">
        <v>6.4321505054730507E-17</v>
      </c>
      <c r="I242" s="1">
        <f t="shared" si="8"/>
        <v>4.4723367456610551E-36</v>
      </c>
      <c r="J242" s="1">
        <f t="shared" si="9"/>
        <v>-2.6368726110469096E-10</v>
      </c>
      <c r="AW242" s="59"/>
      <c r="AX242" s="59"/>
      <c r="AY242" s="59"/>
      <c r="AZ242" s="59"/>
      <c r="BA242" s="59"/>
      <c r="BB242" s="59"/>
      <c r="BC242" s="59"/>
      <c r="BD242" s="72"/>
      <c r="BE242" s="59"/>
      <c r="BF242" s="59"/>
      <c r="BG242" s="59"/>
      <c r="BH242" s="59">
        <f t="shared" si="10"/>
        <v>1</v>
      </c>
      <c r="BI242" s="59">
        <f t="shared" si="11"/>
        <v>6.9530971668893486E-20</v>
      </c>
      <c r="BJ242" s="59" t="e">
        <f t="shared" si="12"/>
        <v>#N/A</v>
      </c>
      <c r="BK242" s="59"/>
      <c r="BL242" s="59"/>
      <c r="BM242" s="59"/>
      <c r="BN242" s="59"/>
      <c r="BO242" s="59"/>
      <c r="BP242" s="59"/>
      <c r="BQ242" s="59"/>
      <c r="BR242" s="59"/>
      <c r="BS242" s="59"/>
      <c r="BT242" s="59"/>
      <c r="BU242" s="59"/>
      <c r="BV242" s="59"/>
      <c r="BW242" s="59"/>
      <c r="BX242" s="59"/>
      <c r="BY242" s="59"/>
      <c r="BZ242" s="59"/>
      <c r="CA242" s="59"/>
      <c r="CB242" s="59"/>
      <c r="CC242" s="59"/>
      <c r="CD242" s="59"/>
      <c r="CE242" s="59"/>
      <c r="CF242" s="59"/>
      <c r="CG242" s="59"/>
      <c r="CH242" s="59"/>
      <c r="CI242" s="59"/>
      <c r="CJ242" s="59"/>
      <c r="CK242" s="59"/>
      <c r="CL242" s="59"/>
      <c r="CM242" s="59"/>
      <c r="CN242" s="59"/>
      <c r="CO242" s="59"/>
      <c r="CP242" s="59"/>
      <c r="CQ242" s="59"/>
      <c r="CR242" s="59"/>
      <c r="CS242" s="59"/>
      <c r="CT242" s="59"/>
      <c r="CU242" s="59"/>
      <c r="CV242" s="59"/>
      <c r="CW242" s="59"/>
      <c r="CX242" s="59"/>
      <c r="CY242" s="59"/>
      <c r="CZ242" s="59"/>
      <c r="DA242" s="59"/>
      <c r="DB242" s="59"/>
      <c r="DC242" s="59"/>
      <c r="DD242" s="59"/>
      <c r="DE242" s="59"/>
      <c r="DF242" s="59"/>
      <c r="DG242" s="59"/>
      <c r="DH242" s="59"/>
      <c r="DI242" s="59"/>
      <c r="DJ242" s="59"/>
      <c r="DK242" s="59"/>
      <c r="DL242" s="59"/>
      <c r="DM242" s="59"/>
      <c r="DN242" s="59"/>
      <c r="DO242" s="59"/>
      <c r="DP242" s="59"/>
      <c r="DQ242" s="59"/>
      <c r="DR242" s="59"/>
      <c r="DS242" s="59"/>
      <c r="DT242" s="59"/>
      <c r="DU242" s="59"/>
      <c r="DV242" s="59"/>
      <c r="DW242" s="59"/>
      <c r="DX242" s="59"/>
      <c r="DY242" s="59"/>
      <c r="DZ242" s="59"/>
      <c r="EA242" s="59"/>
      <c r="EB242" s="59"/>
      <c r="EC242" s="59"/>
      <c r="ED242" s="59"/>
      <c r="EE242" s="59"/>
      <c r="EF242" s="59"/>
      <c r="EG242" s="59"/>
      <c r="EH242" s="59"/>
      <c r="EI242" s="59"/>
      <c r="EJ242" s="59"/>
      <c r="EK242" s="59"/>
      <c r="EL242" s="59"/>
      <c r="EM242" s="59"/>
      <c r="EN242" s="59"/>
      <c r="EO242" s="59"/>
      <c r="EP242" s="59"/>
      <c r="EQ242" s="59"/>
      <c r="ER242" s="59"/>
      <c r="ES242" s="59"/>
      <c r="ET242" s="59"/>
    </row>
    <row r="243" spans="1:150" outlineLevel="1" x14ac:dyDescent="0.2">
      <c r="A243" s="17">
        <v>40</v>
      </c>
      <c r="B243" s="17">
        <v>0</v>
      </c>
      <c r="C243" s="1">
        <v>4.9557198906803129E-12</v>
      </c>
      <c r="D243" s="1">
        <f t="shared" si="4"/>
        <v>-4.9557198906803129E-12</v>
      </c>
      <c r="E243" s="1">
        <f t="shared" si="5"/>
        <v>9.9111829854091389E-12</v>
      </c>
      <c r="F243" s="1">
        <f t="shared" si="6"/>
        <v>-3.1482031359823556E-6</v>
      </c>
      <c r="G243" s="1">
        <f t="shared" si="7"/>
        <v>-2.2261446248401904E-6</v>
      </c>
      <c r="H243" s="1">
        <v>1.4414890241574775E-9</v>
      </c>
      <c r="I243" s="1">
        <f t="shared" si="8"/>
        <v>7.1436158395474108E-21</v>
      </c>
      <c r="J243" s="1">
        <f t="shared" si="9"/>
        <v>-2.226144626444672E-6</v>
      </c>
      <c r="AW243" s="59"/>
      <c r="AX243" s="59"/>
      <c r="AY243" s="59"/>
      <c r="AZ243" s="59"/>
      <c r="BA243" s="59"/>
      <c r="BB243" s="59"/>
      <c r="BC243" s="59"/>
      <c r="BD243" s="72"/>
      <c r="BE243" s="59"/>
      <c r="BF243" s="59"/>
      <c r="BG243" s="59"/>
      <c r="BH243" s="59">
        <f t="shared" si="10"/>
        <v>1</v>
      </c>
      <c r="BI243" s="59">
        <f t="shared" si="11"/>
        <v>4.9557198906803129E-12</v>
      </c>
      <c r="BJ243" s="59" t="e">
        <f t="shared" si="12"/>
        <v>#N/A</v>
      </c>
      <c r="BK243" s="59"/>
      <c r="BL243" s="59"/>
      <c r="BM243" s="59"/>
      <c r="BN243" s="59"/>
      <c r="BO243" s="59"/>
      <c r="BP243" s="59"/>
      <c r="BQ243" s="59"/>
      <c r="BR243" s="59"/>
      <c r="BS243" s="59"/>
      <c r="BT243" s="59"/>
      <c r="BU243" s="59"/>
      <c r="BV243" s="59"/>
      <c r="BW243" s="59"/>
      <c r="BX243" s="59"/>
      <c r="BY243" s="59"/>
      <c r="BZ243" s="59"/>
      <c r="CA243" s="59"/>
      <c r="CB243" s="59"/>
      <c r="CC243" s="59"/>
      <c r="CD243" s="59"/>
      <c r="CE243" s="59"/>
      <c r="CF243" s="59"/>
      <c r="CG243" s="59"/>
      <c r="CH243" s="59"/>
      <c r="CI243" s="59"/>
      <c r="CJ243" s="59"/>
      <c r="CK243" s="59"/>
      <c r="CL243" s="59"/>
      <c r="CM243" s="59"/>
      <c r="CN243" s="59"/>
      <c r="CO243" s="59"/>
      <c r="CP243" s="59"/>
      <c r="CQ243" s="59"/>
      <c r="CR243" s="59"/>
      <c r="CS243" s="59"/>
      <c r="CT243" s="59"/>
      <c r="CU243" s="59"/>
      <c r="CV243" s="59"/>
      <c r="CW243" s="59"/>
      <c r="CX243" s="59"/>
      <c r="CY243" s="59"/>
      <c r="CZ243" s="59"/>
      <c r="DA243" s="59"/>
      <c r="DB243" s="59"/>
      <c r="DC243" s="59"/>
      <c r="DD243" s="59"/>
      <c r="DE243" s="59"/>
      <c r="DF243" s="59"/>
      <c r="DG243" s="59"/>
      <c r="DH243" s="59"/>
      <c r="DI243" s="59"/>
      <c r="DJ243" s="59"/>
      <c r="DK243" s="59"/>
      <c r="DL243" s="59"/>
      <c r="DM243" s="59"/>
      <c r="DN243" s="59"/>
      <c r="DO243" s="59"/>
      <c r="DP243" s="59"/>
      <c r="DQ243" s="59"/>
      <c r="DR243" s="59"/>
      <c r="DS243" s="59"/>
      <c r="DT243" s="59"/>
      <c r="DU243" s="59"/>
      <c r="DV243" s="59"/>
      <c r="DW243" s="59"/>
      <c r="DX243" s="59"/>
      <c r="DY243" s="59"/>
      <c r="DZ243" s="59"/>
      <c r="EA243" s="59"/>
      <c r="EB243" s="59"/>
      <c r="EC243" s="59"/>
      <c r="ED243" s="59"/>
      <c r="EE243" s="59"/>
      <c r="EF243" s="59"/>
      <c r="EG243" s="59"/>
      <c r="EH243" s="59"/>
      <c r="EI243" s="59"/>
      <c r="EJ243" s="59"/>
      <c r="EK243" s="59"/>
      <c r="EL243" s="59"/>
      <c r="EM243" s="59"/>
      <c r="EN243" s="59"/>
      <c r="EO243" s="59"/>
      <c r="EP243" s="59"/>
      <c r="EQ243" s="59"/>
      <c r="ER243" s="59"/>
      <c r="ES243" s="59"/>
      <c r="ET243" s="59"/>
    </row>
    <row r="244" spans="1:150" outlineLevel="1" x14ac:dyDescent="0.2">
      <c r="A244" s="17">
        <v>41</v>
      </c>
      <c r="B244" s="17">
        <v>1</v>
      </c>
      <c r="C244" s="1">
        <v>0.99998207411629514</v>
      </c>
      <c r="D244" s="1">
        <f t="shared" si="4"/>
        <v>1.7925883704861256E-5</v>
      </c>
      <c r="E244" s="1">
        <f t="shared" si="5"/>
        <v>3.5852088750861954E-5</v>
      </c>
      <c r="F244" s="1">
        <f t="shared" si="6"/>
        <v>5.9876613757678344E-3</v>
      </c>
      <c r="G244" s="1">
        <f t="shared" si="7"/>
        <v>4.2339349366668604E-3</v>
      </c>
      <c r="H244" s="1">
        <v>1.0222761820457755E-3</v>
      </c>
      <c r="I244" s="1">
        <f t="shared" si="8"/>
        <v>1.8344285380987396E-8</v>
      </c>
      <c r="J244" s="1">
        <f t="shared" si="9"/>
        <v>4.2361007227530835E-3</v>
      </c>
      <c r="AW244" s="59"/>
      <c r="AX244" s="59"/>
      <c r="AY244" s="59"/>
      <c r="AZ244" s="59"/>
      <c r="BA244" s="59"/>
      <c r="BB244" s="59"/>
      <c r="BC244" s="59"/>
      <c r="BD244" s="72"/>
      <c r="BE244" s="59"/>
      <c r="BF244" s="59"/>
      <c r="BG244" s="59"/>
      <c r="BH244" s="59">
        <f t="shared" si="10"/>
        <v>0</v>
      </c>
      <c r="BI244" s="59" t="e">
        <f t="shared" si="11"/>
        <v>#N/A</v>
      </c>
      <c r="BJ244" s="59">
        <f t="shared" si="12"/>
        <v>0.99998207411629514</v>
      </c>
      <c r="BK244" s="59"/>
      <c r="BL244" s="59"/>
      <c r="BM244" s="59"/>
      <c r="BN244" s="59"/>
      <c r="BO244" s="59"/>
      <c r="BP244" s="59"/>
      <c r="BQ244" s="59"/>
      <c r="BR244" s="59"/>
      <c r="BS244" s="59"/>
      <c r="BT244" s="59"/>
      <c r="BU244" s="59"/>
      <c r="BV244" s="59"/>
      <c r="BW244" s="59"/>
      <c r="BX244" s="59"/>
      <c r="BY244" s="59"/>
      <c r="BZ244" s="59"/>
      <c r="CA244" s="59"/>
      <c r="CB244" s="59"/>
      <c r="CC244" s="59"/>
      <c r="CD244" s="59"/>
      <c r="CE244" s="59"/>
      <c r="CF244" s="59"/>
      <c r="CG244" s="59"/>
      <c r="CH244" s="59"/>
      <c r="CI244" s="59"/>
      <c r="CJ244" s="59"/>
      <c r="CK244" s="59"/>
      <c r="CL244" s="59"/>
      <c r="CM244" s="59"/>
      <c r="CN244" s="59"/>
      <c r="CO244" s="59"/>
      <c r="CP244" s="59"/>
      <c r="CQ244" s="59"/>
      <c r="CR244" s="59"/>
      <c r="CS244" s="59"/>
      <c r="CT244" s="59"/>
      <c r="CU244" s="59"/>
      <c r="CV244" s="59"/>
      <c r="CW244" s="59"/>
      <c r="CX244" s="59"/>
      <c r="CY244" s="59"/>
      <c r="CZ244" s="59"/>
      <c r="DA244" s="59"/>
      <c r="DB244" s="59"/>
      <c r="DC244" s="59"/>
      <c r="DD244" s="59"/>
      <c r="DE244" s="59"/>
      <c r="DF244" s="59"/>
      <c r="DG244" s="59"/>
      <c r="DH244" s="59"/>
      <c r="DI244" s="59"/>
      <c r="DJ244" s="59"/>
      <c r="DK244" s="59"/>
      <c r="DL244" s="59"/>
      <c r="DM244" s="59"/>
      <c r="DN244" s="59"/>
      <c r="DO244" s="59"/>
      <c r="DP244" s="59"/>
      <c r="DQ244" s="59"/>
      <c r="DR244" s="59"/>
      <c r="DS244" s="59"/>
      <c r="DT244" s="59"/>
      <c r="DU244" s="59"/>
      <c r="DV244" s="59"/>
      <c r="DW244" s="59"/>
      <c r="DX244" s="59"/>
      <c r="DY244" s="59"/>
      <c r="DZ244" s="59"/>
      <c r="EA244" s="59"/>
      <c r="EB244" s="59"/>
      <c r="EC244" s="59"/>
      <c r="ED244" s="59"/>
      <c r="EE244" s="59"/>
      <c r="EF244" s="59"/>
      <c r="EG244" s="59"/>
      <c r="EH244" s="59"/>
      <c r="EI244" s="59"/>
      <c r="EJ244" s="59"/>
      <c r="EK244" s="59"/>
      <c r="EL244" s="59"/>
      <c r="EM244" s="59"/>
      <c r="EN244" s="59"/>
      <c r="EO244" s="59"/>
      <c r="EP244" s="59"/>
      <c r="EQ244" s="59"/>
      <c r="ER244" s="59"/>
      <c r="ES244" s="59"/>
      <c r="ET244" s="59"/>
    </row>
    <row r="245" spans="1:150" outlineLevel="1" x14ac:dyDescent="0.2">
      <c r="A245" s="17">
        <v>42</v>
      </c>
      <c r="B245" s="17">
        <v>0</v>
      </c>
      <c r="C245" s="1">
        <v>1.5958562778359804E-13</v>
      </c>
      <c r="D245" s="1">
        <f t="shared" si="4"/>
        <v>-1.5958562778359804E-13</v>
      </c>
      <c r="E245" s="1">
        <f t="shared" si="5"/>
        <v>3.1885605267231956E-13</v>
      </c>
      <c r="F245" s="1">
        <f t="shared" si="6"/>
        <v>-5.6467340354608484E-7</v>
      </c>
      <c r="G245" s="1">
        <f t="shared" si="7"/>
        <v>-3.9948169893453631E-7</v>
      </c>
      <c r="H245" s="1">
        <v>5.4065074205915751E-11</v>
      </c>
      <c r="I245" s="1">
        <f t="shared" si="8"/>
        <v>8.6280088087857301E-24</v>
      </c>
      <c r="J245" s="1">
        <f t="shared" si="9"/>
        <v>-3.9948169894533535E-7</v>
      </c>
      <c r="AW245" s="59"/>
      <c r="AX245" s="59"/>
      <c r="AY245" s="59"/>
      <c r="AZ245" s="59"/>
      <c r="BA245" s="59"/>
      <c r="BB245" s="59"/>
      <c r="BC245" s="59"/>
      <c r="BD245" s="72"/>
      <c r="BE245" s="59"/>
      <c r="BF245" s="59"/>
      <c r="BG245" s="59"/>
      <c r="BH245" s="59">
        <f t="shared" si="10"/>
        <v>1</v>
      </c>
      <c r="BI245" s="59">
        <f t="shared" si="11"/>
        <v>1.5958562778359804E-13</v>
      </c>
      <c r="BJ245" s="59" t="e">
        <f t="shared" si="12"/>
        <v>#N/A</v>
      </c>
      <c r="BK245" s="59"/>
      <c r="BL245" s="59"/>
      <c r="BM245" s="59"/>
      <c r="BN245" s="59"/>
      <c r="BO245" s="59"/>
      <c r="BP245" s="59"/>
      <c r="BQ245" s="59"/>
      <c r="BR245" s="59"/>
      <c r="BS245" s="59"/>
      <c r="BT245" s="59"/>
      <c r="BU245" s="59"/>
      <c r="BV245" s="59"/>
      <c r="BW245" s="59"/>
      <c r="BX245" s="59"/>
      <c r="BY245" s="59"/>
      <c r="BZ245" s="59"/>
      <c r="CA245" s="59"/>
      <c r="CB245" s="59"/>
      <c r="CC245" s="59"/>
      <c r="CD245" s="59"/>
      <c r="CE245" s="59"/>
      <c r="CF245" s="59"/>
      <c r="CG245" s="59"/>
      <c r="CH245" s="59"/>
      <c r="CI245" s="59"/>
      <c r="CJ245" s="59"/>
      <c r="CK245" s="59"/>
      <c r="CL245" s="59"/>
      <c r="CM245" s="59"/>
      <c r="CN245" s="59"/>
      <c r="CO245" s="59"/>
      <c r="CP245" s="59"/>
      <c r="CQ245" s="59"/>
      <c r="CR245" s="59"/>
      <c r="CS245" s="59"/>
      <c r="CT245" s="59"/>
      <c r="CU245" s="59"/>
      <c r="CV245" s="59"/>
      <c r="CW245" s="59"/>
      <c r="CX245" s="59"/>
      <c r="CY245" s="59"/>
      <c r="CZ245" s="59"/>
      <c r="DA245" s="59"/>
      <c r="DB245" s="59"/>
      <c r="DC245" s="59"/>
      <c r="DD245" s="59"/>
      <c r="DE245" s="59"/>
      <c r="DF245" s="59"/>
      <c r="DG245" s="59"/>
      <c r="DH245" s="59"/>
      <c r="DI245" s="59"/>
      <c r="DJ245" s="59"/>
      <c r="DK245" s="59"/>
      <c r="DL245" s="59"/>
      <c r="DM245" s="59"/>
      <c r="DN245" s="59"/>
      <c r="DO245" s="59"/>
      <c r="DP245" s="59"/>
      <c r="DQ245" s="59"/>
      <c r="DR245" s="59"/>
      <c r="DS245" s="59"/>
      <c r="DT245" s="59"/>
      <c r="DU245" s="59"/>
      <c r="DV245" s="59"/>
      <c r="DW245" s="59"/>
      <c r="DX245" s="59"/>
      <c r="DY245" s="59"/>
      <c r="DZ245" s="59"/>
      <c r="EA245" s="59"/>
      <c r="EB245" s="59"/>
      <c r="EC245" s="59"/>
      <c r="ED245" s="59"/>
      <c r="EE245" s="59"/>
      <c r="EF245" s="59"/>
      <c r="EG245" s="59"/>
      <c r="EH245" s="59"/>
      <c r="EI245" s="59"/>
      <c r="EJ245" s="59"/>
      <c r="EK245" s="59"/>
      <c r="EL245" s="59"/>
      <c r="EM245" s="59"/>
      <c r="EN245" s="59"/>
      <c r="EO245" s="59"/>
      <c r="EP245" s="59"/>
      <c r="EQ245" s="59"/>
      <c r="ER245" s="59"/>
      <c r="ES245" s="59"/>
      <c r="ET245" s="59"/>
    </row>
    <row r="246" spans="1:150" outlineLevel="1" x14ac:dyDescent="0.2">
      <c r="A246" s="17">
        <v>43</v>
      </c>
      <c r="B246" s="17">
        <v>0</v>
      </c>
      <c r="C246" s="1">
        <v>5.2531473835698577E-9</v>
      </c>
      <c r="D246" s="1">
        <f t="shared" si="4"/>
        <v>-5.2531473835698577E-9</v>
      </c>
      <c r="E246" s="1">
        <f t="shared" si="5"/>
        <v>1.0506294917549543E-8</v>
      </c>
      <c r="F246" s="1">
        <f t="shared" si="6"/>
        <v>-1.0250021910976357E-4</v>
      </c>
      <c r="G246" s="1">
        <f t="shared" si="7"/>
        <v>-7.2478599677183432E-5</v>
      </c>
      <c r="H246" s="1">
        <v>7.5199982537312379E-7</v>
      </c>
      <c r="I246" s="1">
        <f t="shared" si="8"/>
        <v>3.9503689065323968E-15</v>
      </c>
      <c r="J246" s="1">
        <f t="shared" si="9"/>
        <v>-7.2478626929145946E-5</v>
      </c>
      <c r="AW246" s="59"/>
      <c r="AX246" s="59"/>
      <c r="AY246" s="59"/>
      <c r="AZ246" s="59"/>
      <c r="BA246" s="59"/>
      <c r="BB246" s="59"/>
      <c r="BC246" s="59"/>
      <c r="BD246" s="72"/>
      <c r="BE246" s="59"/>
      <c r="BF246" s="59"/>
      <c r="BG246" s="59"/>
      <c r="BH246" s="59">
        <f t="shared" si="10"/>
        <v>1</v>
      </c>
      <c r="BI246" s="59">
        <f t="shared" si="11"/>
        <v>5.2531473835698577E-9</v>
      </c>
      <c r="BJ246" s="59" t="e">
        <f t="shared" si="12"/>
        <v>#N/A</v>
      </c>
      <c r="BK246" s="59"/>
      <c r="BL246" s="59"/>
      <c r="BM246" s="59"/>
      <c r="BN246" s="59"/>
      <c r="BO246" s="59"/>
      <c r="BP246" s="59"/>
      <c r="BQ246" s="59"/>
      <c r="BR246" s="59"/>
      <c r="BS246" s="59"/>
      <c r="BT246" s="59"/>
      <c r="BU246" s="59"/>
      <c r="BV246" s="59"/>
      <c r="BW246" s="59"/>
      <c r="BX246" s="59"/>
      <c r="BY246" s="59"/>
      <c r="BZ246" s="59"/>
      <c r="CA246" s="59"/>
      <c r="CB246" s="59"/>
      <c r="CC246" s="59"/>
      <c r="CD246" s="59"/>
      <c r="CE246" s="59"/>
      <c r="CF246" s="59"/>
      <c r="CG246" s="59"/>
      <c r="CH246" s="59"/>
      <c r="CI246" s="59"/>
      <c r="CJ246" s="59"/>
      <c r="CK246" s="59"/>
      <c r="CL246" s="59"/>
      <c r="CM246" s="59"/>
      <c r="CN246" s="59"/>
      <c r="CO246" s="59"/>
      <c r="CP246" s="59"/>
      <c r="CQ246" s="59"/>
      <c r="CR246" s="59"/>
      <c r="CS246" s="59"/>
      <c r="CT246" s="59"/>
      <c r="CU246" s="59"/>
      <c r="CV246" s="59"/>
      <c r="CW246" s="59"/>
      <c r="CX246" s="59"/>
      <c r="CY246" s="59"/>
      <c r="CZ246" s="59"/>
      <c r="DA246" s="59"/>
      <c r="DB246" s="59"/>
      <c r="DC246" s="59"/>
      <c r="DD246" s="59"/>
      <c r="DE246" s="59"/>
      <c r="DF246" s="59"/>
      <c r="DG246" s="59"/>
      <c r="DH246" s="59"/>
      <c r="DI246" s="59"/>
      <c r="DJ246" s="59"/>
      <c r="DK246" s="59"/>
      <c r="DL246" s="59"/>
      <c r="DM246" s="59"/>
      <c r="DN246" s="59"/>
      <c r="DO246" s="59"/>
      <c r="DP246" s="59"/>
      <c r="DQ246" s="59"/>
      <c r="DR246" s="59"/>
      <c r="DS246" s="59"/>
      <c r="DT246" s="59"/>
      <c r="DU246" s="59"/>
      <c r="DV246" s="59"/>
      <c r="DW246" s="59"/>
      <c r="DX246" s="59"/>
      <c r="DY246" s="59"/>
      <c r="DZ246" s="59"/>
      <c r="EA246" s="59"/>
      <c r="EB246" s="59"/>
      <c r="EC246" s="59"/>
      <c r="ED246" s="59"/>
      <c r="EE246" s="59"/>
      <c r="EF246" s="59"/>
      <c r="EG246" s="59"/>
      <c r="EH246" s="59"/>
      <c r="EI246" s="59"/>
      <c r="EJ246" s="59"/>
      <c r="EK246" s="59"/>
      <c r="EL246" s="59"/>
      <c r="EM246" s="59"/>
      <c r="EN246" s="59"/>
      <c r="EO246" s="59"/>
      <c r="EP246" s="59"/>
      <c r="EQ246" s="59"/>
      <c r="ER246" s="59"/>
      <c r="ES246" s="59"/>
      <c r="ET246" s="59"/>
    </row>
    <row r="247" spans="1:150" outlineLevel="1" x14ac:dyDescent="0.2">
      <c r="A247" s="17">
        <v>44</v>
      </c>
      <c r="B247" s="17">
        <v>1</v>
      </c>
      <c r="C247" s="1">
        <v>0.99999601073691791</v>
      </c>
      <c r="D247" s="1">
        <f t="shared" si="4"/>
        <v>3.9892630820936859E-6</v>
      </c>
      <c r="E247" s="1">
        <f t="shared" si="5"/>
        <v>7.9785420786446322E-6</v>
      </c>
      <c r="F247" s="1">
        <f t="shared" si="6"/>
        <v>2.8246313172951673E-3</v>
      </c>
      <c r="G247" s="1">
        <f t="shared" si="7"/>
        <v>1.9973179507472285E-3</v>
      </c>
      <c r="H247" s="1">
        <v>4.3227794638670192E-4</v>
      </c>
      <c r="I247" s="1">
        <f t="shared" si="8"/>
        <v>1.7252231080196932E-9</v>
      </c>
      <c r="J247" s="1">
        <f t="shared" si="9"/>
        <v>1.997749789008906E-3</v>
      </c>
      <c r="AW247" s="59"/>
      <c r="AX247" s="59"/>
      <c r="AY247" s="59"/>
      <c r="AZ247" s="59"/>
      <c r="BA247" s="59"/>
      <c r="BB247" s="59"/>
      <c r="BC247" s="59"/>
      <c r="BD247" s="72"/>
      <c r="BE247" s="59"/>
      <c r="BF247" s="59"/>
      <c r="BG247" s="59"/>
      <c r="BH247" s="59">
        <f t="shared" si="10"/>
        <v>0</v>
      </c>
      <c r="BI247" s="59" t="e">
        <f t="shared" si="11"/>
        <v>#N/A</v>
      </c>
      <c r="BJ247" s="59">
        <f t="shared" si="12"/>
        <v>0.99999601073691791</v>
      </c>
      <c r="BK247" s="59"/>
      <c r="BL247" s="59"/>
      <c r="BM247" s="59"/>
      <c r="BN247" s="59"/>
      <c r="BO247" s="59"/>
      <c r="BP247" s="59"/>
      <c r="BQ247" s="59"/>
      <c r="BR247" s="59"/>
      <c r="BS247" s="59"/>
      <c r="BT247" s="59"/>
      <c r="BU247" s="59"/>
      <c r="BV247" s="59"/>
      <c r="BW247" s="59"/>
      <c r="BX247" s="59"/>
      <c r="BY247" s="59"/>
      <c r="BZ247" s="59"/>
      <c r="CA247" s="59"/>
      <c r="CB247" s="59"/>
      <c r="CC247" s="59"/>
      <c r="CD247" s="59"/>
      <c r="CE247" s="59"/>
      <c r="CF247" s="59"/>
      <c r="CG247" s="59"/>
      <c r="CH247" s="59"/>
      <c r="CI247" s="59"/>
      <c r="CJ247" s="59"/>
      <c r="CK247" s="59"/>
      <c r="CL247" s="59"/>
      <c r="CM247" s="59"/>
      <c r="CN247" s="59"/>
      <c r="CO247" s="59"/>
      <c r="CP247" s="59"/>
      <c r="CQ247" s="59"/>
      <c r="CR247" s="59"/>
      <c r="CS247" s="59"/>
      <c r="CT247" s="59"/>
      <c r="CU247" s="59"/>
      <c r="CV247" s="59"/>
      <c r="CW247" s="59"/>
      <c r="CX247" s="59"/>
      <c r="CY247" s="59"/>
      <c r="CZ247" s="59"/>
      <c r="DA247" s="59"/>
      <c r="DB247" s="59"/>
      <c r="DC247" s="59"/>
      <c r="DD247" s="59"/>
      <c r="DE247" s="59"/>
      <c r="DF247" s="59"/>
      <c r="DG247" s="59"/>
      <c r="DH247" s="59"/>
      <c r="DI247" s="59"/>
      <c r="DJ247" s="59"/>
      <c r="DK247" s="59"/>
      <c r="DL247" s="59"/>
      <c r="DM247" s="59"/>
      <c r="DN247" s="59"/>
      <c r="DO247" s="59"/>
      <c r="DP247" s="59"/>
      <c r="DQ247" s="59"/>
      <c r="DR247" s="59"/>
      <c r="DS247" s="59"/>
      <c r="DT247" s="59"/>
      <c r="DU247" s="59"/>
      <c r="DV247" s="59"/>
      <c r="DW247" s="59"/>
      <c r="DX247" s="59"/>
      <c r="DY247" s="59"/>
      <c r="DZ247" s="59"/>
      <c r="EA247" s="59"/>
      <c r="EB247" s="59"/>
      <c r="EC247" s="59"/>
      <c r="ED247" s="59"/>
      <c r="EE247" s="59"/>
      <c r="EF247" s="59"/>
      <c r="EG247" s="59"/>
      <c r="EH247" s="59"/>
      <c r="EI247" s="59"/>
      <c r="EJ247" s="59"/>
      <c r="EK247" s="59"/>
      <c r="EL247" s="59"/>
      <c r="EM247" s="59"/>
      <c r="EN247" s="59"/>
      <c r="EO247" s="59"/>
      <c r="EP247" s="59"/>
      <c r="EQ247" s="59"/>
      <c r="ER247" s="59"/>
      <c r="ES247" s="59"/>
      <c r="ET247" s="59"/>
    </row>
    <row r="248" spans="1:150" outlineLevel="1" x14ac:dyDescent="0.2">
      <c r="A248" s="17">
        <v>45</v>
      </c>
      <c r="B248" s="17">
        <v>0</v>
      </c>
      <c r="C248" s="1">
        <v>1.3070286975540255E-8</v>
      </c>
      <c r="D248" s="1">
        <f t="shared" si="4"/>
        <v>-1.3070286975540255E-8</v>
      </c>
      <c r="E248" s="1">
        <f t="shared" si="5"/>
        <v>2.6140573978903181E-8</v>
      </c>
      <c r="F248" s="1">
        <f t="shared" si="6"/>
        <v>-1.6168046876139115E-4</v>
      </c>
      <c r="G248" s="1">
        <f t="shared" si="7"/>
        <v>-1.1432535653289106E-4</v>
      </c>
      <c r="H248" s="1">
        <v>1.5860149257013541E-6</v>
      </c>
      <c r="I248" s="1">
        <f t="shared" si="8"/>
        <v>2.0729703374968551E-14</v>
      </c>
      <c r="J248" s="1">
        <f t="shared" si="9"/>
        <v>-1.1432544719385984E-4</v>
      </c>
      <c r="AW248" s="59"/>
      <c r="AX248" s="59"/>
      <c r="AY248" s="59"/>
      <c r="AZ248" s="59"/>
      <c r="BA248" s="59"/>
      <c r="BB248" s="59"/>
      <c r="BC248" s="59"/>
      <c r="BD248" s="72"/>
      <c r="BE248" s="59"/>
      <c r="BF248" s="59"/>
      <c r="BG248" s="59"/>
      <c r="BH248" s="59">
        <f t="shared" si="10"/>
        <v>1</v>
      </c>
      <c r="BI248" s="59">
        <f t="shared" si="11"/>
        <v>1.3070286975540255E-8</v>
      </c>
      <c r="BJ248" s="59" t="e">
        <f t="shared" si="12"/>
        <v>#N/A</v>
      </c>
      <c r="BK248" s="59"/>
      <c r="BL248" s="59"/>
      <c r="BM248" s="59"/>
      <c r="BN248" s="59"/>
      <c r="BO248" s="59"/>
      <c r="BP248" s="59"/>
      <c r="BQ248" s="59"/>
      <c r="BR248" s="59"/>
      <c r="BS248" s="59"/>
      <c r="BT248" s="59"/>
      <c r="BU248" s="59"/>
      <c r="BV248" s="59"/>
      <c r="BW248" s="59"/>
      <c r="BX248" s="59"/>
      <c r="BY248" s="59"/>
      <c r="BZ248" s="59"/>
      <c r="CA248" s="59"/>
      <c r="CB248" s="59"/>
      <c r="CC248" s="59"/>
      <c r="CD248" s="59"/>
      <c r="CE248" s="59"/>
      <c r="CF248" s="59"/>
      <c r="CG248" s="59"/>
      <c r="CH248" s="59"/>
      <c r="CI248" s="59"/>
      <c r="CJ248" s="59"/>
      <c r="CK248" s="59"/>
      <c r="CL248" s="59"/>
      <c r="CM248" s="59"/>
      <c r="CN248" s="59"/>
      <c r="CO248" s="59"/>
      <c r="CP248" s="59"/>
      <c r="CQ248" s="59"/>
      <c r="CR248" s="59"/>
      <c r="CS248" s="59"/>
      <c r="CT248" s="59"/>
      <c r="CU248" s="59"/>
      <c r="CV248" s="59"/>
      <c r="CW248" s="59"/>
      <c r="CX248" s="59"/>
      <c r="CY248" s="59"/>
      <c r="CZ248" s="59"/>
      <c r="DA248" s="59"/>
      <c r="DB248" s="59"/>
      <c r="DC248" s="59"/>
      <c r="DD248" s="59"/>
      <c r="DE248" s="59"/>
      <c r="DF248" s="59"/>
      <c r="DG248" s="59"/>
      <c r="DH248" s="59"/>
      <c r="DI248" s="59"/>
      <c r="DJ248" s="59"/>
      <c r="DK248" s="59"/>
      <c r="DL248" s="59"/>
      <c r="DM248" s="59"/>
      <c r="DN248" s="59"/>
      <c r="DO248" s="59"/>
      <c r="DP248" s="59"/>
      <c r="DQ248" s="59"/>
      <c r="DR248" s="59"/>
      <c r="DS248" s="59"/>
      <c r="DT248" s="59"/>
      <c r="DU248" s="59"/>
      <c r="DV248" s="59"/>
      <c r="DW248" s="59"/>
      <c r="DX248" s="59"/>
      <c r="DY248" s="59"/>
      <c r="DZ248" s="59"/>
      <c r="EA248" s="59"/>
      <c r="EB248" s="59"/>
      <c r="EC248" s="59"/>
      <c r="ED248" s="59"/>
      <c r="EE248" s="59"/>
      <c r="EF248" s="59"/>
      <c r="EG248" s="59"/>
      <c r="EH248" s="59"/>
      <c r="EI248" s="59"/>
      <c r="EJ248" s="59"/>
      <c r="EK248" s="59"/>
      <c r="EL248" s="59"/>
      <c r="EM248" s="59"/>
      <c r="EN248" s="59"/>
      <c r="EO248" s="59"/>
      <c r="EP248" s="59"/>
      <c r="EQ248" s="59"/>
      <c r="ER248" s="59"/>
      <c r="ES248" s="59"/>
      <c r="ET248" s="59"/>
    </row>
    <row r="249" spans="1:150" outlineLevel="1" x14ac:dyDescent="0.2">
      <c r="A249" s="17">
        <v>46</v>
      </c>
      <c r="B249" s="17">
        <v>0</v>
      </c>
      <c r="C249" s="1">
        <v>7.0889723319088134E-23</v>
      </c>
      <c r="D249" s="1">
        <f t="shared" si="4"/>
        <v>-7.0889723319088134E-23</v>
      </c>
      <c r="E249" s="1">
        <f t="shared" si="5"/>
        <v>0</v>
      </c>
      <c r="F249" s="1">
        <f t="shared" si="6"/>
        <v>0</v>
      </c>
      <c r="G249" s="1">
        <f t="shared" si="7"/>
        <v>-8.4196035131761476E-12</v>
      </c>
      <c r="H249" s="1">
        <v>8.1388523659530773E-20</v>
      </c>
      <c r="I249" s="1">
        <f t="shared" si="8"/>
        <v>5.7696099235731942E-42</v>
      </c>
      <c r="J249" s="1">
        <f t="shared" si="9"/>
        <v>-8.4196035131761476E-12</v>
      </c>
      <c r="AW249" s="59"/>
      <c r="AX249" s="59"/>
      <c r="AY249" s="59"/>
      <c r="AZ249" s="59"/>
      <c r="BA249" s="59"/>
      <c r="BB249" s="59"/>
      <c r="BC249" s="59"/>
      <c r="BD249" s="72"/>
      <c r="BE249" s="59"/>
      <c r="BF249" s="59"/>
      <c r="BG249" s="59"/>
      <c r="BH249" s="59">
        <f t="shared" si="10"/>
        <v>1</v>
      </c>
      <c r="BI249" s="59">
        <f t="shared" si="11"/>
        <v>7.0889723319088134E-23</v>
      </c>
      <c r="BJ249" s="59" t="e">
        <f t="shared" si="12"/>
        <v>#N/A</v>
      </c>
      <c r="BK249" s="59"/>
      <c r="BL249" s="59"/>
      <c r="BM249" s="59"/>
      <c r="BN249" s="59"/>
      <c r="BO249" s="59"/>
      <c r="BP249" s="59"/>
      <c r="BQ249" s="59"/>
      <c r="BR249" s="59"/>
      <c r="BS249" s="59"/>
      <c r="BT249" s="59"/>
      <c r="BU249" s="59"/>
      <c r="BV249" s="59"/>
      <c r="BW249" s="59"/>
      <c r="BX249" s="59"/>
      <c r="BY249" s="59"/>
      <c r="BZ249" s="59"/>
      <c r="CA249" s="59"/>
      <c r="CB249" s="59"/>
      <c r="CC249" s="59"/>
      <c r="CD249" s="59"/>
      <c r="CE249" s="59"/>
      <c r="CF249" s="59"/>
      <c r="CG249" s="59"/>
      <c r="CH249" s="59"/>
      <c r="CI249" s="59"/>
      <c r="CJ249" s="59"/>
      <c r="CK249" s="59"/>
      <c r="CL249" s="59"/>
      <c r="CM249" s="59"/>
      <c r="CN249" s="59"/>
      <c r="CO249" s="59"/>
      <c r="CP249" s="59"/>
      <c r="CQ249" s="59"/>
      <c r="CR249" s="59"/>
      <c r="CS249" s="59"/>
      <c r="CT249" s="59"/>
      <c r="CU249" s="59"/>
      <c r="CV249" s="59"/>
      <c r="CW249" s="59"/>
      <c r="CX249" s="59"/>
      <c r="CY249" s="59"/>
      <c r="CZ249" s="59"/>
      <c r="DA249" s="59"/>
      <c r="DB249" s="59"/>
      <c r="DC249" s="59"/>
      <c r="DD249" s="59"/>
      <c r="DE249" s="59"/>
      <c r="DF249" s="59"/>
      <c r="DG249" s="59"/>
      <c r="DH249" s="59"/>
      <c r="DI249" s="59"/>
      <c r="DJ249" s="59"/>
      <c r="DK249" s="59"/>
      <c r="DL249" s="59"/>
      <c r="DM249" s="59"/>
      <c r="DN249" s="59"/>
      <c r="DO249" s="59"/>
      <c r="DP249" s="59"/>
      <c r="DQ249" s="59"/>
      <c r="DR249" s="59"/>
      <c r="DS249" s="59"/>
      <c r="DT249" s="59"/>
      <c r="DU249" s="59"/>
      <c r="DV249" s="59"/>
      <c r="DW249" s="59"/>
      <c r="DX249" s="59"/>
      <c r="DY249" s="59"/>
      <c r="DZ249" s="59"/>
      <c r="EA249" s="59"/>
      <c r="EB249" s="59"/>
      <c r="EC249" s="59"/>
      <c r="ED249" s="59"/>
      <c r="EE249" s="59"/>
      <c r="EF249" s="59"/>
      <c r="EG249" s="59"/>
      <c r="EH249" s="59"/>
      <c r="EI249" s="59"/>
      <c r="EJ249" s="59"/>
      <c r="EK249" s="59"/>
      <c r="EL249" s="59"/>
      <c r="EM249" s="59"/>
      <c r="EN249" s="59"/>
      <c r="EO249" s="59"/>
      <c r="EP249" s="59"/>
      <c r="EQ249" s="59"/>
      <c r="ER249" s="59"/>
      <c r="ES249" s="59"/>
      <c r="ET249" s="59"/>
    </row>
    <row r="250" spans="1:150" outlineLevel="1" x14ac:dyDescent="0.2">
      <c r="A250" s="17">
        <v>47</v>
      </c>
      <c r="B250" s="17">
        <v>0</v>
      </c>
      <c r="C250" s="1">
        <v>4.4152470941443851E-13</v>
      </c>
      <c r="D250" s="1">
        <f t="shared" si="4"/>
        <v>-4.4152470941443851E-13</v>
      </c>
      <c r="E250" s="1">
        <f t="shared" si="5"/>
        <v>8.828493491817296E-13</v>
      </c>
      <c r="F250" s="1">
        <f t="shared" si="6"/>
        <v>-9.3960063281254212E-7</v>
      </c>
      <c r="G250" s="1">
        <f t="shared" si="7"/>
        <v>-6.6447325711019658E-7</v>
      </c>
      <c r="H250" s="1">
        <v>1.398964794021035E-10</v>
      </c>
      <c r="I250" s="1">
        <f t="shared" si="8"/>
        <v>6.1767752424785071E-23</v>
      </c>
      <c r="J250" s="1">
        <f t="shared" si="9"/>
        <v>-6.6447325715667529E-7</v>
      </c>
      <c r="AW250" s="59"/>
      <c r="AX250" s="59"/>
      <c r="AY250" s="59"/>
      <c r="AZ250" s="59"/>
      <c r="BA250" s="59"/>
      <c r="BB250" s="59"/>
      <c r="BC250" s="59"/>
      <c r="BD250" s="72"/>
      <c r="BE250" s="59"/>
      <c r="BF250" s="59"/>
      <c r="BG250" s="59"/>
      <c r="BH250" s="59">
        <f t="shared" si="10"/>
        <v>1</v>
      </c>
      <c r="BI250" s="59">
        <f t="shared" si="11"/>
        <v>4.4152470941443851E-13</v>
      </c>
      <c r="BJ250" s="59" t="e">
        <f t="shared" si="12"/>
        <v>#N/A</v>
      </c>
      <c r="BK250" s="59"/>
      <c r="BL250" s="59"/>
      <c r="BM250" s="59"/>
      <c r="BN250" s="59"/>
      <c r="BO250" s="59"/>
      <c r="BP250" s="59"/>
      <c r="BQ250" s="59"/>
      <c r="BR250" s="59"/>
      <c r="BS250" s="59"/>
      <c r="BT250" s="59"/>
      <c r="BU250" s="59"/>
      <c r="BV250" s="59"/>
      <c r="BW250" s="59"/>
      <c r="BX250" s="59"/>
      <c r="BY250" s="59"/>
      <c r="BZ250" s="59"/>
      <c r="CA250" s="59"/>
      <c r="CB250" s="59"/>
      <c r="CC250" s="59"/>
      <c r="CD250" s="59"/>
      <c r="CE250" s="59"/>
      <c r="CF250" s="59"/>
      <c r="CG250" s="59"/>
      <c r="CH250" s="59"/>
      <c r="CI250" s="59"/>
      <c r="CJ250" s="59"/>
      <c r="CK250" s="59"/>
      <c r="CL250" s="59"/>
      <c r="CM250" s="59"/>
      <c r="CN250" s="59"/>
      <c r="CO250" s="59"/>
      <c r="CP250" s="59"/>
      <c r="CQ250" s="59"/>
      <c r="CR250" s="59"/>
      <c r="CS250" s="59"/>
      <c r="CT250" s="59"/>
      <c r="CU250" s="59"/>
      <c r="CV250" s="59"/>
      <c r="CW250" s="59"/>
      <c r="CX250" s="59"/>
      <c r="CY250" s="59"/>
      <c r="CZ250" s="59"/>
      <c r="DA250" s="59"/>
      <c r="DB250" s="59"/>
      <c r="DC250" s="59"/>
      <c r="DD250" s="59"/>
      <c r="DE250" s="59"/>
      <c r="DF250" s="59"/>
      <c r="DG250" s="59"/>
      <c r="DH250" s="59"/>
      <c r="DI250" s="59"/>
      <c r="DJ250" s="59"/>
      <c r="DK250" s="59"/>
      <c r="DL250" s="59"/>
      <c r="DM250" s="59"/>
      <c r="DN250" s="59"/>
      <c r="DO250" s="59"/>
      <c r="DP250" s="59"/>
      <c r="DQ250" s="59"/>
      <c r="DR250" s="59"/>
      <c r="DS250" s="59"/>
      <c r="DT250" s="59"/>
      <c r="DU250" s="59"/>
      <c r="DV250" s="59"/>
      <c r="DW250" s="59"/>
      <c r="DX250" s="59"/>
      <c r="DY250" s="59"/>
      <c r="DZ250" s="59"/>
      <c r="EA250" s="59"/>
      <c r="EB250" s="59"/>
      <c r="EC250" s="59"/>
      <c r="ED250" s="59"/>
      <c r="EE250" s="59"/>
      <c r="EF250" s="59"/>
      <c r="EG250" s="59"/>
      <c r="EH250" s="59"/>
      <c r="EI250" s="59"/>
      <c r="EJ250" s="59"/>
      <c r="EK250" s="59"/>
      <c r="EL250" s="59"/>
      <c r="EM250" s="59"/>
      <c r="EN250" s="59"/>
      <c r="EO250" s="59"/>
      <c r="EP250" s="59"/>
      <c r="EQ250" s="59"/>
      <c r="ER250" s="59"/>
      <c r="ES250" s="59"/>
      <c r="ET250" s="59"/>
    </row>
    <row r="251" spans="1:150" outlineLevel="1" x14ac:dyDescent="0.2">
      <c r="A251" s="17">
        <v>48</v>
      </c>
      <c r="B251" s="17">
        <v>0</v>
      </c>
      <c r="C251" s="1">
        <v>1.8037613965571902E-3</v>
      </c>
      <c r="D251" s="1">
        <f t="shared" si="4"/>
        <v>-1.8037613965571902E-3</v>
      </c>
      <c r="E251" s="1">
        <f t="shared" si="5"/>
        <v>3.610780266015288E-3</v>
      </c>
      <c r="F251" s="1">
        <f t="shared" si="6"/>
        <v>-6.0089768397084777E-2</v>
      </c>
      <c r="G251" s="1">
        <f t="shared" si="7"/>
        <v>-4.2509067632387293E-2</v>
      </c>
      <c r="H251" s="1">
        <v>3.713157867806003E-2</v>
      </c>
      <c r="I251" s="1">
        <f t="shared" si="8"/>
        <v>6.9685052155015733E-5</v>
      </c>
      <c r="J251" s="1">
        <f t="shared" si="9"/>
        <v>-4.3320963552648417E-2</v>
      </c>
      <c r="AW251" s="59"/>
      <c r="AX251" s="59"/>
      <c r="AY251" s="59"/>
      <c r="AZ251" s="59"/>
      <c r="BA251" s="59"/>
      <c r="BB251" s="59"/>
      <c r="BC251" s="59"/>
      <c r="BD251" s="72"/>
      <c r="BE251" s="59"/>
      <c r="BF251" s="59"/>
      <c r="BG251" s="59"/>
      <c r="BH251" s="59">
        <f t="shared" si="10"/>
        <v>1</v>
      </c>
      <c r="BI251" s="59">
        <f t="shared" si="11"/>
        <v>1.8037613965571902E-3</v>
      </c>
      <c r="BJ251" s="59" t="e">
        <f t="shared" si="12"/>
        <v>#N/A</v>
      </c>
      <c r="BK251" s="59"/>
      <c r="BL251" s="59"/>
      <c r="BM251" s="59"/>
      <c r="BN251" s="59"/>
      <c r="BO251" s="59"/>
      <c r="BP251" s="59"/>
      <c r="BQ251" s="59"/>
      <c r="BR251" s="59"/>
      <c r="BS251" s="59"/>
      <c r="BT251" s="59"/>
      <c r="BU251" s="59"/>
      <c r="BV251" s="59"/>
      <c r="BW251" s="59"/>
      <c r="BX251" s="59"/>
      <c r="BY251" s="59"/>
      <c r="BZ251" s="59"/>
      <c r="CA251" s="59"/>
      <c r="CB251" s="59"/>
      <c r="CC251" s="59"/>
      <c r="CD251" s="59"/>
      <c r="CE251" s="59"/>
      <c r="CF251" s="59"/>
      <c r="CG251" s="59"/>
      <c r="CH251" s="59"/>
      <c r="CI251" s="59"/>
      <c r="CJ251" s="59"/>
      <c r="CK251" s="59"/>
      <c r="CL251" s="59"/>
      <c r="CM251" s="59"/>
      <c r="CN251" s="59"/>
      <c r="CO251" s="59"/>
      <c r="CP251" s="59"/>
      <c r="CQ251" s="59"/>
      <c r="CR251" s="59"/>
      <c r="CS251" s="59"/>
      <c r="CT251" s="59"/>
      <c r="CU251" s="59"/>
      <c r="CV251" s="59"/>
      <c r="CW251" s="59"/>
      <c r="CX251" s="59"/>
      <c r="CY251" s="59"/>
      <c r="CZ251" s="59"/>
      <c r="DA251" s="59"/>
      <c r="DB251" s="59"/>
      <c r="DC251" s="59"/>
      <c r="DD251" s="59"/>
      <c r="DE251" s="59"/>
      <c r="DF251" s="59"/>
      <c r="DG251" s="59"/>
      <c r="DH251" s="59"/>
      <c r="DI251" s="59"/>
      <c r="DJ251" s="59"/>
      <c r="DK251" s="59"/>
      <c r="DL251" s="59"/>
      <c r="DM251" s="59"/>
      <c r="DN251" s="59"/>
      <c r="DO251" s="59"/>
      <c r="DP251" s="59"/>
      <c r="DQ251" s="59"/>
      <c r="DR251" s="59"/>
      <c r="DS251" s="59"/>
      <c r="DT251" s="59"/>
      <c r="DU251" s="59"/>
      <c r="DV251" s="59"/>
      <c r="DW251" s="59"/>
      <c r="DX251" s="59"/>
      <c r="DY251" s="59"/>
      <c r="DZ251" s="59"/>
      <c r="EA251" s="59"/>
      <c r="EB251" s="59"/>
      <c r="EC251" s="59"/>
      <c r="ED251" s="59"/>
      <c r="EE251" s="59"/>
      <c r="EF251" s="59"/>
      <c r="EG251" s="59"/>
      <c r="EH251" s="59"/>
      <c r="EI251" s="59"/>
      <c r="EJ251" s="59"/>
      <c r="EK251" s="59"/>
      <c r="EL251" s="59"/>
      <c r="EM251" s="59"/>
      <c r="EN251" s="59"/>
      <c r="EO251" s="59"/>
      <c r="EP251" s="59"/>
      <c r="EQ251" s="59"/>
      <c r="ER251" s="59"/>
      <c r="ES251" s="59"/>
      <c r="ET251" s="59"/>
    </row>
    <row r="252" spans="1:150" outlineLevel="1" x14ac:dyDescent="0.2">
      <c r="A252" s="17">
        <v>49</v>
      </c>
      <c r="B252" s="17">
        <v>0</v>
      </c>
      <c r="C252" s="1">
        <v>9.1272080941935041E-30</v>
      </c>
      <c r="D252" s="1">
        <f t="shared" si="4"/>
        <v>-9.1272080941935041E-30</v>
      </c>
      <c r="E252" s="1">
        <f t="shared" si="5"/>
        <v>0</v>
      </c>
      <c r="F252" s="1">
        <f t="shared" si="6"/>
        <v>0</v>
      </c>
      <c r="G252" s="1">
        <f t="shared" si="7"/>
        <v>-3.0211269576423799E-15</v>
      </c>
      <c r="H252" s="1">
        <v>1.8405624036526162E-26</v>
      </c>
      <c r="I252" s="1">
        <f t="shared" si="8"/>
        <v>1.6799196068486409E-55</v>
      </c>
      <c r="J252" s="1">
        <f t="shared" si="9"/>
        <v>-3.0211269576423799E-15</v>
      </c>
      <c r="AW252" s="59"/>
      <c r="AX252" s="59"/>
      <c r="AY252" s="59"/>
      <c r="AZ252" s="59"/>
      <c r="BA252" s="59"/>
      <c r="BB252" s="59"/>
      <c r="BC252" s="59"/>
      <c r="BD252" s="72"/>
      <c r="BE252" s="59"/>
      <c r="BF252" s="59"/>
      <c r="BG252" s="59"/>
      <c r="BH252" s="59">
        <f t="shared" si="10"/>
        <v>1</v>
      </c>
      <c r="BI252" s="59">
        <f t="shared" si="11"/>
        <v>9.1272080941935041E-30</v>
      </c>
      <c r="BJ252" s="59" t="e">
        <f t="shared" si="12"/>
        <v>#N/A</v>
      </c>
      <c r="BK252" s="59"/>
      <c r="BL252" s="59"/>
      <c r="BM252" s="59"/>
      <c r="BN252" s="59"/>
      <c r="BO252" s="59"/>
      <c r="BP252" s="59"/>
      <c r="BQ252" s="59"/>
      <c r="BR252" s="59"/>
      <c r="BS252" s="59"/>
      <c r="BT252" s="59"/>
      <c r="BU252" s="59"/>
      <c r="BV252" s="59"/>
      <c r="BW252" s="59"/>
      <c r="BX252" s="59"/>
      <c r="BY252" s="59"/>
      <c r="BZ252" s="59"/>
      <c r="CA252" s="59"/>
      <c r="CB252" s="59"/>
      <c r="CC252" s="59"/>
      <c r="CD252" s="59"/>
      <c r="CE252" s="59"/>
      <c r="CF252" s="59"/>
      <c r="CG252" s="59"/>
      <c r="CH252" s="59"/>
      <c r="CI252" s="59"/>
      <c r="CJ252" s="59"/>
      <c r="CK252" s="59"/>
      <c r="CL252" s="59"/>
      <c r="CM252" s="59"/>
      <c r="CN252" s="59"/>
      <c r="CO252" s="59"/>
      <c r="CP252" s="59"/>
      <c r="CQ252" s="59"/>
      <c r="CR252" s="59"/>
      <c r="CS252" s="59"/>
      <c r="CT252" s="59"/>
      <c r="CU252" s="59"/>
      <c r="CV252" s="59"/>
      <c r="CW252" s="59"/>
      <c r="CX252" s="59"/>
      <c r="CY252" s="59"/>
      <c r="CZ252" s="59"/>
      <c r="DA252" s="59"/>
      <c r="DB252" s="59"/>
      <c r="DC252" s="59"/>
      <c r="DD252" s="59"/>
      <c r="DE252" s="59"/>
      <c r="DF252" s="59"/>
      <c r="DG252" s="59"/>
      <c r="DH252" s="59"/>
      <c r="DI252" s="59"/>
      <c r="DJ252" s="59"/>
      <c r="DK252" s="59"/>
      <c r="DL252" s="59"/>
      <c r="DM252" s="59"/>
      <c r="DN252" s="59"/>
      <c r="DO252" s="59"/>
      <c r="DP252" s="59"/>
      <c r="DQ252" s="59"/>
      <c r="DR252" s="59"/>
      <c r="DS252" s="59"/>
      <c r="DT252" s="59"/>
      <c r="DU252" s="59"/>
      <c r="DV252" s="59"/>
      <c r="DW252" s="59"/>
      <c r="DX252" s="59"/>
      <c r="DY252" s="59"/>
      <c r="DZ252" s="59"/>
      <c r="EA252" s="59"/>
      <c r="EB252" s="59"/>
      <c r="EC252" s="59"/>
      <c r="ED252" s="59"/>
      <c r="EE252" s="59"/>
      <c r="EF252" s="59"/>
      <c r="EG252" s="59"/>
      <c r="EH252" s="59"/>
      <c r="EI252" s="59"/>
      <c r="EJ252" s="59"/>
      <c r="EK252" s="59"/>
      <c r="EL252" s="59"/>
      <c r="EM252" s="59"/>
      <c r="EN252" s="59"/>
      <c r="EO252" s="59"/>
      <c r="EP252" s="59"/>
      <c r="EQ252" s="59"/>
      <c r="ER252" s="59"/>
      <c r="ES252" s="59"/>
      <c r="ET252" s="59"/>
    </row>
    <row r="253" spans="1:150" outlineLevel="1" x14ac:dyDescent="0.2">
      <c r="A253" s="17">
        <v>50</v>
      </c>
      <c r="B253" s="17">
        <v>0</v>
      </c>
      <c r="C253" s="1">
        <v>4.5072252933780014E-14</v>
      </c>
      <c r="D253" s="1">
        <f t="shared" si="4"/>
        <v>-4.5072252933780014E-14</v>
      </c>
      <c r="E253" s="1">
        <f t="shared" si="5"/>
        <v>9.0150109599560679E-14</v>
      </c>
      <c r="F253" s="1">
        <f t="shared" si="6"/>
        <v>-3.0025007843389599E-7</v>
      </c>
      <c r="G253" s="1">
        <f t="shared" si="7"/>
        <v>-2.123022678488905E-7</v>
      </c>
      <c r="H253" s="1">
        <v>1.8827469620706274E-11</v>
      </c>
      <c r="I253" s="1">
        <f t="shared" si="8"/>
        <v>8.485964728635477E-25</v>
      </c>
      <c r="J253" s="1">
        <f t="shared" si="9"/>
        <v>-2.1230226785088907E-7</v>
      </c>
      <c r="AW253" s="59"/>
      <c r="AX253" s="59"/>
      <c r="AY253" s="59"/>
      <c r="AZ253" s="59"/>
      <c r="BA253" s="59"/>
      <c r="BB253" s="59"/>
      <c r="BC253" s="59"/>
      <c r="BD253" s="72"/>
      <c r="BE253" s="59"/>
      <c r="BF253" s="59"/>
      <c r="BG253" s="59"/>
      <c r="BH253" s="59">
        <f t="shared" si="10"/>
        <v>1</v>
      </c>
      <c r="BI253" s="59">
        <f t="shared" si="11"/>
        <v>4.5072252933780014E-14</v>
      </c>
      <c r="BJ253" s="59" t="e">
        <f t="shared" si="12"/>
        <v>#N/A</v>
      </c>
      <c r="BK253" s="59"/>
      <c r="BL253" s="59"/>
      <c r="BM253" s="59"/>
      <c r="BN253" s="59"/>
      <c r="BO253" s="59"/>
      <c r="BP253" s="59"/>
      <c r="BQ253" s="59"/>
      <c r="BR253" s="59"/>
      <c r="BS253" s="59"/>
      <c r="BT253" s="59"/>
      <c r="BU253" s="59"/>
      <c r="BV253" s="59"/>
      <c r="BW253" s="59"/>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59"/>
      <c r="DI253" s="59"/>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row>
    <row r="254" spans="1:150" outlineLevel="1" x14ac:dyDescent="0.2">
      <c r="A254" s="17">
        <v>51</v>
      </c>
      <c r="B254" s="17">
        <v>0</v>
      </c>
      <c r="C254" s="1">
        <v>9.271310468072414E-11</v>
      </c>
      <c r="D254" s="1">
        <f t="shared" si="4"/>
        <v>-9.271310468072414E-11</v>
      </c>
      <c r="E254" s="1">
        <f t="shared" si="5"/>
        <v>1.8542589685061915E-10</v>
      </c>
      <c r="F254" s="1">
        <f t="shared" si="6"/>
        <v>-1.361711778793953E-5</v>
      </c>
      <c r="G254" s="1">
        <f t="shared" si="7"/>
        <v>-9.6287644425086988E-6</v>
      </c>
      <c r="H254" s="1">
        <v>2.0808418848824711E-8</v>
      </c>
      <c r="I254" s="1">
        <f t="shared" si="8"/>
        <v>1.9292131552941774E-18</v>
      </c>
      <c r="J254" s="1">
        <f t="shared" si="9"/>
        <v>-9.6287645426883815E-6</v>
      </c>
      <c r="AW254" s="59"/>
      <c r="AX254" s="59"/>
      <c r="AY254" s="59"/>
      <c r="AZ254" s="59"/>
      <c r="BA254" s="59"/>
      <c r="BB254" s="59"/>
      <c r="BC254" s="59"/>
      <c r="BD254" s="72"/>
      <c r="BE254" s="59"/>
      <c r="BF254" s="59"/>
      <c r="BG254" s="59"/>
      <c r="BH254" s="59">
        <f t="shared" si="10"/>
        <v>1</v>
      </c>
      <c r="BI254" s="59">
        <f t="shared" si="11"/>
        <v>9.271310468072414E-11</v>
      </c>
      <c r="BJ254" s="59" t="e">
        <f t="shared" si="12"/>
        <v>#N/A</v>
      </c>
      <c r="BK254" s="59"/>
      <c r="BL254" s="59"/>
      <c r="BM254" s="59"/>
      <c r="BN254" s="59"/>
      <c r="BO254" s="59"/>
      <c r="BP254" s="59"/>
      <c r="BQ254" s="59"/>
      <c r="BR254" s="59"/>
      <c r="BS254" s="59"/>
      <c r="BT254" s="59"/>
      <c r="BU254" s="59"/>
      <c r="BV254" s="59"/>
      <c r="BW254" s="59"/>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59"/>
      <c r="DI254" s="59"/>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row>
    <row r="255" spans="1:150" outlineLevel="1" x14ac:dyDescent="0.2">
      <c r="A255" s="17">
        <v>52</v>
      </c>
      <c r="B255" s="17">
        <v>0</v>
      </c>
      <c r="C255" s="1">
        <v>8.496857102410486E-24</v>
      </c>
      <c r="D255" s="1">
        <f t="shared" si="4"/>
        <v>-8.496857102410486E-24</v>
      </c>
      <c r="E255" s="1">
        <f t="shared" si="5"/>
        <v>0</v>
      </c>
      <c r="F255" s="1">
        <f t="shared" si="6"/>
        <v>0</v>
      </c>
      <c r="G255" s="1">
        <f t="shared" si="7"/>
        <v>-2.9149368950991866E-12</v>
      </c>
      <c r="H255" s="1">
        <v>1.0749114340180074E-20</v>
      </c>
      <c r="I255" s="1">
        <f t="shared" si="8"/>
        <v>9.1333688525981473E-44</v>
      </c>
      <c r="J255" s="1">
        <f t="shared" si="9"/>
        <v>-2.9149368950991866E-12</v>
      </c>
      <c r="AW255" s="59"/>
      <c r="AX255" s="59"/>
      <c r="AY255" s="59"/>
      <c r="AZ255" s="59"/>
      <c r="BA255" s="59"/>
      <c r="BB255" s="59"/>
      <c r="BC255" s="59"/>
      <c r="BD255" s="72"/>
      <c r="BE255" s="59"/>
      <c r="BF255" s="59"/>
      <c r="BG255" s="59"/>
      <c r="BH255" s="59">
        <f t="shared" si="10"/>
        <v>1</v>
      </c>
      <c r="BI255" s="59">
        <f t="shared" si="11"/>
        <v>8.496857102410486E-24</v>
      </c>
      <c r="BJ255" s="59" t="e">
        <f t="shared" si="12"/>
        <v>#N/A</v>
      </c>
      <c r="BK255" s="59"/>
      <c r="BL255" s="59"/>
      <c r="BM255" s="59"/>
      <c r="BN255" s="59"/>
      <c r="BO255" s="59"/>
      <c r="BP255" s="59"/>
      <c r="BQ255" s="59"/>
      <c r="BR255" s="59"/>
      <c r="BS255" s="59"/>
      <c r="BT255" s="59"/>
      <c r="BU255" s="59"/>
      <c r="BV255" s="59"/>
      <c r="BW255" s="59"/>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59"/>
      <c r="DI255" s="59"/>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row>
    <row r="256" spans="1:150" outlineLevel="1" x14ac:dyDescent="0.2">
      <c r="A256" s="17">
        <v>53</v>
      </c>
      <c r="B256" s="17">
        <v>0</v>
      </c>
      <c r="C256" s="1">
        <v>4.2611833102123098E-11</v>
      </c>
      <c r="D256" s="1">
        <f t="shared" si="4"/>
        <v>-4.2611833102123098E-11</v>
      </c>
      <c r="E256" s="1">
        <f t="shared" si="5"/>
        <v>8.5223383903670365E-11</v>
      </c>
      <c r="F256" s="1">
        <f t="shared" si="6"/>
        <v>-9.2316512013653537E-6</v>
      </c>
      <c r="G256" s="1">
        <f t="shared" si="7"/>
        <v>-6.5277739777001214E-6</v>
      </c>
      <c r="H256" s="1">
        <v>1.2070738833975066E-8</v>
      </c>
      <c r="I256" s="1">
        <f t="shared" si="8"/>
        <v>5.1435631484323985E-19</v>
      </c>
      <c r="J256" s="1">
        <f t="shared" si="9"/>
        <v>-6.527774017097649E-6</v>
      </c>
      <c r="AW256" s="59"/>
      <c r="AX256" s="59"/>
      <c r="AY256" s="59"/>
      <c r="AZ256" s="59"/>
      <c r="BA256" s="59"/>
      <c r="BB256" s="59"/>
      <c r="BC256" s="59"/>
      <c r="BD256" s="72"/>
      <c r="BE256" s="59"/>
      <c r="BF256" s="59"/>
      <c r="BG256" s="59"/>
      <c r="BH256" s="59">
        <f t="shared" si="10"/>
        <v>1</v>
      </c>
      <c r="BI256" s="59">
        <f t="shared" si="11"/>
        <v>4.2611833102123098E-11</v>
      </c>
      <c r="BJ256" s="59" t="e">
        <f t="shared" si="12"/>
        <v>#N/A</v>
      </c>
      <c r="BK256" s="59"/>
      <c r="BL256" s="59"/>
      <c r="BM256" s="59"/>
      <c r="BN256" s="59"/>
      <c r="BO256" s="59"/>
      <c r="BP256" s="59"/>
      <c r="BQ256" s="59"/>
      <c r="BR256" s="59"/>
      <c r="BS256" s="59"/>
      <c r="BT256" s="59"/>
      <c r="BU256" s="59"/>
      <c r="BV256" s="59"/>
      <c r="BW256" s="59"/>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59"/>
      <c r="DI256" s="59"/>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row>
    <row r="257" spans="1:150" outlineLevel="1" x14ac:dyDescent="0.2">
      <c r="A257" s="17">
        <v>54</v>
      </c>
      <c r="B257" s="17">
        <v>0</v>
      </c>
      <c r="C257" s="1">
        <v>1.4650858260490057E-18</v>
      </c>
      <c r="D257" s="1">
        <f t="shared" si="4"/>
        <v>-1.4650858260490057E-18</v>
      </c>
      <c r="E257" s="1">
        <f t="shared" si="5"/>
        <v>0</v>
      </c>
      <c r="F257" s="1">
        <f t="shared" si="6"/>
        <v>0</v>
      </c>
      <c r="G257" s="1">
        <f t="shared" si="7"/>
        <v>-1.2104072975858191E-9</v>
      </c>
      <c r="H257" s="1">
        <v>1.0272310979776921E-15</v>
      </c>
      <c r="I257" s="1">
        <f t="shared" si="8"/>
        <v>1.5049817217238756E-33</v>
      </c>
      <c r="J257" s="1">
        <f t="shared" si="9"/>
        <v>-1.2104072975858197E-9</v>
      </c>
      <c r="AW257" s="59"/>
      <c r="AX257" s="59"/>
      <c r="AY257" s="59"/>
      <c r="AZ257" s="59"/>
      <c r="BA257" s="59"/>
      <c r="BB257" s="59"/>
      <c r="BC257" s="59"/>
      <c r="BD257" s="72"/>
      <c r="BE257" s="59"/>
      <c r="BF257" s="59"/>
      <c r="BG257" s="59"/>
      <c r="BH257" s="59">
        <f t="shared" si="10"/>
        <v>1</v>
      </c>
      <c r="BI257" s="59">
        <f t="shared" si="11"/>
        <v>1.4650858260490057E-18</v>
      </c>
      <c r="BJ257" s="59" t="e">
        <f t="shared" si="12"/>
        <v>#N/A</v>
      </c>
      <c r="BK257" s="59"/>
      <c r="BL257" s="59"/>
      <c r="BM257" s="59"/>
      <c r="BN257" s="59"/>
      <c r="BO257" s="59"/>
      <c r="BP257" s="59"/>
      <c r="BQ257" s="59"/>
      <c r="BR257" s="59"/>
      <c r="BS257" s="59"/>
      <c r="BT257" s="59"/>
      <c r="BU257" s="59"/>
      <c r="BV257" s="59"/>
      <c r="BW257" s="59"/>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59"/>
      <c r="DI257" s="59"/>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row>
    <row r="258" spans="1:150" outlineLevel="1" x14ac:dyDescent="0.2">
      <c r="A258" s="17">
        <v>55</v>
      </c>
      <c r="B258" s="17">
        <v>0</v>
      </c>
      <c r="C258" s="1">
        <v>1.2487352052185179E-12</v>
      </c>
      <c r="D258" s="1">
        <f t="shared" si="4"/>
        <v>-1.2487352052185179E-12</v>
      </c>
      <c r="E258" s="1">
        <f t="shared" si="5"/>
        <v>2.4975577161951927E-12</v>
      </c>
      <c r="F258" s="1">
        <f t="shared" si="6"/>
        <v>-1.5803663234184638E-6</v>
      </c>
      <c r="G258" s="1">
        <f t="shared" si="7"/>
        <v>-1.117468212174323E-6</v>
      </c>
      <c r="H258" s="1">
        <v>4.1592350379919364E-10</v>
      </c>
      <c r="I258" s="1">
        <f t="shared" si="8"/>
        <v>5.1937832208856152E-22</v>
      </c>
      <c r="J258" s="1">
        <f t="shared" si="9"/>
        <v>-1.1174682124067137E-6</v>
      </c>
      <c r="AW258" s="59"/>
      <c r="AX258" s="59"/>
      <c r="AY258" s="59"/>
      <c r="AZ258" s="59"/>
      <c r="BA258" s="59"/>
      <c r="BB258" s="59"/>
      <c r="BC258" s="59"/>
      <c r="BD258" s="72"/>
      <c r="BE258" s="59"/>
      <c r="BF258" s="59"/>
      <c r="BG258" s="59"/>
      <c r="BH258" s="59">
        <f t="shared" si="10"/>
        <v>1</v>
      </c>
      <c r="BI258" s="59">
        <f t="shared" si="11"/>
        <v>1.2487352052185179E-12</v>
      </c>
      <c r="BJ258" s="59" t="e">
        <f t="shared" si="12"/>
        <v>#N/A</v>
      </c>
      <c r="BK258" s="59"/>
      <c r="BL258" s="59"/>
      <c r="BM258" s="59"/>
      <c r="BN258" s="59"/>
      <c r="BO258" s="59"/>
      <c r="BP258" s="59"/>
      <c r="BQ258" s="59"/>
      <c r="BR258" s="59"/>
      <c r="BS258" s="59"/>
      <c r="BT258" s="59"/>
      <c r="BU258" s="59"/>
      <c r="BV258" s="59"/>
      <c r="BW258" s="59"/>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59"/>
      <c r="DI258" s="59"/>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row>
    <row r="259" spans="1:150" outlineLevel="1" x14ac:dyDescent="0.2">
      <c r="A259" s="17">
        <v>56</v>
      </c>
      <c r="B259" s="17">
        <v>0</v>
      </c>
      <c r="C259" s="1">
        <v>2.3468211471373569E-9</v>
      </c>
      <c r="D259" s="1">
        <f t="shared" si="4"/>
        <v>-2.3468211471373569E-9</v>
      </c>
      <c r="E259" s="1">
        <f t="shared" si="5"/>
        <v>4.6936423581547508E-9</v>
      </c>
      <c r="F259" s="1">
        <f t="shared" si="6"/>
        <v>-6.8510162444375733E-5</v>
      </c>
      <c r="G259" s="1">
        <f t="shared" si="7"/>
        <v>-4.8444000171795547E-5</v>
      </c>
      <c r="H259" s="1">
        <v>3.6295922215034856E-7</v>
      </c>
      <c r="I259" s="1">
        <f t="shared" si="8"/>
        <v>8.5180068925890268E-16</v>
      </c>
      <c r="J259" s="1">
        <f t="shared" si="9"/>
        <v>-4.8444008963396247E-5</v>
      </c>
      <c r="AW259" s="59"/>
      <c r="AX259" s="59"/>
      <c r="AY259" s="59"/>
      <c r="AZ259" s="59"/>
      <c r="BA259" s="59"/>
      <c r="BB259" s="59"/>
      <c r="BC259" s="59"/>
      <c r="BD259" s="72"/>
      <c r="BE259" s="59"/>
      <c r="BF259" s="59"/>
      <c r="BG259" s="59"/>
      <c r="BH259" s="59">
        <f t="shared" si="10"/>
        <v>1</v>
      </c>
      <c r="BI259" s="59">
        <f t="shared" si="11"/>
        <v>2.3468211471373569E-9</v>
      </c>
      <c r="BJ259" s="59" t="e">
        <f t="shared" si="12"/>
        <v>#N/A</v>
      </c>
      <c r="BK259" s="59"/>
      <c r="BL259" s="59"/>
      <c r="BM259" s="59"/>
      <c r="BN259" s="59"/>
      <c r="BO259" s="59"/>
      <c r="BP259" s="59"/>
      <c r="BQ259" s="59"/>
      <c r="BR259" s="59"/>
      <c r="BS259" s="59"/>
      <c r="BT259" s="59"/>
      <c r="BU259" s="59"/>
      <c r="BV259" s="59"/>
      <c r="BW259" s="59"/>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59"/>
      <c r="DI259" s="59"/>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row>
    <row r="260" spans="1:150" outlineLevel="1" x14ac:dyDescent="0.2">
      <c r="A260" s="17">
        <v>57</v>
      </c>
      <c r="B260" s="17">
        <v>0</v>
      </c>
      <c r="C260" s="1">
        <v>1.8647307380131929E-27</v>
      </c>
      <c r="D260" s="1">
        <f t="shared" si="4"/>
        <v>-1.8647307380131929E-27</v>
      </c>
      <c r="E260" s="1">
        <f t="shared" si="5"/>
        <v>0</v>
      </c>
      <c r="F260" s="1">
        <f t="shared" si="6"/>
        <v>0</v>
      </c>
      <c r="G260" s="1">
        <f t="shared" si="7"/>
        <v>-4.3182528156804266E-14</v>
      </c>
      <c r="H260" s="1">
        <v>3.1235558499838026E-24</v>
      </c>
      <c r="I260" s="1">
        <f t="shared" si="8"/>
        <v>5.8245906053657233E-51</v>
      </c>
      <c r="J260" s="1">
        <f t="shared" si="9"/>
        <v>-4.3182528156804266E-14</v>
      </c>
      <c r="AW260" s="59"/>
      <c r="AX260" s="59"/>
      <c r="AY260" s="59"/>
      <c r="AZ260" s="59"/>
      <c r="BA260" s="59"/>
      <c r="BB260" s="59"/>
      <c r="BC260" s="59"/>
      <c r="BD260" s="72"/>
      <c r="BE260" s="59"/>
      <c r="BF260" s="59"/>
      <c r="BG260" s="59"/>
      <c r="BH260" s="59">
        <f t="shared" si="10"/>
        <v>1</v>
      </c>
      <c r="BI260" s="59">
        <f t="shared" si="11"/>
        <v>1.8647307380131929E-27</v>
      </c>
      <c r="BJ260" s="59" t="e">
        <f t="shared" si="12"/>
        <v>#N/A</v>
      </c>
      <c r="BK260" s="59"/>
      <c r="BL260" s="59"/>
      <c r="BM260" s="59"/>
      <c r="BN260" s="59"/>
      <c r="BO260" s="59"/>
      <c r="BP260" s="59"/>
      <c r="BQ260" s="59"/>
      <c r="BR260" s="59"/>
      <c r="BS260" s="59"/>
      <c r="BT260" s="59"/>
      <c r="BU260" s="59"/>
      <c r="BV260" s="59"/>
      <c r="BW260" s="59"/>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59"/>
      <c r="DI260" s="59"/>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row>
    <row r="261" spans="1:150" outlineLevel="1" x14ac:dyDescent="0.2">
      <c r="A261" s="17">
        <v>58</v>
      </c>
      <c r="B261" s="17">
        <v>0</v>
      </c>
      <c r="C261" s="1">
        <v>6.7534811953632751E-26</v>
      </c>
      <c r="D261" s="1">
        <f t="shared" si="4"/>
        <v>-6.7534811953632751E-26</v>
      </c>
      <c r="E261" s="1">
        <f t="shared" si="5"/>
        <v>0</v>
      </c>
      <c r="F261" s="1">
        <f t="shared" si="6"/>
        <v>0</v>
      </c>
      <c r="G261" s="1">
        <f t="shared" si="7"/>
        <v>-2.598746081356021E-13</v>
      </c>
      <c r="H261" s="1">
        <v>9.9989766353225774E-23</v>
      </c>
      <c r="I261" s="1">
        <f t="shared" si="8"/>
        <v>6.7527900679527775E-48</v>
      </c>
      <c r="J261" s="1">
        <f t="shared" si="9"/>
        <v>-2.598746081356021E-13</v>
      </c>
      <c r="AW261" s="59"/>
      <c r="AX261" s="59"/>
      <c r="AY261" s="59"/>
      <c r="AZ261" s="59"/>
      <c r="BA261" s="59"/>
      <c r="BB261" s="59"/>
      <c r="BC261" s="59"/>
      <c r="BD261" s="72"/>
      <c r="BE261" s="59"/>
      <c r="BF261" s="59"/>
      <c r="BG261" s="59"/>
      <c r="BH261" s="59">
        <f t="shared" si="10"/>
        <v>1</v>
      </c>
      <c r="BI261" s="59">
        <f t="shared" si="11"/>
        <v>6.7534811953632751E-26</v>
      </c>
      <c r="BJ261" s="59" t="e">
        <f t="shared" si="12"/>
        <v>#N/A</v>
      </c>
      <c r="BK261" s="59"/>
      <c r="BL261" s="59"/>
      <c r="BM261" s="59"/>
      <c r="BN261" s="59"/>
      <c r="BO261" s="59"/>
      <c r="BP261" s="59"/>
      <c r="BQ261" s="59"/>
      <c r="BR261" s="59"/>
      <c r="BS261" s="59"/>
      <c r="BT261" s="59"/>
      <c r="BU261" s="59"/>
      <c r="BV261" s="59"/>
      <c r="BW261" s="59"/>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59"/>
      <c r="DI261" s="59"/>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row>
    <row r="262" spans="1:150" outlineLevel="1" x14ac:dyDescent="0.2">
      <c r="A262" s="17">
        <v>59</v>
      </c>
      <c r="B262" s="17">
        <v>0</v>
      </c>
      <c r="C262" s="1">
        <v>4.7814914962309634E-18</v>
      </c>
      <c r="D262" s="1">
        <f t="shared" si="4"/>
        <v>-4.7814914962309634E-18</v>
      </c>
      <c r="E262" s="1">
        <f t="shared" si="5"/>
        <v>0</v>
      </c>
      <c r="F262" s="1">
        <f t="shared" si="6"/>
        <v>0</v>
      </c>
      <c r="G262" s="1">
        <f t="shared" si="7"/>
        <v>-2.186662181552277E-9</v>
      </c>
      <c r="H262" s="1">
        <v>3.477643043858202E-15</v>
      </c>
      <c r="I262" s="1">
        <f t="shared" si="8"/>
        <v>1.6628320641134814E-32</v>
      </c>
      <c r="J262" s="1">
        <f t="shared" si="9"/>
        <v>-2.1866621815522807E-9</v>
      </c>
      <c r="AW262" s="59"/>
      <c r="AX262" s="59"/>
      <c r="AY262" s="59"/>
      <c r="AZ262" s="59"/>
      <c r="BA262" s="59"/>
      <c r="BB262" s="59"/>
      <c r="BC262" s="59"/>
      <c r="BD262" s="72"/>
      <c r="BE262" s="59"/>
      <c r="BF262" s="59"/>
      <c r="BG262" s="59"/>
      <c r="BH262" s="59">
        <f t="shared" si="10"/>
        <v>1</v>
      </c>
      <c r="BI262" s="59">
        <f t="shared" si="11"/>
        <v>4.7814914962309634E-18</v>
      </c>
      <c r="BJ262" s="59" t="e">
        <f t="shared" si="12"/>
        <v>#N/A</v>
      </c>
      <c r="BK262" s="59"/>
      <c r="BL262" s="59"/>
      <c r="BM262" s="59"/>
      <c r="BN262" s="59"/>
      <c r="BO262" s="59"/>
      <c r="BP262" s="59"/>
      <c r="BQ262" s="59"/>
      <c r="BR262" s="59"/>
      <c r="BS262" s="59"/>
      <c r="BT262" s="59"/>
      <c r="BU262" s="59"/>
      <c r="BV262" s="59"/>
      <c r="BW262" s="59"/>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59"/>
      <c r="DI262" s="59"/>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row>
    <row r="263" spans="1:150" outlineLevel="1" x14ac:dyDescent="0.2">
      <c r="A263" s="17">
        <v>60</v>
      </c>
      <c r="B263" s="17">
        <v>0</v>
      </c>
      <c r="C263" s="1">
        <v>4.211906206922383E-22</v>
      </c>
      <c r="D263" s="1">
        <f t="shared" si="4"/>
        <v>-4.211906206922383E-22</v>
      </c>
      <c r="E263" s="1">
        <f t="shared" si="5"/>
        <v>0</v>
      </c>
      <c r="F263" s="1">
        <f t="shared" si="6"/>
        <v>0</v>
      </c>
      <c r="G263" s="1">
        <f t="shared" si="7"/>
        <v>-2.0522929145037711E-11</v>
      </c>
      <c r="H263" s="1">
        <v>4.7705701222879863E-19</v>
      </c>
      <c r="I263" s="1">
        <f t="shared" si="8"/>
        <v>2.0093193908623245E-40</v>
      </c>
      <c r="J263" s="1">
        <f t="shared" si="9"/>
        <v>-2.0522929145037711E-11</v>
      </c>
      <c r="AW263" s="59"/>
      <c r="AX263" s="59"/>
      <c r="AY263" s="59"/>
      <c r="AZ263" s="59"/>
      <c r="BA263" s="59"/>
      <c r="BB263" s="59"/>
      <c r="BC263" s="59"/>
      <c r="BD263" s="72"/>
      <c r="BE263" s="59"/>
      <c r="BF263" s="59"/>
      <c r="BG263" s="59"/>
      <c r="BH263" s="59">
        <f t="shared" si="10"/>
        <v>1</v>
      </c>
      <c r="BI263" s="59">
        <f t="shared" si="11"/>
        <v>4.211906206922383E-22</v>
      </c>
      <c r="BJ263" s="59" t="e">
        <f t="shared" si="12"/>
        <v>#N/A</v>
      </c>
      <c r="BK263" s="59"/>
      <c r="BL263" s="59"/>
      <c r="BM263" s="59"/>
      <c r="BN263" s="59"/>
      <c r="BO263" s="59"/>
      <c r="BP263" s="59"/>
      <c r="BQ263" s="59"/>
      <c r="BR263" s="59"/>
      <c r="BS263" s="59"/>
      <c r="BT263" s="59"/>
      <c r="BU263" s="59"/>
      <c r="BV263" s="59"/>
      <c r="BW263" s="59"/>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59"/>
      <c r="DI263" s="59"/>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row>
    <row r="264" spans="1:150" outlineLevel="1" x14ac:dyDescent="0.2">
      <c r="A264" s="17">
        <v>61</v>
      </c>
      <c r="B264" s="17">
        <v>0</v>
      </c>
      <c r="C264" s="1">
        <v>2.4261252020547924E-16</v>
      </c>
      <c r="D264" s="1">
        <f t="shared" si="4"/>
        <v>-2.4261252020547924E-16</v>
      </c>
      <c r="E264" s="1">
        <f t="shared" si="5"/>
        <v>4.4408920985006257E-16</v>
      </c>
      <c r="F264" s="1">
        <f t="shared" si="6"/>
        <v>-2.1073424255447014E-8</v>
      </c>
      <c r="G264" s="1">
        <f t="shared" si="7"/>
        <v>-1.5576023889474467E-8</v>
      </c>
      <c r="H264" s="1">
        <v>1.2932829494639497E-13</v>
      </c>
      <c r="I264" s="1">
        <f t="shared" si="8"/>
        <v>3.1376663570826493E-29</v>
      </c>
      <c r="J264" s="1">
        <f t="shared" si="9"/>
        <v>-1.5576023889475473E-8</v>
      </c>
      <c r="AW264" s="59"/>
      <c r="AX264" s="59"/>
      <c r="AY264" s="59"/>
      <c r="AZ264" s="59"/>
      <c r="BA264" s="59"/>
      <c r="BB264" s="59"/>
      <c r="BC264" s="59"/>
      <c r="BD264" s="72"/>
      <c r="BE264" s="59"/>
      <c r="BF264" s="59"/>
      <c r="BG264" s="59"/>
      <c r="BH264" s="59">
        <f t="shared" si="10"/>
        <v>1</v>
      </c>
      <c r="BI264" s="59">
        <f t="shared" si="11"/>
        <v>2.4261252020547924E-16</v>
      </c>
      <c r="BJ264" s="59" t="e">
        <f t="shared" si="12"/>
        <v>#N/A</v>
      </c>
      <c r="BK264" s="59"/>
      <c r="BL264" s="59"/>
      <c r="BM264" s="59"/>
      <c r="BN264" s="59"/>
      <c r="BO264" s="59"/>
      <c r="BP264" s="59"/>
      <c r="BQ264" s="59"/>
      <c r="BR264" s="59"/>
      <c r="BS264" s="59"/>
      <c r="BT264" s="59"/>
      <c r="BU264" s="59"/>
      <c r="BV264" s="59"/>
      <c r="BW264" s="59"/>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59"/>
      <c r="DI264" s="59"/>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row>
    <row r="265" spans="1:150" outlineLevel="1" x14ac:dyDescent="0.2">
      <c r="A265" s="17">
        <v>62</v>
      </c>
      <c r="B265" s="17">
        <v>0</v>
      </c>
      <c r="C265" s="1">
        <v>3.2840178071574552E-21</v>
      </c>
      <c r="D265" s="1">
        <f t="shared" si="4"/>
        <v>-3.2840178071574552E-21</v>
      </c>
      <c r="E265" s="1">
        <f t="shared" si="5"/>
        <v>0</v>
      </c>
      <c r="F265" s="1">
        <f t="shared" si="6"/>
        <v>0</v>
      </c>
      <c r="G265" s="1">
        <f t="shared" si="7"/>
        <v>-5.7306350495887061E-11</v>
      </c>
      <c r="H265" s="1">
        <v>3.3069046489609331E-18</v>
      </c>
      <c r="I265" s="1">
        <f t="shared" si="8"/>
        <v>1.0859933753759478E-38</v>
      </c>
      <c r="J265" s="1">
        <f t="shared" si="9"/>
        <v>-5.7306350495887061E-11</v>
      </c>
      <c r="AW265" s="59"/>
      <c r="AX265" s="59"/>
      <c r="AY265" s="59"/>
      <c r="AZ265" s="59"/>
      <c r="BA265" s="59"/>
      <c r="BB265" s="59"/>
      <c r="BC265" s="59"/>
      <c r="BD265" s="72"/>
      <c r="BE265" s="59"/>
      <c r="BF265" s="59"/>
      <c r="BG265" s="59"/>
      <c r="BH265" s="59">
        <f t="shared" si="10"/>
        <v>1</v>
      </c>
      <c r="BI265" s="59">
        <f t="shared" si="11"/>
        <v>3.2840178071574552E-21</v>
      </c>
      <c r="BJ265" s="59" t="e">
        <f t="shared" si="12"/>
        <v>#N/A</v>
      </c>
      <c r="BK265" s="59"/>
      <c r="BL265" s="59"/>
      <c r="BM265" s="59"/>
      <c r="BN265" s="59"/>
      <c r="BO265" s="59"/>
      <c r="BP265" s="59"/>
      <c r="BQ265" s="59"/>
      <c r="BR265" s="59"/>
      <c r="BS265" s="59"/>
      <c r="BT265" s="59"/>
      <c r="BU265" s="59"/>
      <c r="BV265" s="59"/>
      <c r="BW265" s="59"/>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59"/>
      <c r="DI265" s="59"/>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row>
    <row r="266" spans="1:150" outlineLevel="1" x14ac:dyDescent="0.2">
      <c r="A266" s="17">
        <v>63</v>
      </c>
      <c r="B266" s="17">
        <v>0</v>
      </c>
      <c r="C266" s="1">
        <v>1.251026443040411E-14</v>
      </c>
      <c r="D266" s="1">
        <f t="shared" si="4"/>
        <v>-1.251026443040411E-14</v>
      </c>
      <c r="E266" s="1">
        <f t="shared" si="5"/>
        <v>2.4868995751603352E-14</v>
      </c>
      <c r="F266" s="1">
        <f t="shared" si="6"/>
        <v>-1.5769906706002845E-7</v>
      </c>
      <c r="G266" s="1">
        <f t="shared" si="7"/>
        <v>-1.1184929338357157E-7</v>
      </c>
      <c r="H266" s="1">
        <v>5.3622054040591649E-12</v>
      </c>
      <c r="I266" s="1">
        <f t="shared" si="8"/>
        <v>6.7082607535282607E-26</v>
      </c>
      <c r="J266" s="1">
        <f t="shared" si="9"/>
        <v>-1.1184929338387144E-7</v>
      </c>
      <c r="AW266" s="59"/>
      <c r="AX266" s="59"/>
      <c r="AY266" s="59"/>
      <c r="AZ266" s="59"/>
      <c r="BA266" s="59"/>
      <c r="BB266" s="59"/>
      <c r="BC266" s="59"/>
      <c r="BD266" s="72"/>
      <c r="BE266" s="59"/>
      <c r="BF266" s="59"/>
      <c r="BG266" s="59"/>
      <c r="BH266" s="59">
        <f t="shared" si="10"/>
        <v>1</v>
      </c>
      <c r="BI266" s="59">
        <f t="shared" si="11"/>
        <v>1.251026443040411E-14</v>
      </c>
      <c r="BJ266" s="59" t="e">
        <f t="shared" si="12"/>
        <v>#N/A</v>
      </c>
      <c r="BK266" s="59"/>
      <c r="BL266" s="59"/>
      <c r="BM266" s="59"/>
      <c r="BN266" s="59"/>
      <c r="BO266" s="59"/>
      <c r="BP266" s="59"/>
      <c r="BQ266" s="59"/>
      <c r="BR266" s="59"/>
      <c r="BS266" s="59"/>
      <c r="BT266" s="59"/>
      <c r="BU266" s="59"/>
      <c r="BV266" s="59"/>
      <c r="BW266" s="59"/>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59"/>
      <c r="DI266" s="59"/>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row>
    <row r="267" spans="1:150" outlineLevel="1" x14ac:dyDescent="0.2">
      <c r="A267" s="17">
        <v>64</v>
      </c>
      <c r="B267" s="17">
        <v>1</v>
      </c>
      <c r="C267" s="1">
        <v>0.52826649199672515</v>
      </c>
      <c r="D267" s="1">
        <f t="shared" si="4"/>
        <v>0.47173350800327485</v>
      </c>
      <c r="E267" s="1">
        <f t="shared" si="5"/>
        <v>1.2763088058264995</v>
      </c>
      <c r="F267" s="1">
        <f t="shared" si="6"/>
        <v>1.1297383793721887</v>
      </c>
      <c r="G267" s="1">
        <f t="shared" si="7"/>
        <v>0.94497828951601348</v>
      </c>
      <c r="H267" s="1">
        <v>0.850552829822942</v>
      </c>
      <c r="I267" s="1">
        <f t="shared" si="8"/>
        <v>5.0822644535657195</v>
      </c>
      <c r="J267" s="1">
        <f t="shared" si="9"/>
        <v>2.4444321265321172</v>
      </c>
      <c r="AW267" s="59"/>
      <c r="AX267" s="59"/>
      <c r="AY267" s="59"/>
      <c r="AZ267" s="59"/>
      <c r="BA267" s="59"/>
      <c r="BB267" s="59"/>
      <c r="BC267" s="59"/>
      <c r="BD267" s="72"/>
      <c r="BE267" s="59"/>
      <c r="BF267" s="59"/>
      <c r="BG267" s="59"/>
      <c r="BH267" s="59">
        <f t="shared" si="10"/>
        <v>0</v>
      </c>
      <c r="BI267" s="59" t="e">
        <f t="shared" si="11"/>
        <v>#N/A</v>
      </c>
      <c r="BJ267" s="59">
        <f t="shared" si="12"/>
        <v>0.52826649199672515</v>
      </c>
      <c r="BK267" s="59"/>
      <c r="BL267" s="59"/>
      <c r="BM267" s="59"/>
      <c r="BN267" s="59"/>
      <c r="BO267" s="59"/>
      <c r="BP267" s="59"/>
      <c r="BQ267" s="59"/>
      <c r="BR267" s="59"/>
      <c r="BS267" s="59"/>
      <c r="BT267" s="59"/>
      <c r="BU267" s="59"/>
      <c r="BV267" s="59"/>
      <c r="BW267" s="59"/>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59"/>
      <c r="DI267" s="59"/>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row>
    <row r="268" spans="1:150" outlineLevel="1" x14ac:dyDescent="0.2">
      <c r="A268" s="17">
        <v>65</v>
      </c>
      <c r="B268" s="17">
        <v>0</v>
      </c>
      <c r="C268" s="1">
        <v>3.4776141024651214E-14</v>
      </c>
      <c r="D268" s="1">
        <f t="shared" si="4"/>
        <v>-3.4776141024651214E-14</v>
      </c>
      <c r="E268" s="1">
        <f t="shared" si="5"/>
        <v>6.9277916736608569E-14</v>
      </c>
      <c r="F268" s="1">
        <f t="shared" si="6"/>
        <v>-2.6320698458933144E-7</v>
      </c>
      <c r="G268" s="1">
        <f t="shared" si="7"/>
        <v>-1.8648362133080863E-7</v>
      </c>
      <c r="H268" s="1">
        <v>1.342550620403594E-11</v>
      </c>
      <c r="I268" s="1">
        <f t="shared" si="8"/>
        <v>4.668872970851681E-25</v>
      </c>
      <c r="J268" s="1">
        <f t="shared" si="9"/>
        <v>-1.8648362133206044E-7</v>
      </c>
      <c r="AW268" s="59"/>
      <c r="AX268" s="59"/>
      <c r="AY268" s="59"/>
      <c r="AZ268" s="59"/>
      <c r="BA268" s="59"/>
      <c r="BB268" s="59"/>
      <c r="BC268" s="59"/>
      <c r="BD268" s="72"/>
      <c r="BE268" s="59"/>
      <c r="BF268" s="59"/>
      <c r="BG268" s="59"/>
      <c r="BH268" s="59">
        <f t="shared" si="10"/>
        <v>1</v>
      </c>
      <c r="BI268" s="59">
        <f t="shared" si="11"/>
        <v>3.4776141024651214E-14</v>
      </c>
      <c r="BJ268" s="59" t="e">
        <f t="shared" si="12"/>
        <v>#N/A</v>
      </c>
      <c r="BK268" s="59"/>
      <c r="BL268" s="59"/>
      <c r="BM268" s="59"/>
      <c r="BN268" s="59"/>
      <c r="BO268" s="59"/>
      <c r="BP268" s="59"/>
      <c r="BQ268" s="59"/>
      <c r="BR268" s="59"/>
      <c r="BS268" s="59"/>
      <c r="BT268" s="59"/>
      <c r="BU268" s="59"/>
      <c r="BV268" s="59"/>
      <c r="BW268" s="59"/>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59"/>
      <c r="DI268" s="59"/>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row>
    <row r="269" spans="1:150" outlineLevel="1" x14ac:dyDescent="0.2">
      <c r="A269" s="17">
        <v>66</v>
      </c>
      <c r="B269" s="17">
        <v>0</v>
      </c>
      <c r="C269" s="1">
        <v>1.8093181496486618E-26</v>
      </c>
      <c r="D269" s="1">
        <f t="shared" ref="D269:D332" si="13">B269 - C269</f>
        <v>-1.8093181496486618E-26</v>
      </c>
      <c r="E269" s="1">
        <f t="shared" ref="E269:E332" si="14">2*IF(B269=1,LN(1/C269),LN(1/(1-C269)))</f>
        <v>0</v>
      </c>
      <c r="F269" s="1">
        <f t="shared" ref="F269:F332" si="15">SQRT(E269)*SIGN(D269)</f>
        <v>0</v>
      </c>
      <c r="G269" s="1">
        <f t="shared" ref="G269:G332" si="16">D269/(SQRT(C269*(1-C269)))</f>
        <v>-1.3451089731500055E-13</v>
      </c>
      <c r="H269" s="1">
        <v>2.7762510866316799E-23</v>
      </c>
      <c r="I269" s="1">
        <f t="shared" ref="I269:I332" si="17">G269^2*H269/(1-H269)</f>
        <v>5.0231214790245188E-49</v>
      </c>
      <c r="J269" s="1">
        <f t="shared" ref="J269:J332" si="18">G269/SQRT(1-H269)</f>
        <v>-1.3451089731500055E-13</v>
      </c>
      <c r="AW269" s="59"/>
      <c r="AX269" s="59"/>
      <c r="AY269" s="59"/>
      <c r="AZ269" s="59"/>
      <c r="BA269" s="59"/>
      <c r="BB269" s="59"/>
      <c r="BC269" s="59"/>
      <c r="BD269" s="72"/>
      <c r="BE269" s="59"/>
      <c r="BF269" s="59"/>
      <c r="BG269" s="59"/>
      <c r="BH269" s="59">
        <f t="shared" ref="BH269:BH332" si="19">1-B269</f>
        <v>1</v>
      </c>
      <c r="BI269" s="59">
        <f t="shared" ref="BI269:BI332" si="20">IF(B269=0,C269,NA())</f>
        <v>1.8093181496486618E-26</v>
      </c>
      <c r="BJ269" s="59" t="e">
        <f t="shared" ref="BJ269:BJ332" si="21">IF(B269=1,C269,NA())</f>
        <v>#N/A</v>
      </c>
      <c r="BK269" s="59"/>
      <c r="BL269" s="59"/>
      <c r="BM269" s="59"/>
      <c r="BN269" s="59"/>
      <c r="BO269" s="59"/>
      <c r="BP269" s="59"/>
      <c r="BQ269" s="59"/>
      <c r="BR269" s="59"/>
      <c r="BS269" s="59"/>
      <c r="BT269" s="59"/>
      <c r="BU269" s="59"/>
      <c r="BV269" s="59"/>
      <c r="BW269" s="59"/>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59"/>
      <c r="DI269" s="59"/>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row>
    <row r="270" spans="1:150" outlineLevel="1" x14ac:dyDescent="0.2">
      <c r="A270" s="17">
        <v>67</v>
      </c>
      <c r="B270" s="17">
        <v>0</v>
      </c>
      <c r="C270" s="1">
        <v>6.7577744545095739E-30</v>
      </c>
      <c r="D270" s="1">
        <f t="shared" si="13"/>
        <v>-6.7577744545095739E-30</v>
      </c>
      <c r="E270" s="1">
        <f t="shared" si="14"/>
        <v>0</v>
      </c>
      <c r="F270" s="1">
        <f t="shared" si="15"/>
        <v>0</v>
      </c>
      <c r="G270" s="1">
        <f t="shared" si="16"/>
        <v>-2.5995719752508438E-15</v>
      </c>
      <c r="H270" s="1">
        <v>1.389319462248286E-26</v>
      </c>
      <c r="I270" s="1">
        <f t="shared" si="17"/>
        <v>9.3887075711344449E-56</v>
      </c>
      <c r="J270" s="1">
        <f t="shared" si="18"/>
        <v>-2.5995719752508438E-15</v>
      </c>
      <c r="AW270" s="59"/>
      <c r="AX270" s="59"/>
      <c r="AY270" s="59"/>
      <c r="AZ270" s="59"/>
      <c r="BA270" s="59"/>
      <c r="BB270" s="59"/>
      <c r="BC270" s="59"/>
      <c r="BD270" s="72"/>
      <c r="BE270" s="59"/>
      <c r="BF270" s="59"/>
      <c r="BG270" s="59"/>
      <c r="BH270" s="59">
        <f t="shared" si="19"/>
        <v>1</v>
      </c>
      <c r="BI270" s="59">
        <f t="shared" si="20"/>
        <v>6.7577744545095739E-30</v>
      </c>
      <c r="BJ270" s="59" t="e">
        <f t="shared" si="21"/>
        <v>#N/A</v>
      </c>
      <c r="BK270" s="59"/>
      <c r="BL270" s="59"/>
      <c r="BM270" s="59"/>
      <c r="BN270" s="59"/>
      <c r="BO270" s="59"/>
      <c r="BP270" s="59"/>
      <c r="BQ270" s="59"/>
      <c r="BR270" s="59"/>
      <c r="BS270" s="59"/>
      <c r="BT270" s="59"/>
      <c r="BU270" s="59"/>
      <c r="BV270" s="59"/>
      <c r="BW270" s="59"/>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59"/>
      <c r="DI270" s="59"/>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row>
    <row r="271" spans="1:150" outlineLevel="1" x14ac:dyDescent="0.2">
      <c r="A271" s="17">
        <v>68</v>
      </c>
      <c r="B271" s="17">
        <v>0</v>
      </c>
      <c r="C271" s="1">
        <v>1.8901942708965837E-12</v>
      </c>
      <c r="D271" s="1">
        <f t="shared" si="13"/>
        <v>-1.8901942708965837E-12</v>
      </c>
      <c r="E271" s="1">
        <f t="shared" si="14"/>
        <v>3.7800873542401609E-12</v>
      </c>
      <c r="F271" s="1">
        <f t="shared" si="15"/>
        <v>-1.9442446744790535E-6</v>
      </c>
      <c r="G271" s="1">
        <f t="shared" si="16"/>
        <v>-1.3748433623144698E-6</v>
      </c>
      <c r="H271" s="1">
        <v>6.6211108925178215E-10</v>
      </c>
      <c r="I271" s="1">
        <f t="shared" si="17"/>
        <v>1.2515185884318252E-21</v>
      </c>
      <c r="J271" s="1">
        <f t="shared" si="18"/>
        <v>-1.3748433627696193E-6</v>
      </c>
      <c r="AW271" s="59"/>
      <c r="AX271" s="59"/>
      <c r="AY271" s="59"/>
      <c r="AZ271" s="59"/>
      <c r="BA271" s="59"/>
      <c r="BB271" s="59"/>
      <c r="BC271" s="59"/>
      <c r="BD271" s="72"/>
      <c r="BE271" s="59"/>
      <c r="BF271" s="59"/>
      <c r="BG271" s="59"/>
      <c r="BH271" s="59">
        <f t="shared" si="19"/>
        <v>1</v>
      </c>
      <c r="BI271" s="59">
        <f t="shared" si="20"/>
        <v>1.8901942708965837E-12</v>
      </c>
      <c r="BJ271" s="59" t="e">
        <f t="shared" si="21"/>
        <v>#N/A</v>
      </c>
      <c r="BK271" s="59"/>
      <c r="BL271" s="59"/>
      <c r="BM271" s="59"/>
      <c r="BN271" s="59"/>
      <c r="BO271" s="59"/>
      <c r="BP271" s="59"/>
      <c r="BQ271" s="59"/>
      <c r="BR271" s="59"/>
      <c r="BS271" s="59"/>
      <c r="BT271" s="59"/>
      <c r="BU271" s="59"/>
      <c r="BV271" s="59"/>
      <c r="BW271" s="59"/>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c r="DE271" s="59"/>
      <c r="DF271" s="59"/>
      <c r="DG271" s="59"/>
      <c r="DH271" s="59"/>
      <c r="DI271" s="59"/>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row>
    <row r="272" spans="1:150" outlineLevel="1" x14ac:dyDescent="0.2">
      <c r="A272" s="17">
        <v>69</v>
      </c>
      <c r="B272" s="17">
        <v>0</v>
      </c>
      <c r="C272" s="1">
        <v>3.7785442035793818E-7</v>
      </c>
      <c r="D272" s="1">
        <f t="shared" si="13"/>
        <v>-3.7785442035793818E-7</v>
      </c>
      <c r="E272" s="1">
        <f t="shared" si="14"/>
        <v>7.5570898316954741E-7</v>
      </c>
      <c r="F272" s="1">
        <f t="shared" si="15"/>
        <v>-8.6931523808659163E-4</v>
      </c>
      <c r="G272" s="1">
        <f t="shared" si="16"/>
        <v>-6.1469875803677615E-4</v>
      </c>
      <c r="H272" s="1">
        <v>3.5346010038940657E-5</v>
      </c>
      <c r="I272" s="1">
        <f t="shared" si="17"/>
        <v>1.3356123267388711E-11</v>
      </c>
      <c r="J272" s="1">
        <f t="shared" si="18"/>
        <v>-6.1470962189900892E-4</v>
      </c>
      <c r="AW272" s="59"/>
      <c r="AX272" s="59"/>
      <c r="AY272" s="59"/>
      <c r="AZ272" s="59"/>
      <c r="BA272" s="59"/>
      <c r="BB272" s="59"/>
      <c r="BC272" s="59"/>
      <c r="BD272" s="72"/>
      <c r="BE272" s="59"/>
      <c r="BF272" s="59"/>
      <c r="BG272" s="59"/>
      <c r="BH272" s="59">
        <f t="shared" si="19"/>
        <v>1</v>
      </c>
      <c r="BI272" s="59">
        <f t="shared" si="20"/>
        <v>3.7785442035793818E-7</v>
      </c>
      <c r="BJ272" s="59" t="e">
        <f t="shared" si="21"/>
        <v>#N/A</v>
      </c>
      <c r="BK272" s="59"/>
      <c r="BL272" s="59"/>
      <c r="BM272" s="59"/>
      <c r="BN272" s="59"/>
      <c r="BO272" s="59"/>
      <c r="BP272" s="59"/>
      <c r="BQ272" s="59"/>
      <c r="BR272" s="59"/>
      <c r="BS272" s="59"/>
      <c r="BT272" s="59"/>
      <c r="BU272" s="59"/>
      <c r="BV272" s="59"/>
      <c r="BW272" s="59"/>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59"/>
      <c r="DI272" s="59"/>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row>
    <row r="273" spans="1:150" outlineLevel="1" x14ac:dyDescent="0.2">
      <c r="A273" s="17">
        <v>70</v>
      </c>
      <c r="B273" s="17">
        <v>1</v>
      </c>
      <c r="C273" s="1">
        <v>0.98965129837139776</v>
      </c>
      <c r="D273" s="1">
        <f t="shared" si="13"/>
        <v>1.0348701628602242E-2</v>
      </c>
      <c r="E273" s="1">
        <f t="shared" si="14"/>
        <v>2.0805243532344916E-2</v>
      </c>
      <c r="F273" s="1">
        <f t="shared" si="15"/>
        <v>0.14424022855065405</v>
      </c>
      <c r="G273" s="1">
        <f t="shared" si="16"/>
        <v>0.10225906876204846</v>
      </c>
      <c r="H273" s="1">
        <v>0.5710996120788423</v>
      </c>
      <c r="I273" s="1">
        <f t="shared" si="17"/>
        <v>1.3923842208376004E-2</v>
      </c>
      <c r="J273" s="1">
        <f t="shared" si="18"/>
        <v>0.15614339356007784</v>
      </c>
      <c r="AW273" s="59"/>
      <c r="AX273" s="59"/>
      <c r="AY273" s="59"/>
      <c r="AZ273" s="59"/>
      <c r="BA273" s="59"/>
      <c r="BB273" s="59"/>
      <c r="BC273" s="59"/>
      <c r="BD273" s="72"/>
      <c r="BE273" s="59"/>
      <c r="BF273" s="59"/>
      <c r="BG273" s="59"/>
      <c r="BH273" s="59">
        <f t="shared" si="19"/>
        <v>0</v>
      </c>
      <c r="BI273" s="59" t="e">
        <f t="shared" si="20"/>
        <v>#N/A</v>
      </c>
      <c r="BJ273" s="59">
        <f t="shared" si="21"/>
        <v>0.98965129837139776</v>
      </c>
      <c r="BK273" s="59"/>
      <c r="BL273" s="59"/>
      <c r="BM273" s="59"/>
      <c r="BN273" s="59"/>
      <c r="BO273" s="59"/>
      <c r="BP273" s="59"/>
      <c r="BQ273" s="59"/>
      <c r="BR273" s="59"/>
      <c r="BS273" s="59"/>
      <c r="BT273" s="59"/>
      <c r="BU273" s="59"/>
      <c r="BV273" s="59"/>
      <c r="BW273" s="59"/>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59"/>
      <c r="DI273" s="59"/>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row>
    <row r="274" spans="1:150" outlineLevel="1" x14ac:dyDescent="0.2">
      <c r="A274" s="17">
        <v>71</v>
      </c>
      <c r="B274" s="17">
        <v>0</v>
      </c>
      <c r="C274" s="1">
        <v>8.898311241896403E-3</v>
      </c>
      <c r="D274" s="1">
        <f t="shared" si="13"/>
        <v>-8.898311241896403E-3</v>
      </c>
      <c r="E274" s="1">
        <f t="shared" si="14"/>
        <v>1.7876275295815248E-2</v>
      </c>
      <c r="F274" s="1">
        <f t="shared" si="15"/>
        <v>-0.13370218882208043</v>
      </c>
      <c r="G274" s="1">
        <f t="shared" si="16"/>
        <v>-9.4753375023702943E-2</v>
      </c>
      <c r="H274" s="1">
        <v>6.1040638514751458E-2</v>
      </c>
      <c r="I274" s="1">
        <f t="shared" si="17"/>
        <v>5.8366230750610173E-4</v>
      </c>
      <c r="J274" s="1">
        <f t="shared" si="18"/>
        <v>-9.778478606556644E-2</v>
      </c>
      <c r="AW274" s="59"/>
      <c r="AX274" s="59"/>
      <c r="AY274" s="59"/>
      <c r="AZ274" s="59"/>
      <c r="BA274" s="59"/>
      <c r="BB274" s="59"/>
      <c r="BC274" s="59"/>
      <c r="BD274" s="72"/>
      <c r="BE274" s="59"/>
      <c r="BF274" s="59"/>
      <c r="BG274" s="59"/>
      <c r="BH274" s="59">
        <f t="shared" si="19"/>
        <v>1</v>
      </c>
      <c r="BI274" s="59">
        <f t="shared" si="20"/>
        <v>8.898311241896403E-3</v>
      </c>
      <c r="BJ274" s="59" t="e">
        <f t="shared" si="21"/>
        <v>#N/A</v>
      </c>
      <c r="BK274" s="59"/>
      <c r="BL274" s="59"/>
      <c r="BM274" s="59"/>
      <c r="BN274" s="59"/>
      <c r="BO274" s="59"/>
      <c r="BP274" s="59"/>
      <c r="BQ274" s="59"/>
      <c r="BR274" s="59"/>
      <c r="BS274" s="59"/>
      <c r="BT274" s="59"/>
      <c r="BU274" s="59"/>
      <c r="BV274" s="59"/>
      <c r="BW274" s="59"/>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59"/>
      <c r="DI274" s="59"/>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row>
    <row r="275" spans="1:150" outlineLevel="1" x14ac:dyDescent="0.2">
      <c r="A275" s="17">
        <v>72</v>
      </c>
      <c r="B275" s="17">
        <v>0</v>
      </c>
      <c r="C275" s="1">
        <v>3.4696836936981958E-29</v>
      </c>
      <c r="D275" s="1">
        <f t="shared" si="13"/>
        <v>-3.4696836936981958E-29</v>
      </c>
      <c r="E275" s="1">
        <f t="shared" si="14"/>
        <v>0</v>
      </c>
      <c r="F275" s="1">
        <f t="shared" si="15"/>
        <v>0</v>
      </c>
      <c r="G275" s="1">
        <f t="shared" si="16"/>
        <v>-5.89040210316596E-15</v>
      </c>
      <c r="H275" s="1">
        <v>6.8238081743658419E-26</v>
      </c>
      <c r="I275" s="1">
        <f t="shared" si="17"/>
        <v>2.367645595152162E-54</v>
      </c>
      <c r="J275" s="1">
        <f t="shared" si="18"/>
        <v>-5.89040210316596E-15</v>
      </c>
      <c r="AW275" s="59"/>
      <c r="AX275" s="59"/>
      <c r="AY275" s="59"/>
      <c r="AZ275" s="59"/>
      <c r="BA275" s="59"/>
      <c r="BB275" s="59"/>
      <c r="BC275" s="59"/>
      <c r="BD275" s="72"/>
      <c r="BE275" s="59"/>
      <c r="BF275" s="59"/>
      <c r="BG275" s="59"/>
      <c r="BH275" s="59">
        <f t="shared" si="19"/>
        <v>1</v>
      </c>
      <c r="BI275" s="59">
        <f t="shared" si="20"/>
        <v>3.4696836936981958E-29</v>
      </c>
      <c r="BJ275" s="59" t="e">
        <f t="shared" si="21"/>
        <v>#N/A</v>
      </c>
      <c r="BK275" s="59"/>
      <c r="BL275" s="59"/>
      <c r="BM275" s="59"/>
      <c r="BN275" s="59"/>
      <c r="BO275" s="59"/>
      <c r="BP275" s="59"/>
      <c r="BQ275" s="59"/>
      <c r="BR275" s="59"/>
      <c r="BS275" s="59"/>
      <c r="BT275" s="59"/>
      <c r="BU275" s="59"/>
      <c r="BV275" s="59"/>
      <c r="BW275" s="59"/>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59"/>
      <c r="DI275" s="59"/>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row>
    <row r="276" spans="1:150" outlineLevel="1" x14ac:dyDescent="0.2">
      <c r="A276" s="17">
        <v>73</v>
      </c>
      <c r="B276" s="17">
        <v>0</v>
      </c>
      <c r="C276" s="1">
        <v>1.5975636241314435E-22</v>
      </c>
      <c r="D276" s="1">
        <f t="shared" si="13"/>
        <v>-1.5975636241314435E-22</v>
      </c>
      <c r="E276" s="1">
        <f t="shared" si="14"/>
        <v>0</v>
      </c>
      <c r="F276" s="1">
        <f t="shared" si="15"/>
        <v>0</v>
      </c>
      <c r="G276" s="1">
        <f t="shared" si="16"/>
        <v>-1.2639476350432574E-11</v>
      </c>
      <c r="H276" s="1">
        <v>1.7385567670717994E-19</v>
      </c>
      <c r="I276" s="1">
        <f t="shared" si="17"/>
        <v>2.7774550495614696E-41</v>
      </c>
      <c r="J276" s="1">
        <f t="shared" si="18"/>
        <v>-1.2639476350432574E-11</v>
      </c>
      <c r="AW276" s="59"/>
      <c r="AX276" s="59"/>
      <c r="AY276" s="59"/>
      <c r="AZ276" s="59"/>
      <c r="BA276" s="59"/>
      <c r="BB276" s="59"/>
      <c r="BC276" s="59"/>
      <c r="BD276" s="72"/>
      <c r="BE276" s="59"/>
      <c r="BF276" s="59"/>
      <c r="BG276" s="59"/>
      <c r="BH276" s="59">
        <f t="shared" si="19"/>
        <v>1</v>
      </c>
      <c r="BI276" s="59">
        <f t="shared" si="20"/>
        <v>1.5975636241314435E-22</v>
      </c>
      <c r="BJ276" s="59" t="e">
        <f t="shared" si="21"/>
        <v>#N/A</v>
      </c>
      <c r="BK276" s="59"/>
      <c r="BL276" s="59"/>
      <c r="BM276" s="59"/>
      <c r="BN276" s="59"/>
      <c r="BO276" s="59"/>
      <c r="BP276" s="59"/>
      <c r="BQ276" s="59"/>
      <c r="BR276" s="59"/>
      <c r="BS276" s="59"/>
      <c r="BT276" s="59"/>
      <c r="BU276" s="59"/>
      <c r="BV276" s="59"/>
      <c r="BW276" s="59"/>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59"/>
      <c r="DI276" s="59"/>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row>
    <row r="277" spans="1:150" outlineLevel="1" x14ac:dyDescent="0.2">
      <c r="A277" s="17">
        <v>74</v>
      </c>
      <c r="B277" s="17">
        <v>0</v>
      </c>
      <c r="C277" s="1">
        <v>5.842166075563041E-6</v>
      </c>
      <c r="D277" s="1">
        <f t="shared" si="13"/>
        <v>-5.842166075563041E-6</v>
      </c>
      <c r="E277" s="1">
        <f t="shared" si="14"/>
        <v>1.1684366282266115E-5</v>
      </c>
      <c r="F277" s="1">
        <f t="shared" si="15"/>
        <v>-3.4182402317956113E-3</v>
      </c>
      <c r="G277" s="1">
        <f t="shared" si="16"/>
        <v>-2.4170643778490667E-3</v>
      </c>
      <c r="H277" s="1">
        <v>3.1030873203770332E-4</v>
      </c>
      <c r="I277" s="1">
        <f t="shared" si="17"/>
        <v>1.8134484673357275E-9</v>
      </c>
      <c r="J277" s="1">
        <f t="shared" si="18"/>
        <v>-2.4174394832413553E-3</v>
      </c>
      <c r="AW277" s="59"/>
      <c r="AX277" s="59"/>
      <c r="AY277" s="59"/>
      <c r="AZ277" s="59"/>
      <c r="BA277" s="59"/>
      <c r="BB277" s="59"/>
      <c r="BC277" s="59"/>
      <c r="BD277" s="72"/>
      <c r="BE277" s="59"/>
      <c r="BF277" s="59"/>
      <c r="BG277" s="59"/>
      <c r="BH277" s="59">
        <f t="shared" si="19"/>
        <v>1</v>
      </c>
      <c r="BI277" s="59">
        <f t="shared" si="20"/>
        <v>5.842166075563041E-6</v>
      </c>
      <c r="BJ277" s="59" t="e">
        <f t="shared" si="21"/>
        <v>#N/A</v>
      </c>
      <c r="BK277" s="59"/>
      <c r="BL277" s="59"/>
      <c r="BM277" s="59"/>
      <c r="BN277" s="59"/>
      <c r="BO277" s="59"/>
      <c r="BP277" s="59"/>
      <c r="BQ277" s="59"/>
      <c r="BR277" s="59"/>
      <c r="BS277" s="59"/>
      <c r="BT277" s="59"/>
      <c r="BU277" s="59"/>
      <c r="BV277" s="59"/>
      <c r="BW277" s="59"/>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59"/>
      <c r="DI277" s="59"/>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row>
    <row r="278" spans="1:150" outlineLevel="1" x14ac:dyDescent="0.2">
      <c r="A278" s="17">
        <v>75</v>
      </c>
      <c r="B278" s="17">
        <v>0</v>
      </c>
      <c r="C278" s="1">
        <v>6.5034486892749394E-17</v>
      </c>
      <c r="D278" s="1">
        <f t="shared" si="13"/>
        <v>-6.5034486892749394E-17</v>
      </c>
      <c r="E278" s="1">
        <f t="shared" si="14"/>
        <v>0</v>
      </c>
      <c r="F278" s="1">
        <f t="shared" si="15"/>
        <v>0</v>
      </c>
      <c r="G278" s="1">
        <f t="shared" si="16"/>
        <v>-8.064396250975605E-9</v>
      </c>
      <c r="H278" s="1">
        <v>3.8956745654822877E-14</v>
      </c>
      <c r="I278" s="1">
        <f t="shared" si="17"/>
        <v>2.5335319646728492E-30</v>
      </c>
      <c r="J278" s="1">
        <f t="shared" si="18"/>
        <v>-8.0643962509757621E-9</v>
      </c>
      <c r="AW278" s="59"/>
      <c r="AX278" s="59"/>
      <c r="AY278" s="59"/>
      <c r="AZ278" s="59"/>
      <c r="BA278" s="59"/>
      <c r="BB278" s="59"/>
      <c r="BC278" s="59"/>
      <c r="BD278" s="72"/>
      <c r="BE278" s="59"/>
      <c r="BF278" s="59"/>
      <c r="BG278" s="59"/>
      <c r="BH278" s="59">
        <f t="shared" si="19"/>
        <v>1</v>
      </c>
      <c r="BI278" s="59">
        <f t="shared" si="20"/>
        <v>6.5034486892749394E-17</v>
      </c>
      <c r="BJ278" s="59" t="e">
        <f t="shared" si="21"/>
        <v>#N/A</v>
      </c>
      <c r="BK278" s="59"/>
      <c r="BL278" s="59"/>
      <c r="BM278" s="59"/>
      <c r="BN278" s="59"/>
      <c r="BO278" s="59"/>
      <c r="BP278" s="59"/>
      <c r="BQ278" s="59"/>
      <c r="BR278" s="59"/>
      <c r="BS278" s="59"/>
      <c r="BT278" s="59"/>
      <c r="BU278" s="59"/>
      <c r="BV278" s="59"/>
      <c r="BW278" s="59"/>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59"/>
      <c r="DI278" s="59"/>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row>
    <row r="279" spans="1:150" outlineLevel="1" x14ac:dyDescent="0.2">
      <c r="A279" s="17">
        <v>76</v>
      </c>
      <c r="B279" s="17">
        <v>0</v>
      </c>
      <c r="C279" s="1">
        <v>1.047663189157677E-28</v>
      </c>
      <c r="D279" s="1">
        <f t="shared" si="13"/>
        <v>-1.047663189157677E-28</v>
      </c>
      <c r="E279" s="1">
        <f t="shared" si="14"/>
        <v>0</v>
      </c>
      <c r="F279" s="1">
        <f t="shared" si="15"/>
        <v>0</v>
      </c>
      <c r="G279" s="1">
        <f t="shared" si="16"/>
        <v>-1.023554194538656E-14</v>
      </c>
      <c r="H279" s="1">
        <v>1.9386021610904133E-25</v>
      </c>
      <c r="I279" s="1">
        <f t="shared" si="17"/>
        <v>2.0310021225959469E-53</v>
      </c>
      <c r="J279" s="1">
        <f t="shared" si="18"/>
        <v>-1.023554194538656E-14</v>
      </c>
      <c r="AW279" s="59"/>
      <c r="AX279" s="59"/>
      <c r="AY279" s="59"/>
      <c r="AZ279" s="59"/>
      <c r="BA279" s="59"/>
      <c r="BB279" s="59"/>
      <c r="BC279" s="59"/>
      <c r="BD279" s="72"/>
      <c r="BE279" s="59"/>
      <c r="BF279" s="59"/>
      <c r="BG279" s="59"/>
      <c r="BH279" s="59">
        <f t="shared" si="19"/>
        <v>1</v>
      </c>
      <c r="BI279" s="59">
        <f t="shared" si="20"/>
        <v>1.047663189157677E-28</v>
      </c>
      <c r="BJ279" s="59" t="e">
        <f t="shared" si="21"/>
        <v>#N/A</v>
      </c>
      <c r="BK279" s="59"/>
      <c r="BL279" s="59"/>
      <c r="BM279" s="59"/>
      <c r="BN279" s="59"/>
      <c r="BO279" s="59"/>
      <c r="BP279" s="59"/>
      <c r="BQ279" s="59"/>
      <c r="BR279" s="59"/>
      <c r="BS279" s="59"/>
      <c r="BT279" s="59"/>
      <c r="BU279" s="59"/>
      <c r="BV279" s="59"/>
      <c r="BW279" s="59"/>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59"/>
      <c r="DI279" s="59"/>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row>
    <row r="280" spans="1:150" outlineLevel="1" x14ac:dyDescent="0.2">
      <c r="A280" s="17">
        <v>77</v>
      </c>
      <c r="B280" s="17">
        <v>0</v>
      </c>
      <c r="C280" s="1">
        <v>9.0081360938111597E-23</v>
      </c>
      <c r="D280" s="1">
        <f t="shared" si="13"/>
        <v>-9.0081360938111597E-23</v>
      </c>
      <c r="E280" s="1">
        <f t="shared" si="14"/>
        <v>0</v>
      </c>
      <c r="F280" s="1">
        <f t="shared" si="15"/>
        <v>0</v>
      </c>
      <c r="G280" s="1">
        <f t="shared" si="16"/>
        <v>-9.4911201097716394E-12</v>
      </c>
      <c r="H280" s="1">
        <v>1.0557024689213782E-19</v>
      </c>
      <c r="I280" s="1">
        <f t="shared" si="17"/>
        <v>9.5099115146162244E-42</v>
      </c>
      <c r="J280" s="1">
        <f t="shared" si="18"/>
        <v>-9.4911201097716394E-12</v>
      </c>
      <c r="AW280" s="59"/>
      <c r="AX280" s="59"/>
      <c r="AY280" s="59"/>
      <c r="AZ280" s="59"/>
      <c r="BA280" s="59"/>
      <c r="BB280" s="59"/>
      <c r="BC280" s="59"/>
      <c r="BD280" s="72"/>
      <c r="BE280" s="59"/>
      <c r="BF280" s="59"/>
      <c r="BG280" s="59"/>
      <c r="BH280" s="59">
        <f t="shared" si="19"/>
        <v>1</v>
      </c>
      <c r="BI280" s="59">
        <f t="shared" si="20"/>
        <v>9.0081360938111597E-23</v>
      </c>
      <c r="BJ280" s="59" t="e">
        <f t="shared" si="21"/>
        <v>#N/A</v>
      </c>
      <c r="BK280" s="59"/>
      <c r="BL280" s="59"/>
      <c r="BM280" s="59"/>
      <c r="BN280" s="59"/>
      <c r="BO280" s="59"/>
      <c r="BP280" s="59"/>
      <c r="BQ280" s="59"/>
      <c r="BR280" s="59"/>
      <c r="BS280" s="59"/>
      <c r="BT280" s="59"/>
      <c r="BU280" s="59"/>
      <c r="BV280" s="59"/>
      <c r="BW280" s="59"/>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59"/>
      <c r="DI280" s="59"/>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row>
    <row r="281" spans="1:150" outlineLevel="1" x14ac:dyDescent="0.2">
      <c r="A281" s="17">
        <v>78</v>
      </c>
      <c r="B281" s="17">
        <v>0</v>
      </c>
      <c r="C281" s="1">
        <v>2.8205894825761973E-16</v>
      </c>
      <c r="D281" s="1">
        <f t="shared" si="13"/>
        <v>-2.8205894825761973E-16</v>
      </c>
      <c r="E281" s="1">
        <f t="shared" si="14"/>
        <v>8.8817841970012504E-16</v>
      </c>
      <c r="F281" s="1">
        <f t="shared" si="15"/>
        <v>-2.9802322387695309E-8</v>
      </c>
      <c r="G281" s="1">
        <f t="shared" si="16"/>
        <v>-1.6794610690862108E-8</v>
      </c>
      <c r="H281" s="1">
        <v>1.8795541149217866E-13</v>
      </c>
      <c r="I281" s="1">
        <f t="shared" si="17"/>
        <v>5.3014505684822027E-29</v>
      </c>
      <c r="J281" s="1">
        <f t="shared" si="18"/>
        <v>-1.6794610690863687E-8</v>
      </c>
      <c r="AW281" s="59"/>
      <c r="AX281" s="59"/>
      <c r="AY281" s="59"/>
      <c r="AZ281" s="59"/>
      <c r="BA281" s="59"/>
      <c r="BB281" s="59"/>
      <c r="BC281" s="59"/>
      <c r="BD281" s="72"/>
      <c r="BE281" s="59"/>
      <c r="BF281" s="59"/>
      <c r="BG281" s="59"/>
      <c r="BH281" s="59">
        <f t="shared" si="19"/>
        <v>1</v>
      </c>
      <c r="BI281" s="59">
        <f t="shared" si="20"/>
        <v>2.8205894825761973E-16</v>
      </c>
      <c r="BJ281" s="59" t="e">
        <f t="shared" si="21"/>
        <v>#N/A</v>
      </c>
      <c r="BK281" s="59"/>
      <c r="BL281" s="59"/>
      <c r="BM281" s="59"/>
      <c r="BN281" s="59"/>
      <c r="BO281" s="59"/>
      <c r="BP281" s="59"/>
      <c r="BQ281" s="59"/>
      <c r="BR281" s="59"/>
      <c r="BS281" s="59"/>
      <c r="BT281" s="59"/>
      <c r="BU281" s="59"/>
      <c r="BV281" s="59"/>
      <c r="BW281" s="59"/>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59"/>
      <c r="DI281" s="59"/>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row>
    <row r="282" spans="1:150" outlineLevel="1" x14ac:dyDescent="0.2">
      <c r="A282" s="17">
        <v>79</v>
      </c>
      <c r="B282" s="17">
        <v>0</v>
      </c>
      <c r="C282" s="1">
        <v>2.050819345554148E-3</v>
      </c>
      <c r="D282" s="1">
        <f t="shared" si="13"/>
        <v>-2.050819345554148E-3</v>
      </c>
      <c r="E282" s="1">
        <f t="shared" si="14"/>
        <v>4.1058503102615086E-3</v>
      </c>
      <c r="F282" s="1">
        <f t="shared" si="15"/>
        <v>-6.4076909337619503E-2</v>
      </c>
      <c r="G282" s="1">
        <f t="shared" si="16"/>
        <v>-4.5332481166674363E-2</v>
      </c>
      <c r="H282" s="1">
        <v>3.8866228941104884E-2</v>
      </c>
      <c r="I282" s="1">
        <f t="shared" si="17"/>
        <v>8.3101248183531753E-5</v>
      </c>
      <c r="J282" s="1">
        <f t="shared" si="18"/>
        <v>-4.6239972933711994E-2</v>
      </c>
      <c r="AW282" s="59"/>
      <c r="AX282" s="59"/>
      <c r="AY282" s="59"/>
      <c r="AZ282" s="59"/>
      <c r="BA282" s="59"/>
      <c r="BB282" s="59"/>
      <c r="BC282" s="59"/>
      <c r="BD282" s="72"/>
      <c r="BE282" s="59"/>
      <c r="BF282" s="59"/>
      <c r="BG282" s="59"/>
      <c r="BH282" s="59">
        <f t="shared" si="19"/>
        <v>1</v>
      </c>
      <c r="BI282" s="59">
        <f t="shared" si="20"/>
        <v>2.050819345554148E-3</v>
      </c>
      <c r="BJ282" s="59" t="e">
        <f t="shared" si="21"/>
        <v>#N/A</v>
      </c>
      <c r="BK282" s="59"/>
      <c r="BL282" s="59"/>
      <c r="BM282" s="59"/>
      <c r="BN282" s="59"/>
      <c r="BO282" s="59"/>
      <c r="BP282" s="59"/>
      <c r="BQ282" s="59"/>
      <c r="BR282" s="59"/>
      <c r="BS282" s="59"/>
      <c r="BT282" s="59"/>
      <c r="BU282" s="59"/>
      <c r="BV282" s="59"/>
      <c r="BW282" s="59"/>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59"/>
      <c r="DI282" s="59"/>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row>
    <row r="283" spans="1:150" outlineLevel="1" x14ac:dyDescent="0.2">
      <c r="A283" s="17">
        <v>80</v>
      </c>
      <c r="B283" s="17">
        <v>0</v>
      </c>
      <c r="C283" s="1">
        <v>0.17440551395523257</v>
      </c>
      <c r="D283" s="1">
        <f t="shared" si="13"/>
        <v>-0.17440551395523257</v>
      </c>
      <c r="E283" s="1">
        <f t="shared" si="14"/>
        <v>0.38330312600397431</v>
      </c>
      <c r="F283" s="1">
        <f t="shared" si="15"/>
        <v>-0.61911479226713229</v>
      </c>
      <c r="G283" s="1">
        <f t="shared" si="16"/>
        <v>-0.45961766684093042</v>
      </c>
      <c r="H283" s="1">
        <v>0.7419159463667202</v>
      </c>
      <c r="I283" s="1">
        <f t="shared" si="17"/>
        <v>0.60727718026325939</v>
      </c>
      <c r="J283" s="1">
        <f t="shared" si="18"/>
        <v>-0.90472403523702183</v>
      </c>
      <c r="AW283" s="59"/>
      <c r="AX283" s="59"/>
      <c r="AY283" s="59"/>
      <c r="AZ283" s="59"/>
      <c r="BA283" s="59"/>
      <c r="BB283" s="59"/>
      <c r="BC283" s="59"/>
      <c r="BD283" s="72"/>
      <c r="BE283" s="59"/>
      <c r="BF283" s="59"/>
      <c r="BG283" s="59"/>
      <c r="BH283" s="59">
        <f t="shared" si="19"/>
        <v>1</v>
      </c>
      <c r="BI283" s="59">
        <f t="shared" si="20"/>
        <v>0.17440551395523257</v>
      </c>
      <c r="BJ283" s="59" t="e">
        <f t="shared" si="21"/>
        <v>#N/A</v>
      </c>
      <c r="BK283" s="59"/>
      <c r="BL283" s="59"/>
      <c r="BM283" s="59"/>
      <c r="BN283" s="59"/>
      <c r="BO283" s="59"/>
      <c r="BP283" s="59"/>
      <c r="BQ283" s="59"/>
      <c r="BR283" s="59"/>
      <c r="BS283" s="59"/>
      <c r="BT283" s="59"/>
      <c r="BU283" s="59"/>
      <c r="BV283" s="59"/>
      <c r="BW283" s="59"/>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59"/>
      <c r="DI283" s="59"/>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row>
    <row r="284" spans="1:150" outlineLevel="1" x14ac:dyDescent="0.2">
      <c r="A284" s="17">
        <v>81</v>
      </c>
      <c r="B284" s="17">
        <v>0</v>
      </c>
      <c r="C284" s="1">
        <v>2.1428261026279234E-10</v>
      </c>
      <c r="D284" s="1">
        <f t="shared" si="13"/>
        <v>-2.1428261026279234E-10</v>
      </c>
      <c r="E284" s="1">
        <f t="shared" si="14"/>
        <v>4.2856518329541692E-10</v>
      </c>
      <c r="F284" s="1">
        <f t="shared" si="15"/>
        <v>-2.0701815941975163E-5</v>
      </c>
      <c r="G284" s="1">
        <f t="shared" si="16"/>
        <v>-1.4638395072845567E-5</v>
      </c>
      <c r="H284" s="1">
        <v>4.1123999031652914E-8</v>
      </c>
      <c r="I284" s="1">
        <f t="shared" si="17"/>
        <v>8.8121582212266089E-18</v>
      </c>
      <c r="J284" s="1">
        <f t="shared" si="18"/>
        <v>-1.4638395373840248E-5</v>
      </c>
      <c r="AW284" s="59"/>
      <c r="AX284" s="59"/>
      <c r="AY284" s="59"/>
      <c r="AZ284" s="59"/>
      <c r="BA284" s="59"/>
      <c r="BB284" s="59"/>
      <c r="BC284" s="59"/>
      <c r="BD284" s="72"/>
      <c r="BE284" s="59"/>
      <c r="BF284" s="59"/>
      <c r="BG284" s="59"/>
      <c r="BH284" s="59">
        <f t="shared" si="19"/>
        <v>1</v>
      </c>
      <c r="BI284" s="59">
        <f t="shared" si="20"/>
        <v>2.1428261026279234E-10</v>
      </c>
      <c r="BJ284" s="59" t="e">
        <f t="shared" si="21"/>
        <v>#N/A</v>
      </c>
      <c r="BK284" s="59"/>
      <c r="BL284" s="59"/>
      <c r="BM284" s="59"/>
      <c r="BN284" s="59"/>
      <c r="BO284" s="59"/>
      <c r="BP284" s="59"/>
      <c r="BQ284" s="59"/>
      <c r="BR284" s="59"/>
      <c r="BS284" s="59"/>
      <c r="BT284" s="59"/>
      <c r="BU284" s="59"/>
      <c r="BV284" s="59"/>
      <c r="BW284" s="59"/>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59"/>
      <c r="DI284" s="59"/>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row>
    <row r="285" spans="1:150" outlineLevel="1" x14ac:dyDescent="0.2">
      <c r="A285" s="17">
        <v>82</v>
      </c>
      <c r="B285" s="17">
        <v>0</v>
      </c>
      <c r="C285" s="1">
        <v>0.42506858981754481</v>
      </c>
      <c r="D285" s="1">
        <f t="shared" si="13"/>
        <v>-0.42506858981754481</v>
      </c>
      <c r="E285" s="1">
        <f t="shared" si="14"/>
        <v>1.107009063878424</v>
      </c>
      <c r="F285" s="1">
        <f t="shared" si="15"/>
        <v>-1.0521449823472162</v>
      </c>
      <c r="G285" s="1">
        <f t="shared" si="16"/>
        <v>-0.8598476112410175</v>
      </c>
      <c r="H285" s="1">
        <v>0.78720063888548053</v>
      </c>
      <c r="I285" s="1">
        <f t="shared" si="17"/>
        <v>2.7350048216461822</v>
      </c>
      <c r="J285" s="1">
        <f t="shared" si="18"/>
        <v>-1.8639588880131093</v>
      </c>
      <c r="AW285" s="59"/>
      <c r="AX285" s="59"/>
      <c r="AY285" s="59"/>
      <c r="AZ285" s="59"/>
      <c r="BA285" s="59"/>
      <c r="BB285" s="59"/>
      <c r="BC285" s="59"/>
      <c r="BD285" s="72"/>
      <c r="BE285" s="59"/>
      <c r="BF285" s="59"/>
      <c r="BG285" s="59"/>
      <c r="BH285" s="59">
        <f t="shared" si="19"/>
        <v>1</v>
      </c>
      <c r="BI285" s="59">
        <f t="shared" si="20"/>
        <v>0.42506858981754481</v>
      </c>
      <c r="BJ285" s="59" t="e">
        <f t="shared" si="21"/>
        <v>#N/A</v>
      </c>
      <c r="BK285" s="59"/>
      <c r="BL285" s="59"/>
      <c r="BM285" s="59"/>
      <c r="BN285" s="59"/>
      <c r="BO285" s="59"/>
      <c r="BP285" s="59"/>
      <c r="BQ285" s="59"/>
      <c r="BR285" s="59"/>
      <c r="BS285" s="59"/>
      <c r="BT285" s="59"/>
      <c r="BU285" s="59"/>
      <c r="BV285" s="59"/>
      <c r="BW285" s="59"/>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59"/>
      <c r="DI285" s="59"/>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row>
    <row r="286" spans="1:150" outlineLevel="1" x14ac:dyDescent="0.2">
      <c r="A286" s="17">
        <v>83</v>
      </c>
      <c r="B286" s="17">
        <v>0</v>
      </c>
      <c r="C286" s="1">
        <v>1.7391103754293584E-30</v>
      </c>
      <c r="D286" s="1">
        <f t="shared" si="13"/>
        <v>-1.7391103754293584E-30</v>
      </c>
      <c r="E286" s="1">
        <f t="shared" si="14"/>
        <v>0</v>
      </c>
      <c r="F286" s="1">
        <f t="shared" si="15"/>
        <v>0</v>
      </c>
      <c r="G286" s="1">
        <f t="shared" si="16"/>
        <v>-1.3187533413907844E-15</v>
      </c>
      <c r="H286" s="1">
        <v>3.6466301492865264E-27</v>
      </c>
      <c r="I286" s="1">
        <f t="shared" si="17"/>
        <v>6.3418923279777091E-57</v>
      </c>
      <c r="J286" s="1">
        <f t="shared" si="18"/>
        <v>-1.3187533413907844E-15</v>
      </c>
      <c r="AW286" s="59"/>
      <c r="AX286" s="59"/>
      <c r="AY286" s="59"/>
      <c r="AZ286" s="59"/>
      <c r="BA286" s="59"/>
      <c r="BB286" s="59"/>
      <c r="BC286" s="59"/>
      <c r="BD286" s="72"/>
      <c r="BE286" s="59"/>
      <c r="BF286" s="59"/>
      <c r="BG286" s="59"/>
      <c r="BH286" s="59">
        <f t="shared" si="19"/>
        <v>1</v>
      </c>
      <c r="BI286" s="59">
        <f t="shared" si="20"/>
        <v>1.7391103754293584E-30</v>
      </c>
      <c r="BJ286" s="59" t="e">
        <f t="shared" si="21"/>
        <v>#N/A</v>
      </c>
      <c r="BK286" s="59"/>
      <c r="BL286" s="59"/>
      <c r="BM286" s="59"/>
      <c r="BN286" s="59"/>
      <c r="BO286" s="59"/>
      <c r="BP286" s="59"/>
      <c r="BQ286" s="59"/>
      <c r="BR286" s="59"/>
      <c r="BS286" s="59"/>
      <c r="BT286" s="59"/>
      <c r="BU286" s="59"/>
      <c r="BV286" s="59"/>
      <c r="BW286" s="59"/>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59"/>
      <c r="DI286" s="59"/>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row>
    <row r="287" spans="1:150" outlineLevel="1" x14ac:dyDescent="0.2">
      <c r="A287" s="17">
        <v>84</v>
      </c>
      <c r="B287" s="17">
        <v>0</v>
      </c>
      <c r="C287" s="1">
        <v>3.2186595167685396E-6</v>
      </c>
      <c r="D287" s="1">
        <f t="shared" si="13"/>
        <v>-3.2186595167685396E-6</v>
      </c>
      <c r="E287" s="1">
        <f t="shared" si="14"/>
        <v>6.4373293934377919E-6</v>
      </c>
      <c r="F287" s="1">
        <f t="shared" si="15"/>
        <v>-2.5371892703221397E-3</v>
      </c>
      <c r="G287" s="1">
        <f t="shared" si="16"/>
        <v>-1.7940651818066616E-3</v>
      </c>
      <c r="H287" s="1">
        <v>1.8215807385719095E-4</v>
      </c>
      <c r="I287" s="1">
        <f t="shared" si="17"/>
        <v>5.8641352505653855E-10</v>
      </c>
      <c r="J287" s="1">
        <f t="shared" si="18"/>
        <v>-1.7942286058627052E-3</v>
      </c>
      <c r="AW287" s="59"/>
      <c r="AX287" s="59"/>
      <c r="AY287" s="59"/>
      <c r="AZ287" s="59"/>
      <c r="BA287" s="59"/>
      <c r="BB287" s="59"/>
      <c r="BC287" s="59"/>
      <c r="BD287" s="72"/>
      <c r="BE287" s="59"/>
      <c r="BF287" s="59"/>
      <c r="BG287" s="59"/>
      <c r="BH287" s="59">
        <f t="shared" si="19"/>
        <v>1</v>
      </c>
      <c r="BI287" s="59">
        <f t="shared" si="20"/>
        <v>3.2186595167685396E-6</v>
      </c>
      <c r="BJ287" s="59" t="e">
        <f t="shared" si="21"/>
        <v>#N/A</v>
      </c>
      <c r="BK287" s="59"/>
      <c r="BL287" s="59"/>
      <c r="BM287" s="59"/>
      <c r="BN287" s="59"/>
      <c r="BO287" s="59"/>
      <c r="BP287" s="59"/>
      <c r="BQ287" s="59"/>
      <c r="BR287" s="59"/>
      <c r="BS287" s="59"/>
      <c r="BT287" s="59"/>
      <c r="BU287" s="59"/>
      <c r="BV287" s="59"/>
      <c r="BW287" s="59"/>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59"/>
      <c r="DI287" s="59"/>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row>
    <row r="288" spans="1:150" outlineLevel="1" x14ac:dyDescent="0.2">
      <c r="A288" s="17">
        <v>85</v>
      </c>
      <c r="B288" s="17">
        <v>0</v>
      </c>
      <c r="C288" s="1">
        <v>3.9236153208680607E-12</v>
      </c>
      <c r="D288" s="1">
        <f t="shared" si="13"/>
        <v>-3.9236153208680607E-12</v>
      </c>
      <c r="E288" s="1">
        <f t="shared" si="14"/>
        <v>7.8470563380352131E-12</v>
      </c>
      <c r="F288" s="1">
        <f t="shared" si="15"/>
        <v>-2.8012597769637884E-6</v>
      </c>
      <c r="G288" s="1">
        <f t="shared" si="16"/>
        <v>-1.9808117833058888E-6</v>
      </c>
      <c r="H288" s="1">
        <v>1.0870842541018814E-9</v>
      </c>
      <c r="I288" s="1">
        <f t="shared" si="17"/>
        <v>4.2653004391220462E-21</v>
      </c>
      <c r="J288" s="1">
        <f t="shared" si="18"/>
        <v>-1.9808117843825435E-6</v>
      </c>
      <c r="AW288" s="59"/>
      <c r="AX288" s="59"/>
      <c r="AY288" s="59"/>
      <c r="AZ288" s="59"/>
      <c r="BA288" s="59"/>
      <c r="BB288" s="59"/>
      <c r="BC288" s="59"/>
      <c r="BD288" s="72"/>
      <c r="BE288" s="59"/>
      <c r="BF288" s="59"/>
      <c r="BG288" s="59"/>
      <c r="BH288" s="59">
        <f t="shared" si="19"/>
        <v>1</v>
      </c>
      <c r="BI288" s="59">
        <f t="shared" si="20"/>
        <v>3.9236153208680607E-12</v>
      </c>
      <c r="BJ288" s="59" t="e">
        <f t="shared" si="21"/>
        <v>#N/A</v>
      </c>
      <c r="BK288" s="59"/>
      <c r="BL288" s="59"/>
      <c r="BM288" s="59"/>
      <c r="BN288" s="59"/>
      <c r="BO288" s="59"/>
      <c r="BP288" s="59"/>
      <c r="BQ288" s="59"/>
      <c r="BR288" s="59"/>
      <c r="BS288" s="59"/>
      <c r="BT288" s="59"/>
      <c r="BU288" s="59"/>
      <c r="BV288" s="59"/>
      <c r="BW288" s="59"/>
      <c r="BX288" s="59"/>
      <c r="BY288" s="59"/>
      <c r="BZ288" s="59"/>
      <c r="CA288" s="59"/>
      <c r="CB288" s="59"/>
      <c r="CC288" s="59"/>
      <c r="CD288" s="59"/>
      <c r="CE288" s="59"/>
      <c r="CF288" s="59"/>
      <c r="CG288" s="59"/>
      <c r="CH288" s="59"/>
      <c r="CI288" s="59"/>
      <c r="CJ288" s="59"/>
      <c r="CK288" s="59"/>
      <c r="CL288" s="59"/>
      <c r="CM288" s="59"/>
      <c r="CN288" s="59"/>
      <c r="CO288" s="59"/>
      <c r="CP288" s="59"/>
      <c r="CQ288" s="59"/>
      <c r="CR288" s="59"/>
      <c r="CS288" s="59"/>
      <c r="CT288" s="59"/>
      <c r="CU288" s="59"/>
      <c r="CV288" s="59"/>
      <c r="CW288" s="59"/>
      <c r="CX288" s="59"/>
      <c r="CY288" s="59"/>
      <c r="CZ288" s="59"/>
      <c r="DA288" s="59"/>
      <c r="DB288" s="59"/>
      <c r="DC288" s="59"/>
      <c r="DD288" s="59"/>
      <c r="DE288" s="59"/>
      <c r="DF288" s="59"/>
      <c r="DG288" s="59"/>
      <c r="DH288" s="59"/>
      <c r="DI288" s="59"/>
      <c r="DJ288" s="59"/>
      <c r="DK288" s="59"/>
      <c r="DL288" s="59"/>
      <c r="DM288" s="59"/>
      <c r="DN288" s="59"/>
      <c r="DO288" s="59"/>
      <c r="DP288" s="59"/>
      <c r="DQ288" s="59"/>
      <c r="DR288" s="59"/>
      <c r="DS288" s="59"/>
      <c r="DT288" s="59"/>
      <c r="DU288" s="59"/>
      <c r="DV288" s="59"/>
      <c r="DW288" s="59"/>
      <c r="DX288" s="59"/>
      <c r="DY288" s="59"/>
      <c r="DZ288" s="59"/>
      <c r="EA288" s="59"/>
      <c r="EB288" s="59"/>
      <c r="EC288" s="59"/>
      <c r="ED288" s="59"/>
      <c r="EE288" s="59"/>
      <c r="EF288" s="59"/>
      <c r="EG288" s="59"/>
      <c r="EH288" s="59"/>
      <c r="EI288" s="59"/>
      <c r="EJ288" s="59"/>
      <c r="EK288" s="59"/>
      <c r="EL288" s="59"/>
      <c r="EM288" s="59"/>
      <c r="EN288" s="59"/>
      <c r="EO288" s="59"/>
      <c r="EP288" s="59"/>
      <c r="EQ288" s="59"/>
      <c r="ER288" s="59"/>
      <c r="ES288" s="59"/>
      <c r="ET288" s="59"/>
    </row>
    <row r="289" spans="1:150" outlineLevel="1" x14ac:dyDescent="0.2">
      <c r="A289" s="17">
        <v>86</v>
      </c>
      <c r="B289" s="17">
        <v>0</v>
      </c>
      <c r="C289" s="1">
        <v>3.4259681976111129E-15</v>
      </c>
      <c r="D289" s="1">
        <f t="shared" si="13"/>
        <v>-3.4259681976111129E-15</v>
      </c>
      <c r="E289" s="1">
        <f t="shared" si="14"/>
        <v>7.1054273576009892E-15</v>
      </c>
      <c r="F289" s="1">
        <f t="shared" si="15"/>
        <v>-8.429369702178799E-8</v>
      </c>
      <c r="G289" s="1">
        <f t="shared" si="16"/>
        <v>-5.8531770839528894E-8</v>
      </c>
      <c r="H289" s="1">
        <v>1.6560424103169428E-12</v>
      </c>
      <c r="I289" s="1">
        <f t="shared" si="17"/>
        <v>5.6735486316505149E-27</v>
      </c>
      <c r="J289" s="1">
        <f t="shared" si="18"/>
        <v>-5.853177083957736E-8</v>
      </c>
      <c r="AW289" s="59"/>
      <c r="AX289" s="59"/>
      <c r="AY289" s="59"/>
      <c r="AZ289" s="59"/>
      <c r="BA289" s="59"/>
      <c r="BB289" s="59"/>
      <c r="BC289" s="59"/>
      <c r="BD289" s="72"/>
      <c r="BE289" s="59"/>
      <c r="BF289" s="59"/>
      <c r="BG289" s="59"/>
      <c r="BH289" s="59">
        <f t="shared" si="19"/>
        <v>1</v>
      </c>
      <c r="BI289" s="59">
        <f t="shared" si="20"/>
        <v>3.4259681976111129E-15</v>
      </c>
      <c r="BJ289" s="59" t="e">
        <f t="shared" si="21"/>
        <v>#N/A</v>
      </c>
      <c r="BK289" s="59"/>
      <c r="BL289" s="59"/>
      <c r="BM289" s="59"/>
      <c r="BN289" s="59"/>
      <c r="BO289" s="59"/>
      <c r="BP289" s="59"/>
      <c r="BQ289" s="59"/>
      <c r="BR289" s="59"/>
      <c r="BS289" s="59"/>
      <c r="BT289" s="59"/>
      <c r="BU289" s="59"/>
      <c r="BV289" s="59"/>
      <c r="BW289" s="59"/>
      <c r="BX289" s="59"/>
      <c r="BY289" s="59"/>
      <c r="BZ289" s="59"/>
      <c r="CA289" s="59"/>
      <c r="CB289" s="59"/>
      <c r="CC289" s="59"/>
      <c r="CD289" s="59"/>
      <c r="CE289" s="59"/>
      <c r="CF289" s="59"/>
      <c r="CG289" s="59"/>
      <c r="CH289" s="59"/>
      <c r="CI289" s="59"/>
      <c r="CJ289" s="59"/>
      <c r="CK289" s="59"/>
      <c r="CL289" s="59"/>
      <c r="CM289" s="59"/>
      <c r="CN289" s="59"/>
      <c r="CO289" s="59"/>
      <c r="CP289" s="59"/>
      <c r="CQ289" s="59"/>
      <c r="CR289" s="59"/>
      <c r="CS289" s="59"/>
      <c r="CT289" s="59"/>
      <c r="CU289" s="59"/>
      <c r="CV289" s="59"/>
      <c r="CW289" s="59"/>
      <c r="CX289" s="59"/>
      <c r="CY289" s="59"/>
      <c r="CZ289" s="59"/>
      <c r="DA289" s="59"/>
      <c r="DB289" s="59"/>
      <c r="DC289" s="59"/>
      <c r="DD289" s="59"/>
      <c r="DE289" s="59"/>
      <c r="DF289" s="59"/>
      <c r="DG289" s="59"/>
      <c r="DH289" s="59"/>
      <c r="DI289" s="59"/>
      <c r="DJ289" s="59"/>
      <c r="DK289" s="59"/>
      <c r="DL289" s="59"/>
      <c r="DM289" s="59"/>
      <c r="DN289" s="59"/>
      <c r="DO289" s="59"/>
      <c r="DP289" s="59"/>
      <c r="DQ289" s="59"/>
      <c r="DR289" s="59"/>
      <c r="DS289" s="59"/>
      <c r="DT289" s="59"/>
      <c r="DU289" s="59"/>
      <c r="DV289" s="59"/>
      <c r="DW289" s="59"/>
      <c r="DX289" s="59"/>
      <c r="DY289" s="59"/>
      <c r="DZ289" s="59"/>
      <c r="EA289" s="59"/>
      <c r="EB289" s="59"/>
      <c r="EC289" s="59"/>
      <c r="ED289" s="59"/>
      <c r="EE289" s="59"/>
      <c r="EF289" s="59"/>
      <c r="EG289" s="59"/>
      <c r="EH289" s="59"/>
      <c r="EI289" s="59"/>
      <c r="EJ289" s="59"/>
      <c r="EK289" s="59"/>
      <c r="EL289" s="59"/>
      <c r="EM289" s="59"/>
      <c r="EN289" s="59"/>
      <c r="EO289" s="59"/>
      <c r="EP289" s="59"/>
      <c r="EQ289" s="59"/>
      <c r="ER289" s="59"/>
      <c r="ES289" s="59"/>
      <c r="ET289" s="59"/>
    </row>
    <row r="290" spans="1:150" outlineLevel="1" x14ac:dyDescent="0.2">
      <c r="A290" s="17">
        <v>87</v>
      </c>
      <c r="B290" s="17">
        <v>0</v>
      </c>
      <c r="C290" s="1">
        <v>3.8221776806768512E-30</v>
      </c>
      <c r="D290" s="1">
        <f t="shared" si="13"/>
        <v>-3.8221776806768512E-30</v>
      </c>
      <c r="E290" s="1">
        <f t="shared" si="14"/>
        <v>0</v>
      </c>
      <c r="F290" s="1">
        <f t="shared" si="15"/>
        <v>0</v>
      </c>
      <c r="G290" s="1">
        <f t="shared" si="16"/>
        <v>-1.9550390483764896E-15</v>
      </c>
      <c r="H290" s="1">
        <v>8.0591606385828775E-27</v>
      </c>
      <c r="I290" s="1">
        <f t="shared" si="17"/>
        <v>3.080354391778087E-56</v>
      </c>
      <c r="J290" s="1">
        <f t="shared" si="18"/>
        <v>-1.9550390483764896E-15</v>
      </c>
      <c r="AW290" s="59"/>
      <c r="AX290" s="59"/>
      <c r="AY290" s="59"/>
      <c r="AZ290" s="59"/>
      <c r="BA290" s="59"/>
      <c r="BB290" s="59"/>
      <c r="BC290" s="59"/>
      <c r="BD290" s="72"/>
      <c r="BE290" s="59"/>
      <c r="BF290" s="59"/>
      <c r="BG290" s="59"/>
      <c r="BH290" s="59">
        <f t="shared" si="19"/>
        <v>1</v>
      </c>
      <c r="BI290" s="59">
        <f t="shared" si="20"/>
        <v>3.8221776806768512E-30</v>
      </c>
      <c r="BJ290" s="59" t="e">
        <f t="shared" si="21"/>
        <v>#N/A</v>
      </c>
      <c r="BK290" s="59"/>
      <c r="BL290" s="59"/>
      <c r="BM290" s="59"/>
      <c r="BN290" s="59"/>
      <c r="BO290" s="59"/>
      <c r="BP290" s="59"/>
      <c r="BQ290" s="59"/>
      <c r="BR290" s="59"/>
      <c r="BS290" s="59"/>
      <c r="BT290" s="59"/>
      <c r="BU290" s="59"/>
      <c r="BV290" s="59"/>
      <c r="BW290" s="59"/>
      <c r="BX290" s="59"/>
      <c r="BY290" s="59"/>
      <c r="BZ290" s="59"/>
      <c r="CA290" s="59"/>
      <c r="CB290" s="59"/>
      <c r="CC290" s="59"/>
      <c r="CD290" s="59"/>
      <c r="CE290" s="59"/>
      <c r="CF290" s="59"/>
      <c r="CG290" s="59"/>
      <c r="CH290" s="59"/>
      <c r="CI290" s="59"/>
      <c r="CJ290" s="59"/>
      <c r="CK290" s="59"/>
      <c r="CL290" s="59"/>
      <c r="CM290" s="59"/>
      <c r="CN290" s="59"/>
      <c r="CO290" s="59"/>
      <c r="CP290" s="59"/>
      <c r="CQ290" s="59"/>
      <c r="CR290" s="59"/>
      <c r="CS290" s="59"/>
      <c r="CT290" s="59"/>
      <c r="CU290" s="59"/>
      <c r="CV290" s="59"/>
      <c r="CW290" s="59"/>
      <c r="CX290" s="59"/>
      <c r="CY290" s="59"/>
      <c r="CZ290" s="59"/>
      <c r="DA290" s="59"/>
      <c r="DB290" s="59"/>
      <c r="DC290" s="59"/>
      <c r="DD290" s="59"/>
      <c r="DE290" s="59"/>
      <c r="DF290" s="59"/>
      <c r="DG290" s="59"/>
      <c r="DH290" s="59"/>
      <c r="DI290" s="59"/>
      <c r="DJ290" s="59"/>
      <c r="DK290" s="59"/>
      <c r="DL290" s="59"/>
      <c r="DM290" s="59"/>
      <c r="DN290" s="59"/>
      <c r="DO290" s="59"/>
      <c r="DP290" s="59"/>
      <c r="DQ290" s="59"/>
      <c r="DR290" s="59"/>
      <c r="DS290" s="59"/>
      <c r="DT290" s="59"/>
      <c r="DU290" s="59"/>
      <c r="DV290" s="59"/>
      <c r="DW290" s="59"/>
      <c r="DX290" s="59"/>
      <c r="DY290" s="59"/>
      <c r="DZ290" s="59"/>
      <c r="EA290" s="59"/>
      <c r="EB290" s="59"/>
      <c r="EC290" s="59"/>
      <c r="ED290" s="59"/>
      <c r="EE290" s="59"/>
      <c r="EF290" s="59"/>
      <c r="EG290" s="59"/>
      <c r="EH290" s="59"/>
      <c r="EI290" s="59"/>
      <c r="EJ290" s="59"/>
      <c r="EK290" s="59"/>
      <c r="EL290" s="59"/>
      <c r="EM290" s="59"/>
      <c r="EN290" s="59"/>
      <c r="EO290" s="59"/>
      <c r="EP290" s="59"/>
      <c r="EQ290" s="59"/>
      <c r="ER290" s="59"/>
      <c r="ES290" s="59"/>
      <c r="ET290" s="59"/>
    </row>
    <row r="291" spans="1:150" outlineLevel="1" x14ac:dyDescent="0.2">
      <c r="A291" s="17">
        <v>88</v>
      </c>
      <c r="B291" s="17">
        <v>0</v>
      </c>
      <c r="C291" s="1">
        <v>1.1082765481148296E-10</v>
      </c>
      <c r="D291" s="1">
        <f t="shared" si="13"/>
        <v>-1.1082765481148296E-10</v>
      </c>
      <c r="E291" s="1">
        <f t="shared" si="14"/>
        <v>2.2165558276491985E-10</v>
      </c>
      <c r="F291" s="1">
        <f t="shared" si="15"/>
        <v>-1.4888102053818676E-5</v>
      </c>
      <c r="G291" s="1">
        <f t="shared" si="16"/>
        <v>-1.0527471435428629E-5</v>
      </c>
      <c r="H291" s="1">
        <v>2.3541713473001794E-8</v>
      </c>
      <c r="I291" s="1">
        <f t="shared" si="17"/>
        <v>2.6090729561678855E-18</v>
      </c>
      <c r="J291" s="1">
        <f t="shared" si="18"/>
        <v>-1.052747155934599E-5</v>
      </c>
      <c r="AW291" s="59"/>
      <c r="AX291" s="59"/>
      <c r="AY291" s="59"/>
      <c r="AZ291" s="59"/>
      <c r="BA291" s="59"/>
      <c r="BB291" s="59"/>
      <c r="BC291" s="59"/>
      <c r="BD291" s="72"/>
      <c r="BE291" s="59"/>
      <c r="BF291" s="59"/>
      <c r="BG291" s="59"/>
      <c r="BH291" s="59">
        <f t="shared" si="19"/>
        <v>1</v>
      </c>
      <c r="BI291" s="59">
        <f t="shared" si="20"/>
        <v>1.1082765481148296E-10</v>
      </c>
      <c r="BJ291" s="59" t="e">
        <f t="shared" si="21"/>
        <v>#N/A</v>
      </c>
      <c r="BK291" s="59"/>
      <c r="BL291" s="59"/>
      <c r="BM291" s="59"/>
      <c r="BN291" s="59"/>
      <c r="BO291" s="59"/>
      <c r="BP291" s="59"/>
      <c r="BQ291" s="59"/>
      <c r="BR291" s="59"/>
      <c r="BS291" s="59"/>
      <c r="BT291" s="59"/>
      <c r="BU291" s="59"/>
      <c r="BV291" s="59"/>
      <c r="BW291" s="59"/>
      <c r="BX291" s="59"/>
      <c r="BY291" s="59"/>
      <c r="BZ291" s="59"/>
      <c r="CA291" s="59"/>
      <c r="CB291" s="59"/>
      <c r="CC291" s="59"/>
      <c r="CD291" s="59"/>
      <c r="CE291" s="59"/>
      <c r="CF291" s="59"/>
      <c r="CG291" s="59"/>
      <c r="CH291" s="59"/>
      <c r="CI291" s="59"/>
      <c r="CJ291" s="59"/>
      <c r="CK291" s="59"/>
      <c r="CL291" s="59"/>
      <c r="CM291" s="59"/>
      <c r="CN291" s="59"/>
      <c r="CO291" s="59"/>
      <c r="CP291" s="59"/>
      <c r="CQ291" s="59"/>
      <c r="CR291" s="59"/>
      <c r="CS291" s="59"/>
      <c r="CT291" s="59"/>
      <c r="CU291" s="59"/>
      <c r="CV291" s="59"/>
      <c r="CW291" s="59"/>
      <c r="CX291" s="59"/>
      <c r="CY291" s="59"/>
      <c r="CZ291" s="59"/>
      <c r="DA291" s="59"/>
      <c r="DB291" s="59"/>
      <c r="DC291" s="59"/>
      <c r="DD291" s="59"/>
      <c r="DE291" s="59"/>
      <c r="DF291" s="59"/>
      <c r="DG291" s="59"/>
      <c r="DH291" s="59"/>
      <c r="DI291" s="59"/>
      <c r="DJ291" s="59"/>
      <c r="DK291" s="59"/>
      <c r="DL291" s="59"/>
      <c r="DM291" s="59"/>
      <c r="DN291" s="59"/>
      <c r="DO291" s="59"/>
      <c r="DP291" s="59"/>
      <c r="DQ291" s="59"/>
      <c r="DR291" s="59"/>
      <c r="DS291" s="59"/>
      <c r="DT291" s="59"/>
      <c r="DU291" s="59"/>
      <c r="DV291" s="59"/>
      <c r="DW291" s="59"/>
      <c r="DX291" s="59"/>
      <c r="DY291" s="59"/>
      <c r="DZ291" s="59"/>
      <c r="EA291" s="59"/>
      <c r="EB291" s="59"/>
      <c r="EC291" s="59"/>
      <c r="ED291" s="59"/>
      <c r="EE291" s="59"/>
      <c r="EF291" s="59"/>
      <c r="EG291" s="59"/>
      <c r="EH291" s="59"/>
      <c r="EI291" s="59"/>
      <c r="EJ291" s="59"/>
      <c r="EK291" s="59"/>
      <c r="EL291" s="59"/>
      <c r="EM291" s="59"/>
      <c r="EN291" s="59"/>
      <c r="EO291" s="59"/>
      <c r="EP291" s="59"/>
      <c r="EQ291" s="59"/>
      <c r="ER291" s="59"/>
      <c r="ES291" s="59"/>
      <c r="ET291" s="59"/>
    </row>
    <row r="292" spans="1:150" outlineLevel="1" x14ac:dyDescent="0.2">
      <c r="A292" s="17">
        <v>89</v>
      </c>
      <c r="B292" s="17">
        <v>0</v>
      </c>
      <c r="C292" s="1">
        <v>5.5766695147712744E-12</v>
      </c>
      <c r="D292" s="1">
        <f t="shared" si="13"/>
        <v>-5.5766695147712744E-12</v>
      </c>
      <c r="E292" s="1">
        <f t="shared" si="14"/>
        <v>1.1153300505353224E-11</v>
      </c>
      <c r="F292" s="1">
        <f t="shared" si="15"/>
        <v>-3.3396557465333497E-6</v>
      </c>
      <c r="G292" s="1">
        <f t="shared" si="16"/>
        <v>-2.3614973035771973E-6</v>
      </c>
      <c r="H292" s="1">
        <v>1.4882969675899399E-9</v>
      </c>
      <c r="I292" s="1">
        <f t="shared" si="17"/>
        <v>8.2997403404841124E-21</v>
      </c>
      <c r="J292" s="1">
        <f t="shared" si="18"/>
        <v>-2.3614973053345018E-6</v>
      </c>
      <c r="AW292" s="59"/>
      <c r="AX292" s="59"/>
      <c r="AY292" s="59"/>
      <c r="AZ292" s="59"/>
      <c r="BA292" s="59"/>
      <c r="BB292" s="59"/>
      <c r="BC292" s="59"/>
      <c r="BD292" s="72"/>
      <c r="BE292" s="59"/>
      <c r="BF292" s="59"/>
      <c r="BG292" s="59"/>
      <c r="BH292" s="59">
        <f t="shared" si="19"/>
        <v>1</v>
      </c>
      <c r="BI292" s="59">
        <f t="shared" si="20"/>
        <v>5.5766695147712744E-12</v>
      </c>
      <c r="BJ292" s="59" t="e">
        <f t="shared" si="21"/>
        <v>#N/A</v>
      </c>
      <c r="BK292" s="59"/>
      <c r="BL292" s="59"/>
      <c r="BM292" s="59"/>
      <c r="BN292" s="59"/>
      <c r="BO292" s="59"/>
      <c r="BP292" s="59"/>
      <c r="BQ292" s="59"/>
      <c r="BR292" s="59"/>
      <c r="BS292" s="59"/>
      <c r="BT292" s="59"/>
      <c r="BU292" s="59"/>
      <c r="BV292" s="59"/>
      <c r="BW292" s="59"/>
      <c r="BX292" s="59"/>
      <c r="BY292" s="59"/>
      <c r="BZ292" s="59"/>
      <c r="CA292" s="59"/>
      <c r="CB292" s="59"/>
      <c r="CC292" s="59"/>
      <c r="CD292" s="59"/>
      <c r="CE292" s="59"/>
      <c r="CF292" s="59"/>
      <c r="CG292" s="59"/>
      <c r="CH292" s="59"/>
      <c r="CI292" s="59"/>
      <c r="CJ292" s="59"/>
      <c r="CK292" s="59"/>
      <c r="CL292" s="59"/>
      <c r="CM292" s="59"/>
      <c r="CN292" s="59"/>
      <c r="CO292" s="59"/>
      <c r="CP292" s="59"/>
      <c r="CQ292" s="59"/>
      <c r="CR292" s="59"/>
      <c r="CS292" s="59"/>
      <c r="CT292" s="59"/>
      <c r="CU292" s="59"/>
      <c r="CV292" s="59"/>
      <c r="CW292" s="59"/>
      <c r="CX292" s="59"/>
      <c r="CY292" s="59"/>
      <c r="CZ292" s="59"/>
      <c r="DA292" s="59"/>
      <c r="DB292" s="59"/>
      <c r="DC292" s="59"/>
      <c r="DD292" s="59"/>
      <c r="DE292" s="59"/>
      <c r="DF292" s="59"/>
      <c r="DG292" s="59"/>
      <c r="DH292" s="59"/>
      <c r="DI292" s="59"/>
      <c r="DJ292" s="59"/>
      <c r="DK292" s="59"/>
      <c r="DL292" s="59"/>
      <c r="DM292" s="59"/>
      <c r="DN292" s="59"/>
      <c r="DO292" s="59"/>
      <c r="DP292" s="59"/>
      <c r="DQ292" s="59"/>
      <c r="DR292" s="59"/>
      <c r="DS292" s="59"/>
      <c r="DT292" s="59"/>
      <c r="DU292" s="59"/>
      <c r="DV292" s="59"/>
      <c r="DW292" s="59"/>
      <c r="DX292" s="59"/>
      <c r="DY292" s="59"/>
      <c r="DZ292" s="59"/>
      <c r="EA292" s="59"/>
      <c r="EB292" s="59"/>
      <c r="EC292" s="59"/>
      <c r="ED292" s="59"/>
      <c r="EE292" s="59"/>
      <c r="EF292" s="59"/>
      <c r="EG292" s="59"/>
      <c r="EH292" s="59"/>
      <c r="EI292" s="59"/>
      <c r="EJ292" s="59"/>
      <c r="EK292" s="59"/>
      <c r="EL292" s="59"/>
      <c r="EM292" s="59"/>
      <c r="EN292" s="59"/>
      <c r="EO292" s="59"/>
      <c r="EP292" s="59"/>
      <c r="EQ292" s="59"/>
      <c r="ER292" s="59"/>
      <c r="ES292" s="59"/>
      <c r="ET292" s="59"/>
    </row>
    <row r="293" spans="1:150" outlineLevel="1" x14ac:dyDescent="0.2">
      <c r="A293" s="17">
        <v>90</v>
      </c>
      <c r="B293" s="17">
        <v>0</v>
      </c>
      <c r="C293" s="1">
        <v>1.5462228869772099E-21</v>
      </c>
      <c r="D293" s="1">
        <f t="shared" si="13"/>
        <v>-1.5462228869772099E-21</v>
      </c>
      <c r="E293" s="1">
        <f t="shared" si="14"/>
        <v>0</v>
      </c>
      <c r="F293" s="1">
        <f t="shared" si="15"/>
        <v>0</v>
      </c>
      <c r="G293" s="1">
        <f t="shared" si="16"/>
        <v>-3.9322040727525958E-11</v>
      </c>
      <c r="H293" s="1">
        <v>1.6298717769113338E-18</v>
      </c>
      <c r="I293" s="1">
        <f t="shared" si="17"/>
        <v>2.5201450442985178E-39</v>
      </c>
      <c r="J293" s="1">
        <f t="shared" si="18"/>
        <v>-3.9322040727525958E-11</v>
      </c>
      <c r="AW293" s="59"/>
      <c r="AX293" s="59"/>
      <c r="AY293" s="59"/>
      <c r="AZ293" s="59"/>
      <c r="BA293" s="59"/>
      <c r="BB293" s="59"/>
      <c r="BC293" s="59"/>
      <c r="BD293" s="72"/>
      <c r="BE293" s="59"/>
      <c r="BF293" s="59"/>
      <c r="BG293" s="59"/>
      <c r="BH293" s="59">
        <f t="shared" si="19"/>
        <v>1</v>
      </c>
      <c r="BI293" s="59">
        <f t="shared" si="20"/>
        <v>1.5462228869772099E-21</v>
      </c>
      <c r="BJ293" s="59" t="e">
        <f t="shared" si="21"/>
        <v>#N/A</v>
      </c>
      <c r="BK293" s="59"/>
      <c r="BL293" s="59"/>
      <c r="BM293" s="59"/>
      <c r="BN293" s="59"/>
      <c r="BO293" s="59"/>
      <c r="BP293" s="59"/>
      <c r="BQ293" s="59"/>
      <c r="BR293" s="59"/>
      <c r="BS293" s="59"/>
      <c r="BT293" s="59"/>
      <c r="BU293" s="59"/>
      <c r="BV293" s="59"/>
      <c r="BW293" s="59"/>
      <c r="BX293" s="59"/>
      <c r="BY293" s="59"/>
      <c r="BZ293" s="59"/>
      <c r="CA293" s="59"/>
      <c r="CB293" s="59"/>
      <c r="CC293" s="59"/>
      <c r="CD293" s="59"/>
      <c r="CE293" s="59"/>
      <c r="CF293" s="59"/>
      <c r="CG293" s="59"/>
      <c r="CH293" s="59"/>
      <c r="CI293" s="59"/>
      <c r="CJ293" s="59"/>
      <c r="CK293" s="59"/>
      <c r="CL293" s="59"/>
      <c r="CM293" s="59"/>
      <c r="CN293" s="59"/>
      <c r="CO293" s="59"/>
      <c r="CP293" s="59"/>
      <c r="CQ293" s="59"/>
      <c r="CR293" s="59"/>
      <c r="CS293" s="59"/>
      <c r="CT293" s="59"/>
      <c r="CU293" s="59"/>
      <c r="CV293" s="59"/>
      <c r="CW293" s="59"/>
      <c r="CX293" s="59"/>
      <c r="CY293" s="59"/>
      <c r="CZ293" s="59"/>
      <c r="DA293" s="59"/>
      <c r="DB293" s="59"/>
      <c r="DC293" s="59"/>
      <c r="DD293" s="59"/>
      <c r="DE293" s="59"/>
      <c r="DF293" s="59"/>
      <c r="DG293" s="59"/>
      <c r="DH293" s="59"/>
      <c r="DI293" s="59"/>
      <c r="DJ293" s="59"/>
      <c r="DK293" s="59"/>
      <c r="DL293" s="59"/>
      <c r="DM293" s="59"/>
      <c r="DN293" s="59"/>
      <c r="DO293" s="59"/>
      <c r="DP293" s="59"/>
      <c r="DQ293" s="59"/>
      <c r="DR293" s="59"/>
      <c r="DS293" s="59"/>
      <c r="DT293" s="59"/>
      <c r="DU293" s="59"/>
      <c r="DV293" s="59"/>
      <c r="DW293" s="59"/>
      <c r="DX293" s="59"/>
      <c r="DY293" s="59"/>
      <c r="DZ293" s="59"/>
      <c r="EA293" s="59"/>
      <c r="EB293" s="59"/>
      <c r="EC293" s="59"/>
      <c r="ED293" s="59"/>
      <c r="EE293" s="59"/>
      <c r="EF293" s="59"/>
      <c r="EG293" s="59"/>
      <c r="EH293" s="59"/>
      <c r="EI293" s="59"/>
      <c r="EJ293" s="59"/>
      <c r="EK293" s="59"/>
      <c r="EL293" s="59"/>
      <c r="EM293" s="59"/>
      <c r="EN293" s="59"/>
      <c r="EO293" s="59"/>
      <c r="EP293" s="59"/>
      <c r="EQ293" s="59"/>
      <c r="ER293" s="59"/>
      <c r="ES293" s="59"/>
      <c r="ET293" s="59"/>
    </row>
    <row r="294" spans="1:150" outlineLevel="1" x14ac:dyDescent="0.2">
      <c r="A294" s="17">
        <v>91</v>
      </c>
      <c r="B294" s="17">
        <v>1</v>
      </c>
      <c r="C294" s="1">
        <v>0.99999999996861455</v>
      </c>
      <c r="D294" s="1">
        <f t="shared" si="13"/>
        <v>3.1385449794640863E-11</v>
      </c>
      <c r="E294" s="1">
        <f t="shared" si="14"/>
        <v>6.2771121632901595E-11</v>
      </c>
      <c r="F294" s="1">
        <f t="shared" si="15"/>
        <v>7.9228228323560024E-6</v>
      </c>
      <c r="G294" s="1">
        <f t="shared" si="16"/>
        <v>5.6022718423534133E-6</v>
      </c>
      <c r="H294" s="1">
        <v>8.148839542972262E-9</v>
      </c>
      <c r="I294" s="1">
        <f t="shared" si="17"/>
        <v>2.5575499645267348E-19</v>
      </c>
      <c r="J294" s="1">
        <f t="shared" si="18"/>
        <v>5.6022718651794207E-6</v>
      </c>
      <c r="AW294" s="59"/>
      <c r="AX294" s="59"/>
      <c r="AY294" s="59"/>
      <c r="AZ294" s="59"/>
      <c r="BA294" s="59"/>
      <c r="BB294" s="59"/>
      <c r="BC294" s="59"/>
      <c r="BD294" s="72"/>
      <c r="BE294" s="59"/>
      <c r="BF294" s="59"/>
      <c r="BG294" s="59"/>
      <c r="BH294" s="59">
        <f t="shared" si="19"/>
        <v>0</v>
      </c>
      <c r="BI294" s="59" t="e">
        <f t="shared" si="20"/>
        <v>#N/A</v>
      </c>
      <c r="BJ294" s="59">
        <f t="shared" si="21"/>
        <v>0.99999999996861455</v>
      </c>
      <c r="BK294" s="59"/>
      <c r="BL294" s="59"/>
      <c r="BM294" s="59"/>
      <c r="BN294" s="59"/>
      <c r="BO294" s="59"/>
      <c r="BP294" s="59"/>
      <c r="BQ294" s="59"/>
      <c r="BR294" s="59"/>
      <c r="BS294" s="59"/>
      <c r="BT294" s="59"/>
      <c r="BU294" s="59"/>
      <c r="BV294" s="59"/>
      <c r="BW294" s="59"/>
      <c r="BX294" s="59"/>
      <c r="BY294" s="59"/>
      <c r="BZ294" s="59"/>
      <c r="CA294" s="59"/>
      <c r="CB294" s="59"/>
      <c r="CC294" s="59"/>
      <c r="CD294" s="59"/>
      <c r="CE294" s="59"/>
      <c r="CF294" s="59"/>
      <c r="CG294" s="59"/>
      <c r="CH294" s="59"/>
      <c r="CI294" s="59"/>
      <c r="CJ294" s="59"/>
      <c r="CK294" s="59"/>
      <c r="CL294" s="59"/>
      <c r="CM294" s="59"/>
      <c r="CN294" s="59"/>
      <c r="CO294" s="59"/>
      <c r="CP294" s="59"/>
      <c r="CQ294" s="59"/>
      <c r="CR294" s="59"/>
      <c r="CS294" s="59"/>
      <c r="CT294" s="59"/>
      <c r="CU294" s="59"/>
      <c r="CV294" s="59"/>
      <c r="CW294" s="59"/>
      <c r="CX294" s="59"/>
      <c r="CY294" s="59"/>
      <c r="CZ294" s="59"/>
      <c r="DA294" s="59"/>
      <c r="DB294" s="59"/>
      <c r="DC294" s="59"/>
      <c r="DD294" s="59"/>
      <c r="DE294" s="59"/>
      <c r="DF294" s="59"/>
      <c r="DG294" s="59"/>
      <c r="DH294" s="59"/>
      <c r="DI294" s="59"/>
      <c r="DJ294" s="59"/>
      <c r="DK294" s="59"/>
      <c r="DL294" s="59"/>
      <c r="DM294" s="59"/>
      <c r="DN294" s="59"/>
      <c r="DO294" s="59"/>
      <c r="DP294" s="59"/>
      <c r="DQ294" s="59"/>
      <c r="DR294" s="59"/>
      <c r="DS294" s="59"/>
      <c r="DT294" s="59"/>
      <c r="DU294" s="59"/>
      <c r="DV294" s="59"/>
      <c r="DW294" s="59"/>
      <c r="DX294" s="59"/>
      <c r="DY294" s="59"/>
      <c r="DZ294" s="59"/>
      <c r="EA294" s="59"/>
      <c r="EB294" s="59"/>
      <c r="EC294" s="59"/>
      <c r="ED294" s="59"/>
      <c r="EE294" s="59"/>
      <c r="EF294" s="59"/>
      <c r="EG294" s="59"/>
      <c r="EH294" s="59"/>
      <c r="EI294" s="59"/>
      <c r="EJ294" s="59"/>
      <c r="EK294" s="59"/>
      <c r="EL294" s="59"/>
      <c r="EM294" s="59"/>
      <c r="EN294" s="59"/>
      <c r="EO294" s="59"/>
      <c r="EP294" s="59"/>
      <c r="EQ294" s="59"/>
      <c r="ER294" s="59"/>
      <c r="ES294" s="59"/>
      <c r="ET294" s="59"/>
    </row>
    <row r="295" spans="1:150" outlineLevel="1" x14ac:dyDescent="0.2">
      <c r="A295" s="17">
        <v>92</v>
      </c>
      <c r="B295" s="17">
        <v>0</v>
      </c>
      <c r="C295" s="1">
        <v>4.5426716610080178E-10</v>
      </c>
      <c r="D295" s="1">
        <f t="shared" si="13"/>
        <v>-4.5426716610080178E-10</v>
      </c>
      <c r="E295" s="1">
        <f t="shared" si="14"/>
        <v>9.0853458069487359E-10</v>
      </c>
      <c r="F295" s="1">
        <f t="shared" si="15"/>
        <v>-3.0141907383157982E-5</v>
      </c>
      <c r="G295" s="1">
        <f t="shared" si="16"/>
        <v>-2.1313544198634829E-5</v>
      </c>
      <c r="H295" s="1">
        <v>8.6862809539078036E-8</v>
      </c>
      <c r="I295" s="1">
        <f t="shared" si="17"/>
        <v>3.9458925774308709E-17</v>
      </c>
      <c r="J295" s="1">
        <f t="shared" si="18"/>
        <v>-2.1313545124312055E-5</v>
      </c>
      <c r="AW295" s="59"/>
      <c r="AX295" s="59"/>
      <c r="AY295" s="59"/>
      <c r="AZ295" s="59"/>
      <c r="BA295" s="59"/>
      <c r="BB295" s="59"/>
      <c r="BC295" s="59"/>
      <c r="BD295" s="72"/>
      <c r="BE295" s="59"/>
      <c r="BF295" s="59"/>
      <c r="BG295" s="59"/>
      <c r="BH295" s="59">
        <f t="shared" si="19"/>
        <v>1</v>
      </c>
      <c r="BI295" s="59">
        <f t="shared" si="20"/>
        <v>4.5426716610080178E-10</v>
      </c>
      <c r="BJ295" s="59" t="e">
        <f t="shared" si="21"/>
        <v>#N/A</v>
      </c>
      <c r="BK295" s="59"/>
      <c r="BL295" s="59"/>
      <c r="BM295" s="59"/>
      <c r="BN295" s="59"/>
      <c r="BO295" s="59"/>
      <c r="BP295" s="59"/>
      <c r="BQ295" s="59"/>
      <c r="BR295" s="59"/>
      <c r="BS295" s="59"/>
      <c r="BT295" s="59"/>
      <c r="BU295" s="59"/>
      <c r="BV295" s="59"/>
      <c r="BW295" s="59"/>
      <c r="BX295" s="59"/>
      <c r="BY295" s="59"/>
      <c r="BZ295" s="59"/>
      <c r="CA295" s="59"/>
      <c r="CB295" s="59"/>
      <c r="CC295" s="59"/>
      <c r="CD295" s="59"/>
      <c r="CE295" s="59"/>
      <c r="CF295" s="59"/>
      <c r="CG295" s="59"/>
      <c r="CH295" s="59"/>
      <c r="CI295" s="59"/>
      <c r="CJ295" s="59"/>
      <c r="CK295" s="59"/>
      <c r="CL295" s="59"/>
      <c r="CM295" s="59"/>
      <c r="CN295" s="59"/>
      <c r="CO295" s="59"/>
      <c r="CP295" s="59"/>
      <c r="CQ295" s="59"/>
      <c r="CR295" s="59"/>
      <c r="CS295" s="59"/>
      <c r="CT295" s="59"/>
      <c r="CU295" s="59"/>
      <c r="CV295" s="59"/>
      <c r="CW295" s="59"/>
      <c r="CX295" s="59"/>
      <c r="CY295" s="59"/>
      <c r="CZ295" s="59"/>
      <c r="DA295" s="59"/>
      <c r="DB295" s="59"/>
      <c r="DC295" s="59"/>
      <c r="DD295" s="59"/>
      <c r="DE295" s="59"/>
      <c r="DF295" s="59"/>
      <c r="DG295" s="59"/>
      <c r="DH295" s="59"/>
      <c r="DI295" s="59"/>
      <c r="DJ295" s="59"/>
      <c r="DK295" s="59"/>
      <c r="DL295" s="59"/>
      <c r="DM295" s="59"/>
      <c r="DN295" s="59"/>
      <c r="DO295" s="59"/>
      <c r="DP295" s="59"/>
      <c r="DQ295" s="59"/>
      <c r="DR295" s="59"/>
      <c r="DS295" s="59"/>
      <c r="DT295" s="59"/>
      <c r="DU295" s="59"/>
      <c r="DV295" s="59"/>
      <c r="DW295" s="59"/>
      <c r="DX295" s="59"/>
      <c r="DY295" s="59"/>
      <c r="DZ295" s="59"/>
      <c r="EA295" s="59"/>
      <c r="EB295" s="59"/>
      <c r="EC295" s="59"/>
      <c r="ED295" s="59"/>
      <c r="EE295" s="59"/>
      <c r="EF295" s="59"/>
      <c r="EG295" s="59"/>
      <c r="EH295" s="59"/>
      <c r="EI295" s="59"/>
      <c r="EJ295" s="59"/>
      <c r="EK295" s="59"/>
      <c r="EL295" s="59"/>
      <c r="EM295" s="59"/>
      <c r="EN295" s="59"/>
      <c r="EO295" s="59"/>
      <c r="EP295" s="59"/>
      <c r="EQ295" s="59"/>
      <c r="ER295" s="59"/>
      <c r="ES295" s="59"/>
      <c r="ET295" s="59"/>
    </row>
    <row r="296" spans="1:150" outlineLevel="1" x14ac:dyDescent="0.2">
      <c r="A296" s="17">
        <v>93</v>
      </c>
      <c r="B296" s="17">
        <v>0</v>
      </c>
      <c r="C296" s="1">
        <v>2.3926406001983045E-27</v>
      </c>
      <c r="D296" s="1">
        <f t="shared" si="13"/>
        <v>-2.3926406001983045E-27</v>
      </c>
      <c r="E296" s="1">
        <f t="shared" si="14"/>
        <v>0</v>
      </c>
      <c r="F296" s="1">
        <f t="shared" si="15"/>
        <v>0</v>
      </c>
      <c r="G296" s="1">
        <f t="shared" si="16"/>
        <v>-4.8914625626680453E-14</v>
      </c>
      <c r="H296" s="1">
        <v>3.9963264324743903E-24</v>
      </c>
      <c r="I296" s="1">
        <f t="shared" si="17"/>
        <v>9.5617728739838724E-51</v>
      </c>
      <c r="J296" s="1">
        <f t="shared" si="18"/>
        <v>-4.8914625626680453E-14</v>
      </c>
      <c r="AW296" s="59"/>
      <c r="AX296" s="59"/>
      <c r="AY296" s="59"/>
      <c r="AZ296" s="59"/>
      <c r="BA296" s="59"/>
      <c r="BB296" s="59"/>
      <c r="BC296" s="59"/>
      <c r="BD296" s="72"/>
      <c r="BE296" s="59"/>
      <c r="BF296" s="59"/>
      <c r="BG296" s="59"/>
      <c r="BH296" s="59">
        <f t="shared" si="19"/>
        <v>1</v>
      </c>
      <c r="BI296" s="59">
        <f t="shared" si="20"/>
        <v>2.3926406001983045E-27</v>
      </c>
      <c r="BJ296" s="59" t="e">
        <f t="shared" si="21"/>
        <v>#N/A</v>
      </c>
      <c r="BK296" s="59"/>
      <c r="BL296" s="59"/>
      <c r="BM296" s="59"/>
      <c r="BN296" s="59"/>
      <c r="BO296" s="59"/>
      <c r="BP296" s="59"/>
      <c r="BQ296" s="59"/>
      <c r="BR296" s="59"/>
      <c r="BS296" s="59"/>
      <c r="BT296" s="59"/>
      <c r="BU296" s="59"/>
      <c r="BV296" s="59"/>
      <c r="BW296" s="59"/>
      <c r="BX296" s="59"/>
      <c r="BY296" s="59"/>
      <c r="BZ296" s="59"/>
      <c r="CA296" s="59"/>
      <c r="CB296" s="59"/>
      <c r="CC296" s="59"/>
      <c r="CD296" s="59"/>
      <c r="CE296" s="59"/>
      <c r="CF296" s="59"/>
      <c r="CG296" s="59"/>
      <c r="CH296" s="59"/>
      <c r="CI296" s="59"/>
      <c r="CJ296" s="59"/>
      <c r="CK296" s="59"/>
      <c r="CL296" s="59"/>
      <c r="CM296" s="59"/>
      <c r="CN296" s="59"/>
      <c r="CO296" s="59"/>
      <c r="CP296" s="59"/>
      <c r="CQ296" s="59"/>
      <c r="CR296" s="59"/>
      <c r="CS296" s="59"/>
      <c r="CT296" s="59"/>
      <c r="CU296" s="59"/>
      <c r="CV296" s="59"/>
      <c r="CW296" s="59"/>
      <c r="CX296" s="59"/>
      <c r="CY296" s="59"/>
      <c r="CZ296" s="59"/>
      <c r="DA296" s="59"/>
      <c r="DB296" s="59"/>
      <c r="DC296" s="59"/>
      <c r="DD296" s="59"/>
      <c r="DE296" s="59"/>
      <c r="DF296" s="59"/>
      <c r="DG296" s="59"/>
      <c r="DH296" s="59"/>
      <c r="DI296" s="59"/>
      <c r="DJ296" s="59"/>
      <c r="DK296" s="59"/>
      <c r="DL296" s="59"/>
      <c r="DM296" s="59"/>
      <c r="DN296" s="59"/>
      <c r="DO296" s="59"/>
      <c r="DP296" s="59"/>
      <c r="DQ296" s="59"/>
      <c r="DR296" s="59"/>
      <c r="DS296" s="59"/>
      <c r="DT296" s="59"/>
      <c r="DU296" s="59"/>
      <c r="DV296" s="59"/>
      <c r="DW296" s="59"/>
      <c r="DX296" s="59"/>
      <c r="DY296" s="59"/>
      <c r="DZ296" s="59"/>
      <c r="EA296" s="59"/>
      <c r="EB296" s="59"/>
      <c r="EC296" s="59"/>
      <c r="ED296" s="59"/>
      <c r="EE296" s="59"/>
      <c r="EF296" s="59"/>
      <c r="EG296" s="59"/>
      <c r="EH296" s="59"/>
      <c r="EI296" s="59"/>
      <c r="EJ296" s="59"/>
      <c r="EK296" s="59"/>
      <c r="EL296" s="59"/>
      <c r="EM296" s="59"/>
      <c r="EN296" s="59"/>
      <c r="EO296" s="59"/>
      <c r="EP296" s="59"/>
      <c r="EQ296" s="59"/>
      <c r="ER296" s="59"/>
      <c r="ES296" s="59"/>
      <c r="ET296" s="59"/>
    </row>
    <row r="297" spans="1:150" outlineLevel="1" x14ac:dyDescent="0.2">
      <c r="A297" s="17">
        <v>94</v>
      </c>
      <c r="B297" s="17">
        <v>1</v>
      </c>
      <c r="C297" s="1">
        <v>0.87095706454626209</v>
      </c>
      <c r="D297" s="1">
        <f t="shared" si="13"/>
        <v>0.12904293545373791</v>
      </c>
      <c r="E297" s="1">
        <f t="shared" si="14"/>
        <v>0.27632519556124813</v>
      </c>
      <c r="F297" s="1">
        <f t="shared" si="15"/>
        <v>0.52566642993560864</v>
      </c>
      <c r="G297" s="1">
        <f t="shared" si="16"/>
        <v>0.38491846373848748</v>
      </c>
      <c r="H297" s="1">
        <v>0.86482030628756368</v>
      </c>
      <c r="I297" s="1">
        <f t="shared" si="17"/>
        <v>0.94787683108847931</v>
      </c>
      <c r="J297" s="1">
        <f t="shared" si="18"/>
        <v>1.0469188386953769</v>
      </c>
      <c r="AW297" s="59"/>
      <c r="AX297" s="59"/>
      <c r="AY297" s="59"/>
      <c r="AZ297" s="59"/>
      <c r="BA297" s="59"/>
      <c r="BB297" s="59"/>
      <c r="BC297" s="59"/>
      <c r="BD297" s="72"/>
      <c r="BE297" s="59"/>
      <c r="BF297" s="59"/>
      <c r="BG297" s="59"/>
      <c r="BH297" s="59">
        <f t="shared" si="19"/>
        <v>0</v>
      </c>
      <c r="BI297" s="59" t="e">
        <f t="shared" si="20"/>
        <v>#N/A</v>
      </c>
      <c r="BJ297" s="59">
        <f t="shared" si="21"/>
        <v>0.87095706454626209</v>
      </c>
      <c r="BK297" s="59"/>
      <c r="BL297" s="59"/>
      <c r="BM297" s="59"/>
      <c r="BN297" s="59"/>
      <c r="BO297" s="59"/>
      <c r="BP297" s="59"/>
      <c r="BQ297" s="59"/>
      <c r="BR297" s="59"/>
      <c r="BS297" s="59"/>
      <c r="BT297" s="59"/>
      <c r="BU297" s="59"/>
      <c r="BV297" s="59"/>
      <c r="BW297" s="59"/>
      <c r="BX297" s="59"/>
      <c r="BY297" s="59"/>
      <c r="BZ297" s="59"/>
      <c r="CA297" s="59"/>
      <c r="CB297" s="59"/>
      <c r="CC297" s="59"/>
      <c r="CD297" s="59"/>
      <c r="CE297" s="59"/>
      <c r="CF297" s="59"/>
      <c r="CG297" s="59"/>
      <c r="CH297" s="59"/>
      <c r="CI297" s="59"/>
      <c r="CJ297" s="59"/>
      <c r="CK297" s="59"/>
      <c r="CL297" s="59"/>
      <c r="CM297" s="59"/>
      <c r="CN297" s="59"/>
      <c r="CO297" s="59"/>
      <c r="CP297" s="59"/>
      <c r="CQ297" s="59"/>
      <c r="CR297" s="59"/>
      <c r="CS297" s="59"/>
      <c r="CT297" s="59"/>
      <c r="CU297" s="59"/>
      <c r="CV297" s="59"/>
      <c r="CW297" s="59"/>
      <c r="CX297" s="59"/>
      <c r="CY297" s="59"/>
      <c r="CZ297" s="59"/>
      <c r="DA297" s="59"/>
      <c r="DB297" s="59"/>
      <c r="DC297" s="59"/>
      <c r="DD297" s="59"/>
      <c r="DE297" s="59"/>
      <c r="DF297" s="59"/>
      <c r="DG297" s="59"/>
      <c r="DH297" s="59"/>
      <c r="DI297" s="59"/>
      <c r="DJ297" s="59"/>
      <c r="DK297" s="59"/>
      <c r="DL297" s="59"/>
      <c r="DM297" s="59"/>
      <c r="DN297" s="59"/>
      <c r="DO297" s="59"/>
      <c r="DP297" s="59"/>
      <c r="DQ297" s="59"/>
      <c r="DR297" s="59"/>
      <c r="DS297" s="59"/>
      <c r="DT297" s="59"/>
      <c r="DU297" s="59"/>
      <c r="DV297" s="59"/>
      <c r="DW297" s="59"/>
      <c r="DX297" s="59"/>
      <c r="DY297" s="59"/>
      <c r="DZ297" s="59"/>
      <c r="EA297" s="59"/>
      <c r="EB297" s="59"/>
      <c r="EC297" s="59"/>
      <c r="ED297" s="59"/>
      <c r="EE297" s="59"/>
      <c r="EF297" s="59"/>
      <c r="EG297" s="59"/>
      <c r="EH297" s="59"/>
      <c r="EI297" s="59"/>
      <c r="EJ297" s="59"/>
      <c r="EK297" s="59"/>
      <c r="EL297" s="59"/>
      <c r="EM297" s="59"/>
      <c r="EN297" s="59"/>
      <c r="EO297" s="59"/>
      <c r="EP297" s="59"/>
      <c r="EQ297" s="59"/>
      <c r="ER297" s="59"/>
      <c r="ES297" s="59"/>
      <c r="ET297" s="59"/>
    </row>
    <row r="298" spans="1:150" outlineLevel="1" x14ac:dyDescent="0.2">
      <c r="A298" s="17">
        <v>95</v>
      </c>
      <c r="B298" s="17">
        <v>0</v>
      </c>
      <c r="C298" s="1">
        <v>1.419270977579368E-9</v>
      </c>
      <c r="D298" s="1">
        <f t="shared" si="13"/>
        <v>-1.419270977579368E-9</v>
      </c>
      <c r="E298" s="1">
        <f t="shared" si="14"/>
        <v>2.8385418440031761E-9</v>
      </c>
      <c r="F298" s="1">
        <f t="shared" si="15"/>
        <v>-5.3277967716525902E-5</v>
      </c>
      <c r="G298" s="1">
        <f t="shared" si="16"/>
        <v>-3.7673213024557626E-5</v>
      </c>
      <c r="H298" s="1">
        <v>2.2488609938692429E-7</v>
      </c>
      <c r="I298" s="1">
        <f t="shared" si="17"/>
        <v>3.1917438635176864E-16</v>
      </c>
      <c r="J298" s="1">
        <f t="shared" si="18"/>
        <v>-3.7673217260649301E-5</v>
      </c>
      <c r="AW298" s="59"/>
      <c r="AX298" s="59"/>
      <c r="AY298" s="59"/>
      <c r="AZ298" s="59"/>
      <c r="BA298" s="59"/>
      <c r="BB298" s="59"/>
      <c r="BC298" s="59"/>
      <c r="BD298" s="72"/>
      <c r="BE298" s="59"/>
      <c r="BF298" s="59"/>
      <c r="BG298" s="59"/>
      <c r="BH298" s="59">
        <f t="shared" si="19"/>
        <v>1</v>
      </c>
      <c r="BI298" s="59">
        <f t="shared" si="20"/>
        <v>1.419270977579368E-9</v>
      </c>
      <c r="BJ298" s="59" t="e">
        <f t="shared" si="21"/>
        <v>#N/A</v>
      </c>
      <c r="BK298" s="59"/>
      <c r="BL298" s="59"/>
      <c r="BM298" s="59"/>
      <c r="BN298" s="59"/>
      <c r="BO298" s="59"/>
      <c r="BP298" s="59"/>
      <c r="BQ298" s="59"/>
      <c r="BR298" s="59"/>
      <c r="BS298" s="59"/>
      <c r="BT298" s="59"/>
      <c r="BU298" s="59"/>
      <c r="BV298" s="59"/>
      <c r="BW298" s="59"/>
      <c r="BX298" s="59"/>
      <c r="BY298" s="59"/>
      <c r="BZ298" s="59"/>
      <c r="CA298" s="59"/>
      <c r="CB298" s="59"/>
      <c r="CC298" s="59"/>
      <c r="CD298" s="59"/>
      <c r="CE298" s="59"/>
      <c r="CF298" s="59"/>
      <c r="CG298" s="59"/>
      <c r="CH298" s="59"/>
      <c r="CI298" s="59"/>
      <c r="CJ298" s="59"/>
      <c r="CK298" s="59"/>
      <c r="CL298" s="59"/>
      <c r="CM298" s="59"/>
      <c r="CN298" s="59"/>
      <c r="CO298" s="59"/>
      <c r="CP298" s="59"/>
      <c r="CQ298" s="59"/>
      <c r="CR298" s="59"/>
      <c r="CS298" s="59"/>
      <c r="CT298" s="59"/>
      <c r="CU298" s="59"/>
      <c r="CV298" s="59"/>
      <c r="CW298" s="59"/>
      <c r="CX298" s="59"/>
      <c r="CY298" s="59"/>
      <c r="CZ298" s="59"/>
      <c r="DA298" s="59"/>
      <c r="DB298" s="59"/>
      <c r="DC298" s="59"/>
      <c r="DD298" s="59"/>
      <c r="DE298" s="59"/>
      <c r="DF298" s="59"/>
      <c r="DG298" s="59"/>
      <c r="DH298" s="59"/>
      <c r="DI298" s="59"/>
      <c r="DJ298" s="59"/>
      <c r="DK298" s="59"/>
      <c r="DL298" s="59"/>
      <c r="DM298" s="59"/>
      <c r="DN298" s="59"/>
      <c r="DO298" s="59"/>
      <c r="DP298" s="59"/>
      <c r="DQ298" s="59"/>
      <c r="DR298" s="59"/>
      <c r="DS298" s="59"/>
      <c r="DT298" s="59"/>
      <c r="DU298" s="59"/>
      <c r="DV298" s="59"/>
      <c r="DW298" s="59"/>
      <c r="DX298" s="59"/>
      <c r="DY298" s="59"/>
      <c r="DZ298" s="59"/>
      <c r="EA298" s="59"/>
      <c r="EB298" s="59"/>
      <c r="EC298" s="59"/>
      <c r="ED298" s="59"/>
      <c r="EE298" s="59"/>
      <c r="EF298" s="59"/>
      <c r="EG298" s="59"/>
      <c r="EH298" s="59"/>
      <c r="EI298" s="59"/>
      <c r="EJ298" s="59"/>
      <c r="EK298" s="59"/>
      <c r="EL298" s="59"/>
      <c r="EM298" s="59"/>
      <c r="EN298" s="59"/>
      <c r="EO298" s="59"/>
      <c r="EP298" s="59"/>
      <c r="EQ298" s="59"/>
      <c r="ER298" s="59"/>
      <c r="ES298" s="59"/>
      <c r="ET298" s="59"/>
    </row>
    <row r="299" spans="1:150" outlineLevel="1" x14ac:dyDescent="0.2">
      <c r="A299" s="17">
        <v>96</v>
      </c>
      <c r="B299" s="17">
        <v>0</v>
      </c>
      <c r="C299" s="1">
        <v>1.6516591800293499E-16</v>
      </c>
      <c r="D299" s="1">
        <f t="shared" si="13"/>
        <v>-1.6516591800293499E-16</v>
      </c>
      <c r="E299" s="1">
        <f t="shared" si="14"/>
        <v>0</v>
      </c>
      <c r="F299" s="1">
        <f t="shared" si="15"/>
        <v>0</v>
      </c>
      <c r="G299" s="1">
        <f t="shared" si="16"/>
        <v>-1.2851689305415651E-8</v>
      </c>
      <c r="H299" s="1">
        <v>9.304110856935352E-14</v>
      </c>
      <c r="I299" s="1">
        <f t="shared" si="17"/>
        <v>1.5367220108869447E-29</v>
      </c>
      <c r="J299" s="1">
        <f t="shared" si="18"/>
        <v>-1.2851689305416248E-8</v>
      </c>
      <c r="AW299" s="59"/>
      <c r="AX299" s="59"/>
      <c r="AY299" s="59"/>
      <c r="AZ299" s="59"/>
      <c r="BA299" s="59"/>
      <c r="BB299" s="59"/>
      <c r="BC299" s="59"/>
      <c r="BD299" s="72"/>
      <c r="BE299" s="59"/>
      <c r="BF299" s="59"/>
      <c r="BG299" s="59"/>
      <c r="BH299" s="59">
        <f t="shared" si="19"/>
        <v>1</v>
      </c>
      <c r="BI299" s="59">
        <f t="shared" si="20"/>
        <v>1.6516591800293499E-16</v>
      </c>
      <c r="BJ299" s="59" t="e">
        <f t="shared" si="21"/>
        <v>#N/A</v>
      </c>
      <c r="BK299" s="59"/>
      <c r="BL299" s="59"/>
      <c r="BM299" s="59"/>
      <c r="BN299" s="59"/>
      <c r="BO299" s="59"/>
      <c r="BP299" s="59"/>
      <c r="BQ299" s="59"/>
      <c r="BR299" s="59"/>
      <c r="BS299" s="59"/>
      <c r="BT299" s="59"/>
      <c r="BU299" s="59"/>
      <c r="BV299" s="59"/>
      <c r="BW299" s="59"/>
      <c r="BX299" s="59"/>
      <c r="BY299" s="59"/>
      <c r="BZ299" s="59"/>
      <c r="CA299" s="59"/>
      <c r="CB299" s="59"/>
      <c r="CC299" s="59"/>
      <c r="CD299" s="59"/>
      <c r="CE299" s="59"/>
      <c r="CF299" s="59"/>
      <c r="CG299" s="59"/>
      <c r="CH299" s="59"/>
      <c r="CI299" s="59"/>
      <c r="CJ299" s="59"/>
      <c r="CK299" s="59"/>
      <c r="CL299" s="59"/>
      <c r="CM299" s="59"/>
      <c r="CN299" s="59"/>
      <c r="CO299" s="59"/>
      <c r="CP299" s="59"/>
      <c r="CQ299" s="59"/>
      <c r="CR299" s="59"/>
      <c r="CS299" s="59"/>
      <c r="CT299" s="59"/>
      <c r="CU299" s="59"/>
      <c r="CV299" s="59"/>
      <c r="CW299" s="59"/>
      <c r="CX299" s="59"/>
      <c r="CY299" s="59"/>
      <c r="CZ299" s="59"/>
      <c r="DA299" s="59"/>
      <c r="DB299" s="59"/>
      <c r="DC299" s="59"/>
      <c r="DD299" s="59"/>
      <c r="DE299" s="59"/>
      <c r="DF299" s="59"/>
      <c r="DG299" s="59"/>
      <c r="DH299" s="59"/>
      <c r="DI299" s="59"/>
      <c r="DJ299" s="59"/>
      <c r="DK299" s="59"/>
      <c r="DL299" s="59"/>
      <c r="DM299" s="59"/>
      <c r="DN299" s="59"/>
      <c r="DO299" s="59"/>
      <c r="DP299" s="59"/>
      <c r="DQ299" s="59"/>
      <c r="DR299" s="59"/>
      <c r="DS299" s="59"/>
      <c r="DT299" s="59"/>
      <c r="DU299" s="59"/>
      <c r="DV299" s="59"/>
      <c r="DW299" s="59"/>
      <c r="DX299" s="59"/>
      <c r="DY299" s="59"/>
      <c r="DZ299" s="59"/>
      <c r="EA299" s="59"/>
      <c r="EB299" s="59"/>
      <c r="EC299" s="59"/>
      <c r="ED299" s="59"/>
      <c r="EE299" s="59"/>
      <c r="EF299" s="59"/>
      <c r="EG299" s="59"/>
      <c r="EH299" s="59"/>
      <c r="EI299" s="59"/>
      <c r="EJ299" s="59"/>
      <c r="EK299" s="59"/>
      <c r="EL299" s="59"/>
      <c r="EM299" s="59"/>
      <c r="EN299" s="59"/>
      <c r="EO299" s="59"/>
      <c r="EP299" s="59"/>
      <c r="EQ299" s="59"/>
      <c r="ER299" s="59"/>
      <c r="ES299" s="59"/>
      <c r="ET299" s="59"/>
    </row>
    <row r="300" spans="1:150" outlineLevel="1" x14ac:dyDescent="0.2">
      <c r="A300" s="17">
        <v>97</v>
      </c>
      <c r="B300" s="17">
        <v>0</v>
      </c>
      <c r="C300" s="1">
        <v>4.2470166677586811E-25</v>
      </c>
      <c r="D300" s="1">
        <f t="shared" si="13"/>
        <v>-4.2470166677586811E-25</v>
      </c>
      <c r="E300" s="1">
        <f t="shared" si="14"/>
        <v>0</v>
      </c>
      <c r="F300" s="1">
        <f t="shared" si="15"/>
        <v>0</v>
      </c>
      <c r="G300" s="1">
        <f t="shared" si="16"/>
        <v>-6.5169138921414958E-13</v>
      </c>
      <c r="H300" s="1">
        <v>6.1075257728555936E-22</v>
      </c>
      <c r="I300" s="1">
        <f t="shared" si="17"/>
        <v>2.5938763756083434E-46</v>
      </c>
      <c r="J300" s="1">
        <f t="shared" si="18"/>
        <v>-6.5169138921414958E-13</v>
      </c>
      <c r="AW300" s="59"/>
      <c r="AX300" s="59"/>
      <c r="AY300" s="59"/>
      <c r="AZ300" s="59"/>
      <c r="BA300" s="59"/>
      <c r="BB300" s="59"/>
      <c r="BC300" s="59"/>
      <c r="BD300" s="72"/>
      <c r="BE300" s="59"/>
      <c r="BF300" s="59"/>
      <c r="BG300" s="59"/>
      <c r="BH300" s="59">
        <f t="shared" si="19"/>
        <v>1</v>
      </c>
      <c r="BI300" s="59">
        <f t="shared" si="20"/>
        <v>4.2470166677586811E-25</v>
      </c>
      <c r="BJ300" s="59" t="e">
        <f t="shared" si="21"/>
        <v>#N/A</v>
      </c>
      <c r="BK300" s="59"/>
      <c r="BL300" s="59"/>
      <c r="BM300" s="59"/>
      <c r="BN300" s="59"/>
      <c r="BO300" s="59"/>
      <c r="BP300" s="59"/>
      <c r="BQ300" s="59"/>
      <c r="BR300" s="59"/>
      <c r="BS300" s="59"/>
      <c r="BT300" s="59"/>
      <c r="BU300" s="59"/>
      <c r="BV300" s="59"/>
      <c r="BW300" s="59"/>
      <c r="BX300" s="59"/>
      <c r="BY300" s="59"/>
      <c r="BZ300" s="59"/>
      <c r="CA300" s="59"/>
      <c r="CB300" s="59"/>
      <c r="CC300" s="59"/>
      <c r="CD300" s="59"/>
      <c r="CE300" s="59"/>
      <c r="CF300" s="59"/>
      <c r="CG300" s="59"/>
      <c r="CH300" s="59"/>
      <c r="CI300" s="59"/>
      <c r="CJ300" s="59"/>
      <c r="CK300" s="59"/>
      <c r="CL300" s="59"/>
      <c r="CM300" s="59"/>
      <c r="CN300" s="59"/>
      <c r="CO300" s="59"/>
      <c r="CP300" s="59"/>
      <c r="CQ300" s="59"/>
      <c r="CR300" s="59"/>
      <c r="CS300" s="59"/>
      <c r="CT300" s="59"/>
      <c r="CU300" s="59"/>
      <c r="CV300" s="59"/>
      <c r="CW300" s="59"/>
      <c r="CX300" s="59"/>
      <c r="CY300" s="59"/>
      <c r="CZ300" s="59"/>
      <c r="DA300" s="59"/>
      <c r="DB300" s="59"/>
      <c r="DC300" s="59"/>
      <c r="DD300" s="59"/>
      <c r="DE300" s="59"/>
      <c r="DF300" s="59"/>
      <c r="DG300" s="59"/>
      <c r="DH300" s="59"/>
      <c r="DI300" s="59"/>
      <c r="DJ300" s="59"/>
      <c r="DK300" s="59"/>
      <c r="DL300" s="59"/>
      <c r="DM300" s="59"/>
      <c r="DN300" s="59"/>
      <c r="DO300" s="59"/>
      <c r="DP300" s="59"/>
      <c r="DQ300" s="59"/>
      <c r="DR300" s="59"/>
      <c r="DS300" s="59"/>
      <c r="DT300" s="59"/>
      <c r="DU300" s="59"/>
      <c r="DV300" s="59"/>
      <c r="DW300" s="59"/>
      <c r="DX300" s="59"/>
      <c r="DY300" s="59"/>
      <c r="DZ300" s="59"/>
      <c r="EA300" s="59"/>
      <c r="EB300" s="59"/>
      <c r="EC300" s="59"/>
      <c r="ED300" s="59"/>
      <c r="EE300" s="59"/>
      <c r="EF300" s="59"/>
      <c r="EG300" s="59"/>
      <c r="EH300" s="59"/>
      <c r="EI300" s="59"/>
      <c r="EJ300" s="59"/>
      <c r="EK300" s="59"/>
      <c r="EL300" s="59"/>
      <c r="EM300" s="59"/>
      <c r="EN300" s="59"/>
      <c r="EO300" s="59"/>
      <c r="EP300" s="59"/>
      <c r="EQ300" s="59"/>
      <c r="ER300" s="59"/>
      <c r="ES300" s="59"/>
      <c r="ET300" s="59"/>
    </row>
    <row r="301" spans="1:150" outlineLevel="1" x14ac:dyDescent="0.2">
      <c r="A301" s="17">
        <v>98</v>
      </c>
      <c r="B301" s="17">
        <v>0</v>
      </c>
      <c r="C301" s="1">
        <v>8.2587214103466625E-21</v>
      </c>
      <c r="D301" s="1">
        <f t="shared" si="13"/>
        <v>-8.2587214103466625E-21</v>
      </c>
      <c r="E301" s="1">
        <f t="shared" si="14"/>
        <v>0</v>
      </c>
      <c r="F301" s="1">
        <f t="shared" si="15"/>
        <v>0</v>
      </c>
      <c r="G301" s="1">
        <f t="shared" si="16"/>
        <v>-9.0877507725215819E-11</v>
      </c>
      <c r="H301" s="1">
        <v>7.9546699250421322E-18</v>
      </c>
      <c r="I301" s="1">
        <f t="shared" si="17"/>
        <v>6.5695402822186131E-38</v>
      </c>
      <c r="J301" s="1">
        <f t="shared" si="18"/>
        <v>-9.0877507725215819E-11</v>
      </c>
      <c r="AW301" s="59"/>
      <c r="AX301" s="59"/>
      <c r="AY301" s="59"/>
      <c r="AZ301" s="59"/>
      <c r="BA301" s="59"/>
      <c r="BB301" s="59"/>
      <c r="BC301" s="59"/>
      <c r="BD301" s="72"/>
      <c r="BE301" s="59"/>
      <c r="BF301" s="59"/>
      <c r="BG301" s="59"/>
      <c r="BH301" s="59">
        <f t="shared" si="19"/>
        <v>1</v>
      </c>
      <c r="BI301" s="59">
        <f t="shared" si="20"/>
        <v>8.2587214103466625E-21</v>
      </c>
      <c r="BJ301" s="59" t="e">
        <f t="shared" si="21"/>
        <v>#N/A</v>
      </c>
      <c r="BK301" s="59"/>
      <c r="BL301" s="59"/>
      <c r="BM301" s="59"/>
      <c r="BN301" s="59"/>
      <c r="BO301" s="59"/>
      <c r="BP301" s="59"/>
      <c r="BQ301" s="59"/>
      <c r="BR301" s="59"/>
      <c r="BS301" s="59"/>
      <c r="BT301" s="59"/>
      <c r="BU301" s="59"/>
      <c r="BV301" s="59"/>
      <c r="BW301" s="59"/>
      <c r="BX301" s="59"/>
      <c r="BY301" s="59"/>
      <c r="BZ301" s="59"/>
      <c r="CA301" s="59"/>
      <c r="CB301" s="59"/>
      <c r="CC301" s="59"/>
      <c r="CD301" s="59"/>
      <c r="CE301" s="59"/>
      <c r="CF301" s="59"/>
      <c r="CG301" s="59"/>
      <c r="CH301" s="59"/>
      <c r="CI301" s="59"/>
      <c r="CJ301" s="59"/>
      <c r="CK301" s="59"/>
      <c r="CL301" s="59"/>
      <c r="CM301" s="59"/>
      <c r="CN301" s="59"/>
      <c r="CO301" s="59"/>
      <c r="CP301" s="59"/>
      <c r="CQ301" s="59"/>
      <c r="CR301" s="59"/>
      <c r="CS301" s="59"/>
      <c r="CT301" s="59"/>
      <c r="CU301" s="59"/>
      <c r="CV301" s="59"/>
      <c r="CW301" s="59"/>
      <c r="CX301" s="59"/>
      <c r="CY301" s="59"/>
      <c r="CZ301" s="59"/>
      <c r="DA301" s="59"/>
      <c r="DB301" s="59"/>
      <c r="DC301" s="59"/>
      <c r="DD301" s="59"/>
      <c r="DE301" s="59"/>
      <c r="DF301" s="59"/>
      <c r="DG301" s="59"/>
      <c r="DH301" s="59"/>
      <c r="DI301" s="59"/>
      <c r="DJ301" s="59"/>
      <c r="DK301" s="59"/>
      <c r="DL301" s="59"/>
      <c r="DM301" s="59"/>
      <c r="DN301" s="59"/>
      <c r="DO301" s="59"/>
      <c r="DP301" s="59"/>
      <c r="DQ301" s="59"/>
      <c r="DR301" s="59"/>
      <c r="DS301" s="59"/>
      <c r="DT301" s="59"/>
      <c r="DU301" s="59"/>
      <c r="DV301" s="59"/>
      <c r="DW301" s="59"/>
      <c r="DX301" s="59"/>
      <c r="DY301" s="59"/>
      <c r="DZ301" s="59"/>
      <c r="EA301" s="59"/>
      <c r="EB301" s="59"/>
      <c r="EC301" s="59"/>
      <c r="ED301" s="59"/>
      <c r="EE301" s="59"/>
      <c r="EF301" s="59"/>
      <c r="EG301" s="59"/>
      <c r="EH301" s="59"/>
      <c r="EI301" s="59"/>
      <c r="EJ301" s="59"/>
      <c r="EK301" s="59"/>
      <c r="EL301" s="59"/>
      <c r="EM301" s="59"/>
      <c r="EN301" s="59"/>
      <c r="EO301" s="59"/>
      <c r="EP301" s="59"/>
      <c r="EQ301" s="59"/>
      <c r="ER301" s="59"/>
      <c r="ES301" s="59"/>
      <c r="ET301" s="59"/>
    </row>
    <row r="302" spans="1:150" outlineLevel="1" x14ac:dyDescent="0.2">
      <c r="A302" s="17">
        <v>99</v>
      </c>
      <c r="B302" s="17">
        <v>0</v>
      </c>
      <c r="C302" s="1">
        <v>8.2108352051018331E-24</v>
      </c>
      <c r="D302" s="1">
        <f t="shared" si="13"/>
        <v>-8.2108352051018331E-24</v>
      </c>
      <c r="E302" s="1">
        <f t="shared" si="14"/>
        <v>0</v>
      </c>
      <c r="F302" s="1">
        <f t="shared" si="15"/>
        <v>0</v>
      </c>
      <c r="G302" s="1">
        <f t="shared" si="16"/>
        <v>-2.8654554969675995E-12</v>
      </c>
      <c r="H302" s="1">
        <v>1.0420482082626108E-20</v>
      </c>
      <c r="I302" s="1">
        <f t="shared" si="17"/>
        <v>8.5560861138159321E-44</v>
      </c>
      <c r="J302" s="1">
        <f t="shared" si="18"/>
        <v>-2.8654554969675995E-12</v>
      </c>
      <c r="AW302" s="59"/>
      <c r="AX302" s="59"/>
      <c r="AY302" s="59"/>
      <c r="AZ302" s="59"/>
      <c r="BA302" s="59"/>
      <c r="BB302" s="59"/>
      <c r="BC302" s="59"/>
      <c r="BD302" s="72"/>
      <c r="BE302" s="59"/>
      <c r="BF302" s="59"/>
      <c r="BG302" s="59"/>
      <c r="BH302" s="59">
        <f t="shared" si="19"/>
        <v>1</v>
      </c>
      <c r="BI302" s="59">
        <f t="shared" si="20"/>
        <v>8.2108352051018331E-24</v>
      </c>
      <c r="BJ302" s="59" t="e">
        <f t="shared" si="21"/>
        <v>#N/A</v>
      </c>
      <c r="BK302" s="59"/>
      <c r="BL302" s="59"/>
      <c r="BM302" s="59"/>
      <c r="BN302" s="59"/>
      <c r="BO302" s="59"/>
      <c r="BP302" s="59"/>
      <c r="BQ302" s="59"/>
      <c r="BR302" s="59"/>
      <c r="BS302" s="59"/>
      <c r="BT302" s="59"/>
      <c r="BU302" s="59"/>
      <c r="BV302" s="59"/>
      <c r="BW302" s="59"/>
      <c r="BX302" s="59"/>
      <c r="BY302" s="59"/>
      <c r="BZ302" s="59"/>
      <c r="CA302" s="59"/>
      <c r="CB302" s="59"/>
      <c r="CC302" s="59"/>
      <c r="CD302" s="59"/>
      <c r="CE302" s="59"/>
      <c r="CF302" s="59"/>
      <c r="CG302" s="59"/>
      <c r="CH302" s="59"/>
      <c r="CI302" s="59"/>
      <c r="CJ302" s="59"/>
      <c r="CK302" s="59"/>
      <c r="CL302" s="59"/>
      <c r="CM302" s="59"/>
      <c r="CN302" s="59"/>
      <c r="CO302" s="59"/>
      <c r="CP302" s="59"/>
      <c r="CQ302" s="59"/>
      <c r="CR302" s="59"/>
      <c r="CS302" s="59"/>
      <c r="CT302" s="59"/>
      <c r="CU302" s="59"/>
      <c r="CV302" s="59"/>
      <c r="CW302" s="59"/>
      <c r="CX302" s="59"/>
      <c r="CY302" s="59"/>
      <c r="CZ302" s="59"/>
      <c r="DA302" s="59"/>
      <c r="DB302" s="59"/>
      <c r="DC302" s="59"/>
      <c r="DD302" s="59"/>
      <c r="DE302" s="59"/>
      <c r="DF302" s="59"/>
      <c r="DG302" s="59"/>
      <c r="DH302" s="59"/>
      <c r="DI302" s="59"/>
      <c r="DJ302" s="59"/>
      <c r="DK302" s="59"/>
      <c r="DL302" s="59"/>
      <c r="DM302" s="59"/>
      <c r="DN302" s="59"/>
      <c r="DO302" s="59"/>
      <c r="DP302" s="59"/>
      <c r="DQ302" s="59"/>
      <c r="DR302" s="59"/>
      <c r="DS302" s="59"/>
      <c r="DT302" s="59"/>
      <c r="DU302" s="59"/>
      <c r="DV302" s="59"/>
      <c r="DW302" s="59"/>
      <c r="DX302" s="59"/>
      <c r="DY302" s="59"/>
      <c r="DZ302" s="59"/>
      <c r="EA302" s="59"/>
      <c r="EB302" s="59"/>
      <c r="EC302" s="59"/>
      <c r="ED302" s="59"/>
      <c r="EE302" s="59"/>
      <c r="EF302" s="59"/>
      <c r="EG302" s="59"/>
      <c r="EH302" s="59"/>
      <c r="EI302" s="59"/>
      <c r="EJ302" s="59"/>
      <c r="EK302" s="59"/>
      <c r="EL302" s="59"/>
      <c r="EM302" s="59"/>
      <c r="EN302" s="59"/>
      <c r="EO302" s="59"/>
      <c r="EP302" s="59"/>
      <c r="EQ302" s="59"/>
      <c r="ER302" s="59"/>
      <c r="ES302" s="59"/>
      <c r="ET302" s="59"/>
    </row>
    <row r="303" spans="1:150" outlineLevel="1" x14ac:dyDescent="0.2">
      <c r="A303" s="17">
        <v>100</v>
      </c>
      <c r="B303" s="17">
        <v>0</v>
      </c>
      <c r="C303" s="1">
        <v>2.6450864515133866E-8</v>
      </c>
      <c r="D303" s="1">
        <f t="shared" si="13"/>
        <v>-2.6450864515133866E-8</v>
      </c>
      <c r="E303" s="1">
        <f t="shared" si="14"/>
        <v>5.2901729852076052E-8</v>
      </c>
      <c r="F303" s="1">
        <f t="shared" si="15"/>
        <v>-2.3000376051724906E-4</v>
      </c>
      <c r="G303" s="1">
        <f t="shared" si="16"/>
        <v>-1.6263721964784728E-4</v>
      </c>
      <c r="H303" s="1">
        <v>3.5211286944178424E-6</v>
      </c>
      <c r="I303" s="1">
        <f t="shared" si="17"/>
        <v>9.3137228448115695E-14</v>
      </c>
      <c r="J303" s="1">
        <f t="shared" si="18"/>
        <v>-1.6263750598189387E-4</v>
      </c>
      <c r="AW303" s="59"/>
      <c r="AX303" s="59"/>
      <c r="AY303" s="59"/>
      <c r="AZ303" s="59"/>
      <c r="BA303" s="59"/>
      <c r="BB303" s="59"/>
      <c r="BC303" s="59"/>
      <c r="BD303" s="72"/>
      <c r="BE303" s="59"/>
      <c r="BF303" s="59"/>
      <c r="BG303" s="59"/>
      <c r="BH303" s="59">
        <f t="shared" si="19"/>
        <v>1</v>
      </c>
      <c r="BI303" s="59">
        <f t="shared" si="20"/>
        <v>2.6450864515133866E-8</v>
      </c>
      <c r="BJ303" s="59" t="e">
        <f t="shared" si="21"/>
        <v>#N/A</v>
      </c>
      <c r="BK303" s="59"/>
      <c r="BL303" s="59"/>
      <c r="BM303" s="59"/>
      <c r="BN303" s="59"/>
      <c r="BO303" s="59"/>
      <c r="BP303" s="59"/>
      <c r="BQ303" s="59"/>
      <c r="BR303" s="59"/>
      <c r="BS303" s="59"/>
      <c r="BT303" s="59"/>
      <c r="BU303" s="59"/>
      <c r="BV303" s="59"/>
      <c r="BW303" s="59"/>
      <c r="BX303" s="59"/>
      <c r="BY303" s="59"/>
      <c r="BZ303" s="59"/>
      <c r="CA303" s="59"/>
      <c r="CB303" s="59"/>
      <c r="CC303" s="59"/>
      <c r="CD303" s="59"/>
      <c r="CE303" s="59"/>
      <c r="CF303" s="59"/>
      <c r="CG303" s="59"/>
      <c r="CH303" s="59"/>
      <c r="CI303" s="59"/>
      <c r="CJ303" s="59"/>
      <c r="CK303" s="59"/>
      <c r="CL303" s="59"/>
      <c r="CM303" s="59"/>
      <c r="CN303" s="59"/>
      <c r="CO303" s="59"/>
      <c r="CP303" s="59"/>
      <c r="CQ303" s="59"/>
      <c r="CR303" s="59"/>
      <c r="CS303" s="59"/>
      <c r="CT303" s="59"/>
      <c r="CU303" s="59"/>
      <c r="CV303" s="59"/>
      <c r="CW303" s="59"/>
      <c r="CX303" s="59"/>
      <c r="CY303" s="59"/>
      <c r="CZ303" s="59"/>
      <c r="DA303" s="59"/>
      <c r="DB303" s="59"/>
      <c r="DC303" s="59"/>
      <c r="DD303" s="59"/>
      <c r="DE303" s="59"/>
      <c r="DF303" s="59"/>
      <c r="DG303" s="59"/>
      <c r="DH303" s="59"/>
      <c r="DI303" s="59"/>
      <c r="DJ303" s="59"/>
      <c r="DK303" s="59"/>
      <c r="DL303" s="59"/>
      <c r="DM303" s="59"/>
      <c r="DN303" s="59"/>
      <c r="DO303" s="59"/>
      <c r="DP303" s="59"/>
      <c r="DQ303" s="59"/>
      <c r="DR303" s="59"/>
      <c r="DS303" s="59"/>
      <c r="DT303" s="59"/>
      <c r="DU303" s="59"/>
      <c r="DV303" s="59"/>
      <c r="DW303" s="59"/>
      <c r="DX303" s="59"/>
      <c r="DY303" s="59"/>
      <c r="DZ303" s="59"/>
      <c r="EA303" s="59"/>
      <c r="EB303" s="59"/>
      <c r="EC303" s="59"/>
      <c r="ED303" s="59"/>
      <c r="EE303" s="59"/>
      <c r="EF303" s="59"/>
      <c r="EG303" s="59"/>
      <c r="EH303" s="59"/>
      <c r="EI303" s="59"/>
      <c r="EJ303" s="59"/>
      <c r="EK303" s="59"/>
      <c r="EL303" s="59"/>
      <c r="EM303" s="59"/>
      <c r="EN303" s="59"/>
      <c r="EO303" s="59"/>
      <c r="EP303" s="59"/>
      <c r="EQ303" s="59"/>
      <c r="ER303" s="59"/>
      <c r="ES303" s="59"/>
      <c r="ET303" s="59"/>
    </row>
    <row r="304" spans="1:150" outlineLevel="1" x14ac:dyDescent="0.2">
      <c r="A304" s="17">
        <v>101</v>
      </c>
      <c r="B304" s="17">
        <v>0</v>
      </c>
      <c r="C304" s="1">
        <v>1.579291174254929E-31</v>
      </c>
      <c r="D304" s="1">
        <f t="shared" si="13"/>
        <v>-1.579291174254929E-31</v>
      </c>
      <c r="E304" s="1">
        <f t="shared" si="14"/>
        <v>0</v>
      </c>
      <c r="F304" s="1">
        <f t="shared" si="15"/>
        <v>0</v>
      </c>
      <c r="G304" s="1">
        <f t="shared" si="16"/>
        <v>-3.9740296605019555E-16</v>
      </c>
      <c r="H304" s="1">
        <v>3.4763436652045824E-28</v>
      </c>
      <c r="I304" s="1">
        <f t="shared" si="17"/>
        <v>5.490158869134628E-59</v>
      </c>
      <c r="J304" s="1">
        <f t="shared" si="18"/>
        <v>-3.9740296605019555E-16</v>
      </c>
      <c r="AW304" s="59"/>
      <c r="AX304" s="59"/>
      <c r="AY304" s="59"/>
      <c r="AZ304" s="59"/>
      <c r="BA304" s="59"/>
      <c r="BB304" s="59"/>
      <c r="BC304" s="59"/>
      <c r="BD304" s="72"/>
      <c r="BE304" s="59"/>
      <c r="BF304" s="59"/>
      <c r="BG304" s="59"/>
      <c r="BH304" s="59">
        <f t="shared" si="19"/>
        <v>1</v>
      </c>
      <c r="BI304" s="59">
        <f t="shared" si="20"/>
        <v>1.579291174254929E-31</v>
      </c>
      <c r="BJ304" s="59" t="e">
        <f t="shared" si="21"/>
        <v>#N/A</v>
      </c>
      <c r="BK304" s="59"/>
      <c r="BL304" s="59"/>
      <c r="BM304" s="59"/>
      <c r="BN304" s="59"/>
      <c r="BO304" s="59"/>
      <c r="BP304" s="59"/>
      <c r="BQ304" s="59"/>
      <c r="BR304" s="59"/>
      <c r="BS304" s="59"/>
      <c r="BT304" s="59"/>
      <c r="BU304" s="59"/>
      <c r="BV304" s="59"/>
      <c r="BW304" s="59"/>
      <c r="BX304" s="59"/>
      <c r="BY304" s="59"/>
      <c r="BZ304" s="59"/>
      <c r="CA304" s="59"/>
      <c r="CB304" s="59"/>
      <c r="CC304" s="59"/>
      <c r="CD304" s="59"/>
      <c r="CE304" s="59"/>
      <c r="CF304" s="59"/>
      <c r="CG304" s="59"/>
      <c r="CH304" s="59"/>
      <c r="CI304" s="59"/>
      <c r="CJ304" s="59"/>
      <c r="CK304" s="59"/>
      <c r="CL304" s="59"/>
      <c r="CM304" s="59"/>
      <c r="CN304" s="59"/>
      <c r="CO304" s="59"/>
      <c r="CP304" s="59"/>
      <c r="CQ304" s="59"/>
      <c r="CR304" s="59"/>
      <c r="CS304" s="59"/>
      <c r="CT304" s="59"/>
      <c r="CU304" s="59"/>
      <c r="CV304" s="59"/>
      <c r="CW304" s="59"/>
      <c r="CX304" s="59"/>
      <c r="CY304" s="59"/>
      <c r="CZ304" s="59"/>
      <c r="DA304" s="59"/>
      <c r="DB304" s="59"/>
      <c r="DC304" s="59"/>
      <c r="DD304" s="59"/>
      <c r="DE304" s="59"/>
      <c r="DF304" s="59"/>
      <c r="DG304" s="59"/>
      <c r="DH304" s="59"/>
      <c r="DI304" s="59"/>
      <c r="DJ304" s="59"/>
      <c r="DK304" s="59"/>
      <c r="DL304" s="59"/>
      <c r="DM304" s="59"/>
      <c r="DN304" s="59"/>
      <c r="DO304" s="59"/>
      <c r="DP304" s="59"/>
      <c r="DQ304" s="59"/>
      <c r="DR304" s="59"/>
      <c r="DS304" s="59"/>
      <c r="DT304" s="59"/>
      <c r="DU304" s="59"/>
      <c r="DV304" s="59"/>
      <c r="DW304" s="59"/>
      <c r="DX304" s="59"/>
      <c r="DY304" s="59"/>
      <c r="DZ304" s="59"/>
      <c r="EA304" s="59"/>
      <c r="EB304" s="59"/>
      <c r="EC304" s="59"/>
      <c r="ED304" s="59"/>
      <c r="EE304" s="59"/>
      <c r="EF304" s="59"/>
      <c r="EG304" s="59"/>
      <c r="EH304" s="59"/>
      <c r="EI304" s="59"/>
      <c r="EJ304" s="59"/>
      <c r="EK304" s="59"/>
      <c r="EL304" s="59"/>
      <c r="EM304" s="59"/>
      <c r="EN304" s="59"/>
      <c r="EO304" s="59"/>
      <c r="EP304" s="59"/>
      <c r="EQ304" s="59"/>
      <c r="ER304" s="59"/>
      <c r="ES304" s="59"/>
      <c r="ET304" s="59"/>
    </row>
    <row r="305" spans="1:150" outlineLevel="1" x14ac:dyDescent="0.2">
      <c r="A305" s="17">
        <v>102</v>
      </c>
      <c r="B305" s="17">
        <v>0</v>
      </c>
      <c r="C305" s="1">
        <v>4.4778168328660626E-18</v>
      </c>
      <c r="D305" s="1">
        <f t="shared" si="13"/>
        <v>-4.4778168328660626E-18</v>
      </c>
      <c r="E305" s="1">
        <f t="shared" si="14"/>
        <v>0</v>
      </c>
      <c r="F305" s="1">
        <f t="shared" si="15"/>
        <v>0</v>
      </c>
      <c r="G305" s="1">
        <f t="shared" si="16"/>
        <v>-2.1160852612468295E-9</v>
      </c>
      <c r="H305" s="1">
        <v>3.1536478991579938E-15</v>
      </c>
      <c r="I305" s="1">
        <f t="shared" si="17"/>
        <v>1.4121457647782404E-32</v>
      </c>
      <c r="J305" s="1">
        <f t="shared" si="18"/>
        <v>-2.1160852612468328E-9</v>
      </c>
      <c r="AW305" s="59"/>
      <c r="AX305" s="59"/>
      <c r="AY305" s="59"/>
      <c r="AZ305" s="59"/>
      <c r="BA305" s="59"/>
      <c r="BB305" s="59"/>
      <c r="BC305" s="59"/>
      <c r="BD305" s="72"/>
      <c r="BE305" s="59"/>
      <c r="BF305" s="59"/>
      <c r="BG305" s="59"/>
      <c r="BH305" s="59">
        <f t="shared" si="19"/>
        <v>1</v>
      </c>
      <c r="BI305" s="59">
        <f t="shared" si="20"/>
        <v>4.4778168328660626E-18</v>
      </c>
      <c r="BJ305" s="59" t="e">
        <f t="shared" si="21"/>
        <v>#N/A</v>
      </c>
      <c r="BK305" s="59"/>
      <c r="BL305" s="59"/>
      <c r="BM305" s="59"/>
      <c r="BN305" s="59"/>
      <c r="BO305" s="59"/>
      <c r="BP305" s="59"/>
      <c r="BQ305" s="59"/>
      <c r="BR305" s="59"/>
      <c r="BS305" s="59"/>
      <c r="BT305" s="59"/>
      <c r="BU305" s="59"/>
      <c r="BV305" s="59"/>
      <c r="BW305" s="59"/>
      <c r="BX305" s="59"/>
      <c r="BY305" s="59"/>
      <c r="BZ305" s="59"/>
      <c r="CA305" s="59"/>
      <c r="CB305" s="59"/>
      <c r="CC305" s="59"/>
      <c r="CD305" s="59"/>
      <c r="CE305" s="59"/>
      <c r="CF305" s="59"/>
      <c r="CG305" s="59"/>
      <c r="CH305" s="59"/>
      <c r="CI305" s="59"/>
      <c r="CJ305" s="59"/>
      <c r="CK305" s="59"/>
      <c r="CL305" s="59"/>
      <c r="CM305" s="59"/>
      <c r="CN305" s="59"/>
      <c r="CO305" s="59"/>
      <c r="CP305" s="59"/>
      <c r="CQ305" s="59"/>
      <c r="CR305" s="59"/>
      <c r="CS305" s="59"/>
      <c r="CT305" s="59"/>
      <c r="CU305" s="59"/>
      <c r="CV305" s="59"/>
      <c r="CW305" s="59"/>
      <c r="CX305" s="59"/>
      <c r="CY305" s="59"/>
      <c r="CZ305" s="59"/>
      <c r="DA305" s="59"/>
      <c r="DB305" s="59"/>
      <c r="DC305" s="59"/>
      <c r="DD305" s="59"/>
      <c r="DE305" s="59"/>
      <c r="DF305" s="59"/>
      <c r="DG305" s="59"/>
      <c r="DH305" s="59"/>
      <c r="DI305" s="59"/>
      <c r="DJ305" s="59"/>
      <c r="DK305" s="59"/>
      <c r="DL305" s="59"/>
      <c r="DM305" s="59"/>
      <c r="DN305" s="59"/>
      <c r="DO305" s="59"/>
      <c r="DP305" s="59"/>
      <c r="DQ305" s="59"/>
      <c r="DR305" s="59"/>
      <c r="DS305" s="59"/>
      <c r="DT305" s="59"/>
      <c r="DU305" s="59"/>
      <c r="DV305" s="59"/>
      <c r="DW305" s="59"/>
      <c r="DX305" s="59"/>
      <c r="DY305" s="59"/>
      <c r="DZ305" s="59"/>
      <c r="EA305" s="59"/>
      <c r="EB305" s="59"/>
      <c r="EC305" s="59"/>
      <c r="ED305" s="59"/>
      <c r="EE305" s="59"/>
      <c r="EF305" s="59"/>
      <c r="EG305" s="59"/>
      <c r="EH305" s="59"/>
      <c r="EI305" s="59"/>
      <c r="EJ305" s="59"/>
      <c r="EK305" s="59"/>
      <c r="EL305" s="59"/>
      <c r="EM305" s="59"/>
      <c r="EN305" s="59"/>
      <c r="EO305" s="59"/>
      <c r="EP305" s="59"/>
      <c r="EQ305" s="59"/>
      <c r="ER305" s="59"/>
      <c r="ES305" s="59"/>
      <c r="ET305" s="59"/>
    </row>
    <row r="306" spans="1:150" outlineLevel="1" x14ac:dyDescent="0.2">
      <c r="A306" s="17">
        <v>103</v>
      </c>
      <c r="B306" s="17">
        <v>0</v>
      </c>
      <c r="C306" s="1">
        <v>8.973214415437306E-17</v>
      </c>
      <c r="D306" s="1">
        <f t="shared" si="13"/>
        <v>-8.973214415437306E-17</v>
      </c>
      <c r="E306" s="1">
        <f t="shared" si="14"/>
        <v>0</v>
      </c>
      <c r="F306" s="1">
        <f t="shared" si="15"/>
        <v>0</v>
      </c>
      <c r="G306" s="1">
        <f t="shared" si="16"/>
        <v>-9.472705218382607E-9</v>
      </c>
      <c r="H306" s="1">
        <v>5.2564291183224528E-14</v>
      </c>
      <c r="I306" s="1">
        <f t="shared" si="17"/>
        <v>4.7167065538257927E-30</v>
      </c>
      <c r="J306" s="1">
        <f t="shared" si="18"/>
        <v>-9.4727052183828551E-9</v>
      </c>
      <c r="AW306" s="59"/>
      <c r="AX306" s="59"/>
      <c r="AY306" s="59"/>
      <c r="AZ306" s="59"/>
      <c r="BA306" s="59"/>
      <c r="BB306" s="59"/>
      <c r="BC306" s="59"/>
      <c r="BD306" s="72"/>
      <c r="BE306" s="59"/>
      <c r="BF306" s="59"/>
      <c r="BG306" s="59"/>
      <c r="BH306" s="59">
        <f t="shared" si="19"/>
        <v>1</v>
      </c>
      <c r="BI306" s="59">
        <f t="shared" si="20"/>
        <v>8.973214415437306E-17</v>
      </c>
      <c r="BJ306" s="59" t="e">
        <f t="shared" si="21"/>
        <v>#N/A</v>
      </c>
      <c r="BK306" s="59"/>
      <c r="BL306" s="59"/>
      <c r="BM306" s="59"/>
      <c r="BN306" s="59"/>
      <c r="BO306" s="59"/>
      <c r="BP306" s="59"/>
      <c r="BQ306" s="59"/>
      <c r="BR306" s="59"/>
      <c r="BS306" s="59"/>
      <c r="BT306" s="59"/>
      <c r="BU306" s="59"/>
      <c r="BV306" s="59"/>
      <c r="BW306" s="59"/>
      <c r="BX306" s="59"/>
      <c r="BY306" s="59"/>
      <c r="BZ306" s="59"/>
      <c r="CA306" s="59"/>
      <c r="CB306" s="59"/>
      <c r="CC306" s="59"/>
      <c r="CD306" s="59"/>
      <c r="CE306" s="59"/>
      <c r="CF306" s="59"/>
      <c r="CG306" s="59"/>
      <c r="CH306" s="59"/>
      <c r="CI306" s="59"/>
      <c r="CJ306" s="59"/>
      <c r="CK306" s="59"/>
      <c r="CL306" s="59"/>
      <c r="CM306" s="59"/>
      <c r="CN306" s="59"/>
      <c r="CO306" s="59"/>
      <c r="CP306" s="59"/>
      <c r="CQ306" s="59"/>
      <c r="CR306" s="59"/>
      <c r="CS306" s="59"/>
      <c r="CT306" s="59"/>
      <c r="CU306" s="59"/>
      <c r="CV306" s="59"/>
      <c r="CW306" s="59"/>
      <c r="CX306" s="59"/>
      <c r="CY306" s="59"/>
      <c r="CZ306" s="59"/>
      <c r="DA306" s="59"/>
      <c r="DB306" s="59"/>
      <c r="DC306" s="59"/>
      <c r="DD306" s="59"/>
      <c r="DE306" s="59"/>
      <c r="DF306" s="59"/>
      <c r="DG306" s="59"/>
      <c r="DH306" s="59"/>
      <c r="DI306" s="59"/>
      <c r="DJ306" s="59"/>
      <c r="DK306" s="59"/>
      <c r="DL306" s="59"/>
      <c r="DM306" s="59"/>
      <c r="DN306" s="59"/>
      <c r="DO306" s="59"/>
      <c r="DP306" s="59"/>
      <c r="DQ306" s="59"/>
      <c r="DR306" s="59"/>
      <c r="DS306" s="59"/>
      <c r="DT306" s="59"/>
      <c r="DU306" s="59"/>
      <c r="DV306" s="59"/>
      <c r="DW306" s="59"/>
      <c r="DX306" s="59"/>
      <c r="DY306" s="59"/>
      <c r="DZ306" s="59"/>
      <c r="EA306" s="59"/>
      <c r="EB306" s="59"/>
      <c r="EC306" s="59"/>
      <c r="ED306" s="59"/>
      <c r="EE306" s="59"/>
      <c r="EF306" s="59"/>
      <c r="EG306" s="59"/>
      <c r="EH306" s="59"/>
      <c r="EI306" s="59"/>
      <c r="EJ306" s="59"/>
      <c r="EK306" s="59"/>
      <c r="EL306" s="59"/>
      <c r="EM306" s="59"/>
      <c r="EN306" s="59"/>
      <c r="EO306" s="59"/>
      <c r="EP306" s="59"/>
      <c r="EQ306" s="59"/>
      <c r="ER306" s="59"/>
      <c r="ES306" s="59"/>
      <c r="ET306" s="59"/>
    </row>
    <row r="307" spans="1:150" outlineLevel="1" x14ac:dyDescent="0.2">
      <c r="A307" s="17">
        <v>104</v>
      </c>
      <c r="B307" s="17">
        <v>0</v>
      </c>
      <c r="C307" s="1">
        <v>2.5340520544764908E-13</v>
      </c>
      <c r="D307" s="1">
        <f t="shared" si="13"/>
        <v>-2.5340520544764908E-13</v>
      </c>
      <c r="E307" s="1">
        <f t="shared" si="14"/>
        <v>5.0670578843885723E-13</v>
      </c>
      <c r="F307" s="1">
        <f t="shared" si="15"/>
        <v>-7.1183269694420279E-7</v>
      </c>
      <c r="G307" s="1">
        <f t="shared" si="16"/>
        <v>-5.0339368832725086E-7</v>
      </c>
      <c r="H307" s="1">
        <v>1.1192219940825176E-10</v>
      </c>
      <c r="I307" s="1">
        <f t="shared" si="17"/>
        <v>2.8361667938382276E-23</v>
      </c>
      <c r="J307" s="1">
        <f t="shared" si="18"/>
        <v>-5.0339368835542137E-7</v>
      </c>
      <c r="AW307" s="59"/>
      <c r="AX307" s="59"/>
      <c r="AY307" s="59"/>
      <c r="AZ307" s="59"/>
      <c r="BA307" s="59"/>
      <c r="BB307" s="59"/>
      <c r="BC307" s="59"/>
      <c r="BD307" s="72"/>
      <c r="BE307" s="59"/>
      <c r="BF307" s="59"/>
      <c r="BG307" s="59"/>
      <c r="BH307" s="59">
        <f t="shared" si="19"/>
        <v>1</v>
      </c>
      <c r="BI307" s="59">
        <f t="shared" si="20"/>
        <v>2.5340520544764908E-13</v>
      </c>
      <c r="BJ307" s="59" t="e">
        <f t="shared" si="21"/>
        <v>#N/A</v>
      </c>
      <c r="BK307" s="59"/>
      <c r="BL307" s="59"/>
      <c r="BM307" s="59"/>
      <c r="BN307" s="59"/>
      <c r="BO307" s="59"/>
      <c r="BP307" s="59"/>
      <c r="BQ307" s="59"/>
      <c r="BR307" s="59"/>
      <c r="BS307" s="59"/>
      <c r="BT307" s="59"/>
      <c r="BU307" s="59"/>
      <c r="BV307" s="59"/>
      <c r="BW307" s="59"/>
      <c r="BX307" s="59"/>
      <c r="BY307" s="59"/>
      <c r="BZ307" s="59"/>
      <c r="CA307" s="59"/>
      <c r="CB307" s="59"/>
      <c r="CC307" s="59"/>
      <c r="CD307" s="59"/>
      <c r="CE307" s="59"/>
      <c r="CF307" s="59"/>
      <c r="CG307" s="59"/>
      <c r="CH307" s="59"/>
      <c r="CI307" s="59"/>
      <c r="CJ307" s="59"/>
      <c r="CK307" s="59"/>
      <c r="CL307" s="59"/>
      <c r="CM307" s="59"/>
      <c r="CN307" s="59"/>
      <c r="CO307" s="59"/>
      <c r="CP307" s="59"/>
      <c r="CQ307" s="59"/>
      <c r="CR307" s="59"/>
      <c r="CS307" s="59"/>
      <c r="CT307" s="59"/>
      <c r="CU307" s="59"/>
      <c r="CV307" s="59"/>
      <c r="CW307" s="59"/>
      <c r="CX307" s="59"/>
      <c r="CY307" s="59"/>
      <c r="CZ307" s="59"/>
      <c r="DA307" s="59"/>
      <c r="DB307" s="59"/>
      <c r="DC307" s="59"/>
      <c r="DD307" s="59"/>
      <c r="DE307" s="59"/>
      <c r="DF307" s="59"/>
      <c r="DG307" s="59"/>
      <c r="DH307" s="59"/>
      <c r="DI307" s="59"/>
      <c r="DJ307" s="59"/>
      <c r="DK307" s="59"/>
      <c r="DL307" s="59"/>
      <c r="DM307" s="59"/>
      <c r="DN307" s="59"/>
      <c r="DO307" s="59"/>
      <c r="DP307" s="59"/>
      <c r="DQ307" s="59"/>
      <c r="DR307" s="59"/>
      <c r="DS307" s="59"/>
      <c r="DT307" s="59"/>
      <c r="DU307" s="59"/>
      <c r="DV307" s="59"/>
      <c r="DW307" s="59"/>
      <c r="DX307" s="59"/>
      <c r="DY307" s="59"/>
      <c r="DZ307" s="59"/>
      <c r="EA307" s="59"/>
      <c r="EB307" s="59"/>
      <c r="EC307" s="59"/>
      <c r="ED307" s="59"/>
      <c r="EE307" s="59"/>
      <c r="EF307" s="59"/>
      <c r="EG307" s="59"/>
      <c r="EH307" s="59"/>
      <c r="EI307" s="59"/>
      <c r="EJ307" s="59"/>
      <c r="EK307" s="59"/>
      <c r="EL307" s="59"/>
      <c r="EM307" s="59"/>
      <c r="EN307" s="59"/>
      <c r="EO307" s="59"/>
      <c r="EP307" s="59"/>
      <c r="EQ307" s="59"/>
      <c r="ER307" s="59"/>
      <c r="ES307" s="59"/>
      <c r="ET307" s="59"/>
    </row>
    <row r="308" spans="1:150" outlineLevel="1" x14ac:dyDescent="0.2">
      <c r="A308" s="17">
        <v>105</v>
      </c>
      <c r="B308" s="17">
        <v>0</v>
      </c>
      <c r="C308" s="1">
        <v>2.8547837573972043E-6</v>
      </c>
      <c r="D308" s="1">
        <f t="shared" si="13"/>
        <v>-2.8547837573972043E-6</v>
      </c>
      <c r="E308" s="1">
        <f t="shared" si="14"/>
        <v>5.7095756643627497E-6</v>
      </c>
      <c r="F308" s="1">
        <f t="shared" si="15"/>
        <v>-2.3894718379513808E-3</v>
      </c>
      <c r="G308" s="1">
        <f t="shared" si="16"/>
        <v>-1.6896129459763177E-3</v>
      </c>
      <c r="H308" s="1">
        <v>2.3338594234768699E-4</v>
      </c>
      <c r="I308" s="1">
        <f t="shared" si="17"/>
        <v>6.6642383342530328E-10</v>
      </c>
      <c r="J308" s="1">
        <f t="shared" si="18"/>
        <v>-1.6898101464496527E-3</v>
      </c>
      <c r="AW308" s="59"/>
      <c r="AX308" s="59"/>
      <c r="AY308" s="59"/>
      <c r="AZ308" s="59"/>
      <c r="BA308" s="59"/>
      <c r="BB308" s="59"/>
      <c r="BC308" s="59"/>
      <c r="BD308" s="72"/>
      <c r="BE308" s="59"/>
      <c r="BF308" s="59"/>
      <c r="BG308" s="59"/>
      <c r="BH308" s="59">
        <f t="shared" si="19"/>
        <v>1</v>
      </c>
      <c r="BI308" s="59">
        <f t="shared" si="20"/>
        <v>2.8547837573972043E-6</v>
      </c>
      <c r="BJ308" s="59" t="e">
        <f t="shared" si="21"/>
        <v>#N/A</v>
      </c>
      <c r="BK308" s="59"/>
      <c r="BL308" s="59"/>
      <c r="BM308" s="59"/>
      <c r="BN308" s="59"/>
      <c r="BO308" s="59"/>
      <c r="BP308" s="59"/>
      <c r="BQ308" s="59"/>
      <c r="BR308" s="59"/>
      <c r="BS308" s="59"/>
      <c r="BT308" s="59"/>
      <c r="BU308" s="59"/>
      <c r="BV308" s="59"/>
      <c r="BW308" s="59"/>
      <c r="BX308" s="59"/>
      <c r="BY308" s="59"/>
      <c r="BZ308" s="59"/>
      <c r="CA308" s="59"/>
      <c r="CB308" s="59"/>
      <c r="CC308" s="59"/>
      <c r="CD308" s="59"/>
      <c r="CE308" s="59"/>
      <c r="CF308" s="59"/>
      <c r="CG308" s="59"/>
      <c r="CH308" s="59"/>
      <c r="CI308" s="59"/>
      <c r="CJ308" s="59"/>
      <c r="CK308" s="59"/>
      <c r="CL308" s="59"/>
      <c r="CM308" s="59"/>
      <c r="CN308" s="59"/>
      <c r="CO308" s="59"/>
      <c r="CP308" s="59"/>
      <c r="CQ308" s="59"/>
      <c r="CR308" s="59"/>
      <c r="CS308" s="59"/>
      <c r="CT308" s="59"/>
      <c r="CU308" s="59"/>
      <c r="CV308" s="59"/>
      <c r="CW308" s="59"/>
      <c r="CX308" s="59"/>
      <c r="CY308" s="59"/>
      <c r="CZ308" s="59"/>
      <c r="DA308" s="59"/>
      <c r="DB308" s="59"/>
      <c r="DC308" s="59"/>
      <c r="DD308" s="59"/>
      <c r="DE308" s="59"/>
      <c r="DF308" s="59"/>
      <c r="DG308" s="59"/>
      <c r="DH308" s="59"/>
      <c r="DI308" s="59"/>
      <c r="DJ308" s="59"/>
      <c r="DK308" s="59"/>
      <c r="DL308" s="59"/>
      <c r="DM308" s="59"/>
      <c r="DN308" s="59"/>
      <c r="DO308" s="59"/>
      <c r="DP308" s="59"/>
      <c r="DQ308" s="59"/>
      <c r="DR308" s="59"/>
      <c r="DS308" s="59"/>
      <c r="DT308" s="59"/>
      <c r="DU308" s="59"/>
      <c r="DV308" s="59"/>
      <c r="DW308" s="59"/>
      <c r="DX308" s="59"/>
      <c r="DY308" s="59"/>
      <c r="DZ308" s="59"/>
      <c r="EA308" s="59"/>
      <c r="EB308" s="59"/>
      <c r="EC308" s="59"/>
      <c r="ED308" s="59"/>
      <c r="EE308" s="59"/>
      <c r="EF308" s="59"/>
      <c r="EG308" s="59"/>
      <c r="EH308" s="59"/>
      <c r="EI308" s="59"/>
      <c r="EJ308" s="59"/>
      <c r="EK308" s="59"/>
      <c r="EL308" s="59"/>
      <c r="EM308" s="59"/>
      <c r="EN308" s="59"/>
      <c r="EO308" s="59"/>
      <c r="EP308" s="59"/>
      <c r="EQ308" s="59"/>
      <c r="ER308" s="59"/>
      <c r="ES308" s="59"/>
      <c r="ET308" s="59"/>
    </row>
    <row r="309" spans="1:150" outlineLevel="1" x14ac:dyDescent="0.2">
      <c r="A309" s="17">
        <v>106</v>
      </c>
      <c r="B309" s="17">
        <v>0</v>
      </c>
      <c r="C309" s="1">
        <v>6.4910644269755136E-8</v>
      </c>
      <c r="D309" s="1">
        <f t="shared" si="13"/>
        <v>-6.4910644269755136E-8</v>
      </c>
      <c r="E309" s="1">
        <f t="shared" si="14"/>
        <v>1.2982129261031459E-7</v>
      </c>
      <c r="F309" s="1">
        <f t="shared" si="15"/>
        <v>-3.6030721975879778E-4</v>
      </c>
      <c r="G309" s="1">
        <f t="shared" si="16"/>
        <v>-2.5477568267624588E-4</v>
      </c>
      <c r="H309" s="1">
        <v>6.2582201207021664E-6</v>
      </c>
      <c r="I309" s="1">
        <f t="shared" si="17"/>
        <v>4.0622766864722649E-13</v>
      </c>
      <c r="J309" s="1">
        <f t="shared" si="18"/>
        <v>-2.5477647990113957E-4</v>
      </c>
      <c r="AW309" s="59"/>
      <c r="AX309" s="59"/>
      <c r="AY309" s="59"/>
      <c r="AZ309" s="59"/>
      <c r="BA309" s="59"/>
      <c r="BB309" s="59"/>
      <c r="BC309" s="59"/>
      <c r="BD309" s="72"/>
      <c r="BE309" s="59"/>
      <c r="BF309" s="59"/>
      <c r="BG309" s="59"/>
      <c r="BH309" s="59">
        <f t="shared" si="19"/>
        <v>1</v>
      </c>
      <c r="BI309" s="59">
        <f t="shared" si="20"/>
        <v>6.4910644269755136E-8</v>
      </c>
      <c r="BJ309" s="59" t="e">
        <f t="shared" si="21"/>
        <v>#N/A</v>
      </c>
      <c r="BK309" s="59"/>
      <c r="BL309" s="59"/>
      <c r="BM309" s="59"/>
      <c r="BN309" s="59"/>
      <c r="BO309" s="59"/>
      <c r="BP309" s="59"/>
      <c r="BQ309" s="59"/>
      <c r="BR309" s="59"/>
      <c r="BS309" s="59"/>
      <c r="BT309" s="59"/>
      <c r="BU309" s="59"/>
      <c r="BV309" s="59"/>
      <c r="BW309" s="59"/>
      <c r="BX309" s="59"/>
      <c r="BY309" s="59"/>
      <c r="BZ309" s="59"/>
      <c r="CA309" s="59"/>
      <c r="CB309" s="59"/>
      <c r="CC309" s="59"/>
      <c r="CD309" s="59"/>
      <c r="CE309" s="59"/>
      <c r="CF309" s="59"/>
      <c r="CG309" s="59"/>
      <c r="CH309" s="59"/>
      <c r="CI309" s="59"/>
      <c r="CJ309" s="59"/>
      <c r="CK309" s="59"/>
      <c r="CL309" s="59"/>
      <c r="CM309" s="59"/>
      <c r="CN309" s="59"/>
      <c r="CO309" s="59"/>
      <c r="CP309" s="59"/>
      <c r="CQ309" s="59"/>
      <c r="CR309" s="59"/>
      <c r="CS309" s="59"/>
      <c r="CT309" s="59"/>
      <c r="CU309" s="59"/>
      <c r="CV309" s="59"/>
      <c r="CW309" s="59"/>
      <c r="CX309" s="59"/>
      <c r="CY309" s="59"/>
      <c r="CZ309" s="59"/>
      <c r="DA309" s="59"/>
      <c r="DB309" s="59"/>
      <c r="DC309" s="59"/>
      <c r="DD309" s="59"/>
      <c r="DE309" s="59"/>
      <c r="DF309" s="59"/>
      <c r="DG309" s="59"/>
      <c r="DH309" s="59"/>
      <c r="DI309" s="59"/>
      <c r="DJ309" s="59"/>
      <c r="DK309" s="59"/>
      <c r="DL309" s="59"/>
      <c r="DM309" s="59"/>
      <c r="DN309" s="59"/>
      <c r="DO309" s="59"/>
      <c r="DP309" s="59"/>
      <c r="DQ309" s="59"/>
      <c r="DR309" s="59"/>
      <c r="DS309" s="59"/>
      <c r="DT309" s="59"/>
      <c r="DU309" s="59"/>
      <c r="DV309" s="59"/>
      <c r="DW309" s="59"/>
      <c r="DX309" s="59"/>
      <c r="DY309" s="59"/>
      <c r="DZ309" s="59"/>
      <c r="EA309" s="59"/>
      <c r="EB309" s="59"/>
      <c r="EC309" s="59"/>
      <c r="ED309" s="59"/>
      <c r="EE309" s="59"/>
      <c r="EF309" s="59"/>
      <c r="EG309" s="59"/>
      <c r="EH309" s="59"/>
      <c r="EI309" s="59"/>
      <c r="EJ309" s="59"/>
      <c r="EK309" s="59"/>
      <c r="EL309" s="59"/>
      <c r="EM309" s="59"/>
      <c r="EN309" s="59"/>
      <c r="EO309" s="59"/>
      <c r="EP309" s="59"/>
      <c r="EQ309" s="59"/>
      <c r="ER309" s="59"/>
      <c r="ES309" s="59"/>
      <c r="ET309" s="59"/>
    </row>
    <row r="310" spans="1:150" outlineLevel="1" x14ac:dyDescent="0.2">
      <c r="A310" s="17">
        <v>107</v>
      </c>
      <c r="B310" s="17">
        <v>0</v>
      </c>
      <c r="C310" s="1">
        <v>7.5318926886068938E-4</v>
      </c>
      <c r="D310" s="1">
        <f t="shared" si="13"/>
        <v>-7.5318926886068938E-4</v>
      </c>
      <c r="E310" s="1">
        <f t="shared" si="14"/>
        <v>1.5069461168104759E-3</v>
      </c>
      <c r="F310" s="1">
        <f t="shared" si="15"/>
        <v>-3.8819403869849368E-2</v>
      </c>
      <c r="G310" s="1">
        <f t="shared" si="16"/>
        <v>-2.74546351375736E-2</v>
      </c>
      <c r="H310" s="1">
        <v>1.8745480307740696E-2</v>
      </c>
      <c r="I310" s="1">
        <f t="shared" si="17"/>
        <v>1.4399461647697661E-5</v>
      </c>
      <c r="J310" s="1">
        <f t="shared" si="18"/>
        <v>-2.7715635518331318E-2</v>
      </c>
      <c r="AW310" s="59"/>
      <c r="AX310" s="59"/>
      <c r="AY310" s="59"/>
      <c r="AZ310" s="59"/>
      <c r="BA310" s="59"/>
      <c r="BB310" s="59"/>
      <c r="BC310" s="59"/>
      <c r="BD310" s="72"/>
      <c r="BE310" s="59"/>
      <c r="BF310" s="59"/>
      <c r="BG310" s="59"/>
      <c r="BH310" s="59">
        <f t="shared" si="19"/>
        <v>1</v>
      </c>
      <c r="BI310" s="59">
        <f t="shared" si="20"/>
        <v>7.5318926886068938E-4</v>
      </c>
      <c r="BJ310" s="59" t="e">
        <f t="shared" si="21"/>
        <v>#N/A</v>
      </c>
      <c r="BK310" s="59"/>
      <c r="BL310" s="59"/>
      <c r="BM310" s="59"/>
      <c r="BN310" s="59"/>
      <c r="BO310" s="59"/>
      <c r="BP310" s="59"/>
      <c r="BQ310" s="59"/>
      <c r="BR310" s="59"/>
      <c r="BS310" s="59"/>
      <c r="BT310" s="59"/>
      <c r="BU310" s="59"/>
      <c r="BV310" s="59"/>
      <c r="BW310" s="59"/>
      <c r="BX310" s="59"/>
      <c r="BY310" s="59"/>
      <c r="BZ310" s="59"/>
      <c r="CA310" s="59"/>
      <c r="CB310" s="59"/>
      <c r="CC310" s="59"/>
      <c r="CD310" s="59"/>
      <c r="CE310" s="59"/>
      <c r="CF310" s="59"/>
      <c r="CG310" s="59"/>
      <c r="CH310" s="59"/>
      <c r="CI310" s="59"/>
      <c r="CJ310" s="59"/>
      <c r="CK310" s="59"/>
      <c r="CL310" s="59"/>
      <c r="CM310" s="59"/>
      <c r="CN310" s="59"/>
      <c r="CO310" s="59"/>
      <c r="CP310" s="59"/>
      <c r="CQ310" s="59"/>
      <c r="CR310" s="59"/>
      <c r="CS310" s="59"/>
      <c r="CT310" s="59"/>
      <c r="CU310" s="59"/>
      <c r="CV310" s="59"/>
      <c r="CW310" s="59"/>
      <c r="CX310" s="59"/>
      <c r="CY310" s="59"/>
      <c r="CZ310" s="59"/>
      <c r="DA310" s="59"/>
      <c r="DB310" s="59"/>
      <c r="DC310" s="59"/>
      <c r="DD310" s="59"/>
      <c r="DE310" s="59"/>
      <c r="DF310" s="59"/>
      <c r="DG310" s="59"/>
      <c r="DH310" s="59"/>
      <c r="DI310" s="59"/>
      <c r="DJ310" s="59"/>
      <c r="DK310" s="59"/>
      <c r="DL310" s="59"/>
      <c r="DM310" s="59"/>
      <c r="DN310" s="59"/>
      <c r="DO310" s="59"/>
      <c r="DP310" s="59"/>
      <c r="DQ310" s="59"/>
      <c r="DR310" s="59"/>
      <c r="DS310" s="59"/>
      <c r="DT310" s="59"/>
      <c r="DU310" s="59"/>
      <c r="DV310" s="59"/>
      <c r="DW310" s="59"/>
      <c r="DX310" s="59"/>
      <c r="DY310" s="59"/>
      <c r="DZ310" s="59"/>
      <c r="EA310" s="59"/>
      <c r="EB310" s="59"/>
      <c r="EC310" s="59"/>
      <c r="ED310" s="59"/>
      <c r="EE310" s="59"/>
      <c r="EF310" s="59"/>
      <c r="EG310" s="59"/>
      <c r="EH310" s="59"/>
      <c r="EI310" s="59"/>
      <c r="EJ310" s="59"/>
      <c r="EK310" s="59"/>
      <c r="EL310" s="59"/>
      <c r="EM310" s="59"/>
      <c r="EN310" s="59"/>
      <c r="EO310" s="59"/>
      <c r="EP310" s="59"/>
      <c r="EQ310" s="59"/>
      <c r="ER310" s="59"/>
      <c r="ES310" s="59"/>
      <c r="ET310" s="59"/>
    </row>
    <row r="311" spans="1:150" outlineLevel="1" x14ac:dyDescent="0.2">
      <c r="A311" s="17">
        <v>108</v>
      </c>
      <c r="B311" s="17">
        <v>0</v>
      </c>
      <c r="C311" s="1">
        <v>6.987116197972362E-18</v>
      </c>
      <c r="D311" s="1">
        <f t="shared" si="13"/>
        <v>-6.987116197972362E-18</v>
      </c>
      <c r="E311" s="1">
        <f t="shared" si="14"/>
        <v>0</v>
      </c>
      <c r="F311" s="1">
        <f t="shared" si="15"/>
        <v>0</v>
      </c>
      <c r="G311" s="1">
        <f t="shared" si="16"/>
        <v>-2.6433153799674306E-9</v>
      </c>
      <c r="H311" s="1">
        <v>4.2757600165903237E-15</v>
      </c>
      <c r="I311" s="1">
        <f t="shared" si="17"/>
        <v>2.987523207056096E-32</v>
      </c>
      <c r="J311" s="1">
        <f t="shared" si="18"/>
        <v>-2.6433153799674364E-9</v>
      </c>
      <c r="AW311" s="59"/>
      <c r="AX311" s="59"/>
      <c r="AY311" s="59"/>
      <c r="AZ311" s="59"/>
      <c r="BA311" s="59"/>
      <c r="BB311" s="59"/>
      <c r="BC311" s="59"/>
      <c r="BD311" s="72"/>
      <c r="BE311" s="59"/>
      <c r="BF311" s="59"/>
      <c r="BG311" s="59"/>
      <c r="BH311" s="59">
        <f t="shared" si="19"/>
        <v>1</v>
      </c>
      <c r="BI311" s="59">
        <f t="shared" si="20"/>
        <v>6.987116197972362E-18</v>
      </c>
      <c r="BJ311" s="59" t="e">
        <f t="shared" si="21"/>
        <v>#N/A</v>
      </c>
      <c r="BK311" s="59"/>
      <c r="BL311" s="59"/>
      <c r="BM311" s="59"/>
      <c r="BN311" s="59"/>
      <c r="BO311" s="59"/>
      <c r="BP311" s="59"/>
      <c r="BQ311" s="59"/>
      <c r="BR311" s="59"/>
      <c r="BS311" s="59"/>
      <c r="BT311" s="59"/>
      <c r="BU311" s="59"/>
      <c r="BV311" s="59"/>
      <c r="BW311" s="59"/>
      <c r="BX311" s="59"/>
      <c r="BY311" s="59"/>
      <c r="BZ311" s="59"/>
      <c r="CA311" s="59"/>
      <c r="CB311" s="59"/>
      <c r="CC311" s="59"/>
      <c r="CD311" s="59"/>
      <c r="CE311" s="59"/>
      <c r="CF311" s="59"/>
      <c r="CG311" s="59"/>
      <c r="CH311" s="59"/>
      <c r="CI311" s="59"/>
      <c r="CJ311" s="59"/>
      <c r="CK311" s="59"/>
      <c r="CL311" s="59"/>
      <c r="CM311" s="59"/>
      <c r="CN311" s="59"/>
      <c r="CO311" s="59"/>
      <c r="CP311" s="59"/>
      <c r="CQ311" s="59"/>
      <c r="CR311" s="59"/>
      <c r="CS311" s="59"/>
      <c r="CT311" s="59"/>
      <c r="CU311" s="59"/>
      <c r="CV311" s="59"/>
      <c r="CW311" s="59"/>
      <c r="CX311" s="59"/>
      <c r="CY311" s="59"/>
      <c r="CZ311" s="59"/>
      <c r="DA311" s="59"/>
      <c r="DB311" s="59"/>
      <c r="DC311" s="59"/>
      <c r="DD311" s="59"/>
      <c r="DE311" s="59"/>
      <c r="DF311" s="59"/>
      <c r="DG311" s="59"/>
      <c r="DH311" s="59"/>
      <c r="DI311" s="59"/>
      <c r="DJ311" s="59"/>
      <c r="DK311" s="59"/>
      <c r="DL311" s="59"/>
      <c r="DM311" s="59"/>
      <c r="DN311" s="59"/>
      <c r="DO311" s="59"/>
      <c r="DP311" s="59"/>
      <c r="DQ311" s="59"/>
      <c r="DR311" s="59"/>
      <c r="DS311" s="59"/>
      <c r="DT311" s="59"/>
      <c r="DU311" s="59"/>
      <c r="DV311" s="59"/>
      <c r="DW311" s="59"/>
      <c r="DX311" s="59"/>
      <c r="DY311" s="59"/>
      <c r="DZ311" s="59"/>
      <c r="EA311" s="59"/>
      <c r="EB311" s="59"/>
      <c r="EC311" s="59"/>
      <c r="ED311" s="59"/>
      <c r="EE311" s="59"/>
      <c r="EF311" s="59"/>
      <c r="EG311" s="59"/>
      <c r="EH311" s="59"/>
      <c r="EI311" s="59"/>
      <c r="EJ311" s="59"/>
      <c r="EK311" s="59"/>
      <c r="EL311" s="59"/>
      <c r="EM311" s="59"/>
      <c r="EN311" s="59"/>
      <c r="EO311" s="59"/>
      <c r="EP311" s="59"/>
      <c r="EQ311" s="59"/>
      <c r="ER311" s="59"/>
      <c r="ES311" s="59"/>
      <c r="ET311" s="59"/>
    </row>
    <row r="312" spans="1:150" outlineLevel="1" x14ac:dyDescent="0.2">
      <c r="A312" s="17">
        <v>109</v>
      </c>
      <c r="B312" s="17">
        <v>0</v>
      </c>
      <c r="C312" s="1">
        <v>5.2000179521907287E-18</v>
      </c>
      <c r="D312" s="1">
        <f t="shared" si="13"/>
        <v>-5.2000179521907287E-18</v>
      </c>
      <c r="E312" s="1">
        <f t="shared" si="14"/>
        <v>0</v>
      </c>
      <c r="F312" s="1">
        <f t="shared" si="15"/>
        <v>0</v>
      </c>
      <c r="G312" s="1">
        <f t="shared" si="16"/>
        <v>-2.2803547864730896E-9</v>
      </c>
      <c r="H312" s="1">
        <v>3.5688887734264762E-15</v>
      </c>
      <c r="I312" s="1">
        <f t="shared" si="17"/>
        <v>1.8558285691189699E-32</v>
      </c>
      <c r="J312" s="1">
        <f t="shared" si="18"/>
        <v>-2.2803547864730937E-9</v>
      </c>
      <c r="AW312" s="59"/>
      <c r="AX312" s="59"/>
      <c r="AY312" s="59"/>
      <c r="AZ312" s="59"/>
      <c r="BA312" s="59"/>
      <c r="BB312" s="59"/>
      <c r="BC312" s="59"/>
      <c r="BD312" s="72"/>
      <c r="BE312" s="59"/>
      <c r="BF312" s="59"/>
      <c r="BG312" s="59"/>
      <c r="BH312" s="59">
        <f t="shared" si="19"/>
        <v>1</v>
      </c>
      <c r="BI312" s="59">
        <f t="shared" si="20"/>
        <v>5.2000179521907287E-18</v>
      </c>
      <c r="BJ312" s="59" t="e">
        <f t="shared" si="21"/>
        <v>#N/A</v>
      </c>
      <c r="BK312" s="59"/>
      <c r="BL312" s="59"/>
      <c r="BM312" s="59"/>
      <c r="BN312" s="59"/>
      <c r="BO312" s="59"/>
      <c r="BP312" s="59"/>
      <c r="BQ312" s="59"/>
      <c r="BR312" s="59"/>
      <c r="BS312" s="59"/>
      <c r="BT312" s="59"/>
      <c r="BU312" s="59"/>
      <c r="BV312" s="59"/>
      <c r="BW312" s="59"/>
      <c r="BX312" s="59"/>
      <c r="BY312" s="59"/>
      <c r="BZ312" s="59"/>
      <c r="CA312" s="59"/>
      <c r="CB312" s="59"/>
      <c r="CC312" s="59"/>
      <c r="CD312" s="59"/>
      <c r="CE312" s="59"/>
      <c r="CF312" s="59"/>
      <c r="CG312" s="59"/>
      <c r="CH312" s="59"/>
      <c r="CI312" s="59"/>
      <c r="CJ312" s="59"/>
      <c r="CK312" s="59"/>
      <c r="CL312" s="59"/>
      <c r="CM312" s="59"/>
      <c r="CN312" s="59"/>
      <c r="CO312" s="59"/>
      <c r="CP312" s="59"/>
      <c r="CQ312" s="59"/>
      <c r="CR312" s="59"/>
      <c r="CS312" s="59"/>
      <c r="CT312" s="59"/>
      <c r="CU312" s="59"/>
      <c r="CV312" s="59"/>
      <c r="CW312" s="59"/>
      <c r="CX312" s="59"/>
      <c r="CY312" s="59"/>
      <c r="CZ312" s="59"/>
      <c r="DA312" s="59"/>
      <c r="DB312" s="59"/>
      <c r="DC312" s="59"/>
      <c r="DD312" s="59"/>
      <c r="DE312" s="59"/>
      <c r="DF312" s="59"/>
      <c r="DG312" s="59"/>
      <c r="DH312" s="59"/>
      <c r="DI312" s="59"/>
      <c r="DJ312" s="59"/>
      <c r="DK312" s="59"/>
      <c r="DL312" s="59"/>
      <c r="DM312" s="59"/>
      <c r="DN312" s="59"/>
      <c r="DO312" s="59"/>
      <c r="DP312" s="59"/>
      <c r="DQ312" s="59"/>
      <c r="DR312" s="59"/>
      <c r="DS312" s="59"/>
      <c r="DT312" s="59"/>
      <c r="DU312" s="59"/>
      <c r="DV312" s="59"/>
      <c r="DW312" s="59"/>
      <c r="DX312" s="59"/>
      <c r="DY312" s="59"/>
      <c r="DZ312" s="59"/>
      <c r="EA312" s="59"/>
      <c r="EB312" s="59"/>
      <c r="EC312" s="59"/>
      <c r="ED312" s="59"/>
      <c r="EE312" s="59"/>
      <c r="EF312" s="59"/>
      <c r="EG312" s="59"/>
      <c r="EH312" s="59"/>
      <c r="EI312" s="59"/>
      <c r="EJ312" s="59"/>
      <c r="EK312" s="59"/>
      <c r="EL312" s="59"/>
      <c r="EM312" s="59"/>
      <c r="EN312" s="59"/>
      <c r="EO312" s="59"/>
      <c r="EP312" s="59"/>
      <c r="EQ312" s="59"/>
      <c r="ER312" s="59"/>
      <c r="ES312" s="59"/>
      <c r="ET312" s="59"/>
    </row>
    <row r="313" spans="1:150" outlineLevel="1" x14ac:dyDescent="0.2">
      <c r="A313" s="17">
        <v>110</v>
      </c>
      <c r="B313" s="17">
        <v>0</v>
      </c>
      <c r="C313" s="1">
        <v>1.7552202883680516E-24</v>
      </c>
      <c r="D313" s="1">
        <f t="shared" si="13"/>
        <v>-1.7552202883680516E-24</v>
      </c>
      <c r="E313" s="1">
        <f t="shared" si="14"/>
        <v>0</v>
      </c>
      <c r="F313" s="1">
        <f t="shared" si="15"/>
        <v>0</v>
      </c>
      <c r="G313" s="1">
        <f t="shared" si="16"/>
        <v>-1.3248472698269984E-12</v>
      </c>
      <c r="H313" s="1">
        <v>2.3572426988279417E-21</v>
      </c>
      <c r="I313" s="1">
        <f t="shared" si="17"/>
        <v>4.137480209590264E-45</v>
      </c>
      <c r="J313" s="1">
        <f t="shared" si="18"/>
        <v>-1.3248472698269984E-12</v>
      </c>
      <c r="AW313" s="59"/>
      <c r="AX313" s="59"/>
      <c r="AY313" s="59"/>
      <c r="AZ313" s="59"/>
      <c r="BA313" s="59"/>
      <c r="BB313" s="59"/>
      <c r="BC313" s="59"/>
      <c r="BD313" s="72"/>
      <c r="BE313" s="59"/>
      <c r="BF313" s="59"/>
      <c r="BG313" s="59"/>
      <c r="BH313" s="59">
        <f t="shared" si="19"/>
        <v>1</v>
      </c>
      <c r="BI313" s="59">
        <f t="shared" si="20"/>
        <v>1.7552202883680516E-24</v>
      </c>
      <c r="BJ313" s="59" t="e">
        <f t="shared" si="21"/>
        <v>#N/A</v>
      </c>
      <c r="BK313" s="59"/>
      <c r="BL313" s="59"/>
      <c r="BM313" s="59"/>
      <c r="BN313" s="59"/>
      <c r="BO313" s="59"/>
      <c r="BP313" s="59"/>
      <c r="BQ313" s="59"/>
      <c r="BR313" s="59"/>
      <c r="BS313" s="59"/>
      <c r="BT313" s="59"/>
      <c r="BU313" s="59"/>
      <c r="BV313" s="59"/>
      <c r="BW313" s="59"/>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59"/>
      <c r="DI313" s="59"/>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row>
    <row r="314" spans="1:150" outlineLevel="1" x14ac:dyDescent="0.2">
      <c r="A314" s="17">
        <v>111</v>
      </c>
      <c r="B314" s="17">
        <v>0</v>
      </c>
      <c r="C314" s="1">
        <v>7.1128389524293569E-24</v>
      </c>
      <c r="D314" s="1">
        <f t="shared" si="13"/>
        <v>-7.1128389524293569E-24</v>
      </c>
      <c r="E314" s="1">
        <f t="shared" si="14"/>
        <v>0</v>
      </c>
      <c r="F314" s="1">
        <f t="shared" si="15"/>
        <v>0</v>
      </c>
      <c r="G314" s="1">
        <f t="shared" si="16"/>
        <v>-2.666990617236843E-12</v>
      </c>
      <c r="H314" s="1">
        <v>8.8098745416845931E-21</v>
      </c>
      <c r="I314" s="1">
        <f t="shared" si="17"/>
        <v>6.2663218806109901E-44</v>
      </c>
      <c r="J314" s="1">
        <f t="shared" si="18"/>
        <v>-2.666990617236843E-12</v>
      </c>
      <c r="AW314" s="59"/>
      <c r="AX314" s="59"/>
      <c r="AY314" s="59"/>
      <c r="AZ314" s="59"/>
      <c r="BA314" s="59"/>
      <c r="BB314" s="59"/>
      <c r="BC314" s="59"/>
      <c r="BD314" s="72"/>
      <c r="BE314" s="59"/>
      <c r="BF314" s="59"/>
      <c r="BG314" s="59"/>
      <c r="BH314" s="59">
        <f t="shared" si="19"/>
        <v>1</v>
      </c>
      <c r="BI314" s="59">
        <f t="shared" si="20"/>
        <v>7.1128389524293569E-24</v>
      </c>
      <c r="BJ314" s="59" t="e">
        <f t="shared" si="21"/>
        <v>#N/A</v>
      </c>
      <c r="BK314" s="59"/>
      <c r="BL314" s="59"/>
      <c r="BM314" s="59"/>
      <c r="BN314" s="59"/>
      <c r="BO314" s="59"/>
      <c r="BP314" s="59"/>
      <c r="BQ314" s="59"/>
      <c r="BR314" s="59"/>
      <c r="BS314" s="59"/>
      <c r="BT314" s="59"/>
      <c r="BU314" s="59"/>
      <c r="BV314" s="59"/>
      <c r="BW314" s="59"/>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59"/>
      <c r="DI314" s="59"/>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row>
    <row r="315" spans="1:150" outlineLevel="1" x14ac:dyDescent="0.2">
      <c r="A315" s="17">
        <v>112</v>
      </c>
      <c r="B315" s="17">
        <v>0</v>
      </c>
      <c r="C315" s="1">
        <v>1.9015629100321049E-4</v>
      </c>
      <c r="D315" s="1">
        <f t="shared" si="13"/>
        <v>-1.9015629100321049E-4</v>
      </c>
      <c r="E315" s="1">
        <f t="shared" si="14"/>
        <v>3.803487460058023E-4</v>
      </c>
      <c r="F315" s="1">
        <f t="shared" si="15"/>
        <v>-1.9502531784509475E-2</v>
      </c>
      <c r="G315" s="1">
        <f t="shared" si="16"/>
        <v>-1.3791028144974057E-2</v>
      </c>
      <c r="H315" s="1">
        <v>8.4107495758756479E-3</v>
      </c>
      <c r="I315" s="1">
        <f t="shared" si="17"/>
        <v>1.6132295997040942E-6</v>
      </c>
      <c r="J315" s="1">
        <f t="shared" si="18"/>
        <v>-1.3849393015405789E-2</v>
      </c>
      <c r="AW315" s="59"/>
      <c r="AX315" s="59"/>
      <c r="AY315" s="59"/>
      <c r="AZ315" s="59"/>
      <c r="BA315" s="59"/>
      <c r="BB315" s="59"/>
      <c r="BC315" s="59"/>
      <c r="BD315" s="72"/>
      <c r="BE315" s="59"/>
      <c r="BF315" s="59"/>
      <c r="BG315" s="59"/>
      <c r="BH315" s="59">
        <f t="shared" si="19"/>
        <v>1</v>
      </c>
      <c r="BI315" s="59">
        <f t="shared" si="20"/>
        <v>1.9015629100321049E-4</v>
      </c>
      <c r="BJ315" s="59" t="e">
        <f t="shared" si="21"/>
        <v>#N/A</v>
      </c>
      <c r="BK315" s="59"/>
      <c r="BL315" s="59"/>
      <c r="BM315" s="59"/>
      <c r="BN315" s="59"/>
      <c r="BO315" s="59"/>
      <c r="BP315" s="59"/>
      <c r="BQ315" s="59"/>
      <c r="BR315" s="59"/>
      <c r="BS315" s="59"/>
      <c r="BT315" s="59"/>
      <c r="BU315" s="59"/>
      <c r="BV315" s="59"/>
      <c r="BW315" s="59"/>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59"/>
      <c r="DI315" s="59"/>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row>
    <row r="316" spans="1:150" outlineLevel="1" x14ac:dyDescent="0.2">
      <c r="A316" s="17">
        <v>113</v>
      </c>
      <c r="B316" s="17">
        <v>0</v>
      </c>
      <c r="C316" s="1">
        <v>3.9971463932738727E-12</v>
      </c>
      <c r="D316" s="1">
        <f t="shared" si="13"/>
        <v>-3.9971463932738727E-12</v>
      </c>
      <c r="E316" s="1">
        <f t="shared" si="14"/>
        <v>7.9944939557048491E-12</v>
      </c>
      <c r="F316" s="1">
        <f t="shared" si="15"/>
        <v>-2.8274536168971628E-6</v>
      </c>
      <c r="G316" s="1">
        <f t="shared" si="16"/>
        <v>-1.9992864710415688E-6</v>
      </c>
      <c r="H316" s="1">
        <v>1.0537021383564722E-9</v>
      </c>
      <c r="I316" s="1">
        <f t="shared" si="17"/>
        <v>4.2118017063713596E-21</v>
      </c>
      <c r="J316" s="1">
        <f t="shared" si="18"/>
        <v>-1.9992864720948949E-6</v>
      </c>
      <c r="AW316" s="59"/>
      <c r="AX316" s="59"/>
      <c r="AY316" s="59"/>
      <c r="AZ316" s="59"/>
      <c r="BA316" s="59"/>
      <c r="BB316" s="59"/>
      <c r="BC316" s="59"/>
      <c r="BD316" s="72"/>
      <c r="BE316" s="59"/>
      <c r="BF316" s="59"/>
      <c r="BG316" s="59"/>
      <c r="BH316" s="59">
        <f t="shared" si="19"/>
        <v>1</v>
      </c>
      <c r="BI316" s="59">
        <f t="shared" si="20"/>
        <v>3.9971463932738727E-12</v>
      </c>
      <c r="BJ316" s="59" t="e">
        <f t="shared" si="21"/>
        <v>#N/A</v>
      </c>
      <c r="BK316" s="59"/>
      <c r="BL316" s="59"/>
      <c r="BM316" s="59"/>
      <c r="BN316" s="59"/>
      <c r="BO316" s="59"/>
      <c r="BP316" s="59"/>
      <c r="BQ316" s="59"/>
      <c r="BR316" s="59"/>
      <c r="BS316" s="59"/>
      <c r="BT316" s="59"/>
      <c r="BU316" s="59"/>
      <c r="BV316" s="59"/>
      <c r="BW316" s="59"/>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59"/>
      <c r="DI316" s="59"/>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row>
    <row r="317" spans="1:150" outlineLevel="1" x14ac:dyDescent="0.2">
      <c r="A317" s="17">
        <v>114</v>
      </c>
      <c r="B317" s="17">
        <v>1</v>
      </c>
      <c r="C317" s="1">
        <v>0.99999999998153632</v>
      </c>
      <c r="D317" s="1">
        <f t="shared" si="13"/>
        <v>1.8463675033331128E-11</v>
      </c>
      <c r="E317" s="1">
        <f t="shared" si="14"/>
        <v>3.6927350066321348E-11</v>
      </c>
      <c r="F317" s="1">
        <f t="shared" si="15"/>
        <v>6.0767878082356427E-6</v>
      </c>
      <c r="G317" s="1">
        <f t="shared" si="16"/>
        <v>4.2969378670946641E-6</v>
      </c>
      <c r="H317" s="1">
        <v>7.9726069958679054E-9</v>
      </c>
      <c r="I317" s="1">
        <f t="shared" si="17"/>
        <v>1.4720362591648194E-19</v>
      </c>
      <c r="J317" s="1">
        <f t="shared" si="18"/>
        <v>4.2969378842235626E-6</v>
      </c>
      <c r="AW317" s="59"/>
      <c r="AX317" s="59"/>
      <c r="AY317" s="59"/>
      <c r="AZ317" s="59"/>
      <c r="BA317" s="59"/>
      <c r="BB317" s="59"/>
      <c r="BC317" s="59"/>
      <c r="BD317" s="72"/>
      <c r="BE317" s="59"/>
      <c r="BF317" s="59"/>
      <c r="BG317" s="59"/>
      <c r="BH317" s="59">
        <f t="shared" si="19"/>
        <v>0</v>
      </c>
      <c r="BI317" s="59" t="e">
        <f t="shared" si="20"/>
        <v>#N/A</v>
      </c>
      <c r="BJ317" s="59">
        <f t="shared" si="21"/>
        <v>0.99999999998153632</v>
      </c>
      <c r="BK317" s="59"/>
      <c r="BL317" s="59"/>
      <c r="BM317" s="59"/>
      <c r="BN317" s="59"/>
      <c r="BO317" s="59"/>
      <c r="BP317" s="59"/>
      <c r="BQ317" s="59"/>
      <c r="BR317" s="59"/>
      <c r="BS317" s="59"/>
      <c r="BT317" s="59"/>
      <c r="BU317" s="59"/>
      <c r="BV317" s="59"/>
      <c r="BW317" s="59"/>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59"/>
      <c r="DI317" s="59"/>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row>
    <row r="318" spans="1:150" outlineLevel="1" x14ac:dyDescent="0.2">
      <c r="A318" s="17">
        <v>115</v>
      </c>
      <c r="B318" s="17">
        <v>0</v>
      </c>
      <c r="C318" s="1">
        <v>6.1442553559996959E-19</v>
      </c>
      <c r="D318" s="1">
        <f t="shared" si="13"/>
        <v>-6.1442553559996959E-19</v>
      </c>
      <c r="E318" s="1">
        <f t="shared" si="14"/>
        <v>0</v>
      </c>
      <c r="F318" s="1">
        <f t="shared" si="15"/>
        <v>0</v>
      </c>
      <c r="G318" s="1">
        <f t="shared" si="16"/>
        <v>-7.8385300637298673E-10</v>
      </c>
      <c r="H318" s="1">
        <v>4.8834649217001887E-16</v>
      </c>
      <c r="I318" s="1">
        <f t="shared" si="17"/>
        <v>3.0005255500993033E-34</v>
      </c>
      <c r="J318" s="1">
        <f t="shared" si="18"/>
        <v>-7.8385300637298693E-10</v>
      </c>
      <c r="AW318" s="59"/>
      <c r="AX318" s="59"/>
      <c r="AY318" s="59"/>
      <c r="AZ318" s="59"/>
      <c r="BA318" s="59"/>
      <c r="BB318" s="59"/>
      <c r="BC318" s="59"/>
      <c r="BD318" s="72"/>
      <c r="BE318" s="59"/>
      <c r="BF318" s="59"/>
      <c r="BG318" s="59"/>
      <c r="BH318" s="59">
        <f t="shared" si="19"/>
        <v>1</v>
      </c>
      <c r="BI318" s="59">
        <f t="shared" si="20"/>
        <v>6.1442553559996959E-19</v>
      </c>
      <c r="BJ318" s="59" t="e">
        <f t="shared" si="21"/>
        <v>#N/A</v>
      </c>
      <c r="BK318" s="59"/>
      <c r="BL318" s="59"/>
      <c r="BM318" s="59"/>
      <c r="BN318" s="59"/>
      <c r="BO318" s="59"/>
      <c r="BP318" s="59"/>
      <c r="BQ318" s="59"/>
      <c r="BR318" s="59"/>
      <c r="BS318" s="59"/>
      <c r="BT318" s="59"/>
      <c r="BU318" s="59"/>
      <c r="BV318" s="59"/>
      <c r="BW318" s="59"/>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59"/>
      <c r="DI318" s="59"/>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row>
    <row r="319" spans="1:150" outlineLevel="1" x14ac:dyDescent="0.2">
      <c r="A319" s="17">
        <v>116</v>
      </c>
      <c r="B319" s="17">
        <v>0</v>
      </c>
      <c r="C319" s="1">
        <v>6.549573711130599E-28</v>
      </c>
      <c r="D319" s="1">
        <f t="shared" si="13"/>
        <v>-6.549573711130599E-28</v>
      </c>
      <c r="E319" s="1">
        <f t="shared" si="14"/>
        <v>0</v>
      </c>
      <c r="F319" s="1">
        <f t="shared" si="15"/>
        <v>0</v>
      </c>
      <c r="G319" s="1">
        <f t="shared" si="16"/>
        <v>-2.5592134946367015E-14</v>
      </c>
      <c r="H319" s="1">
        <v>1.1234403597952931E-24</v>
      </c>
      <c r="I319" s="1">
        <f t="shared" si="17"/>
        <v>7.3580554465383529E-52</v>
      </c>
      <c r="J319" s="1">
        <f t="shared" si="18"/>
        <v>-2.5592134946367015E-14</v>
      </c>
      <c r="AW319" s="59"/>
      <c r="AX319" s="59"/>
      <c r="AY319" s="59"/>
      <c r="AZ319" s="59"/>
      <c r="BA319" s="59"/>
      <c r="BB319" s="59"/>
      <c r="BC319" s="59"/>
      <c r="BD319" s="72"/>
      <c r="BE319" s="59"/>
      <c r="BF319" s="59"/>
      <c r="BG319" s="59"/>
      <c r="BH319" s="59">
        <f t="shared" si="19"/>
        <v>1</v>
      </c>
      <c r="BI319" s="59">
        <f t="shared" si="20"/>
        <v>6.549573711130599E-28</v>
      </c>
      <c r="BJ319" s="59" t="e">
        <f t="shared" si="21"/>
        <v>#N/A</v>
      </c>
      <c r="BK319" s="59"/>
      <c r="BL319" s="59"/>
      <c r="BM319" s="59"/>
      <c r="BN319" s="59"/>
      <c r="BO319" s="59"/>
      <c r="BP319" s="59"/>
      <c r="BQ319" s="59"/>
      <c r="BR319" s="59"/>
      <c r="BS319" s="59"/>
      <c r="BT319" s="59"/>
      <c r="BU319" s="59"/>
      <c r="BV319" s="59"/>
      <c r="BW319" s="59"/>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59"/>
      <c r="DI319" s="59"/>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row>
    <row r="320" spans="1:150" outlineLevel="1" x14ac:dyDescent="0.2">
      <c r="A320" s="17">
        <v>117</v>
      </c>
      <c r="B320" s="17">
        <v>0</v>
      </c>
      <c r="C320" s="1">
        <v>2.1599509864581416E-16</v>
      </c>
      <c r="D320" s="1">
        <f t="shared" si="13"/>
        <v>-2.1599509864581416E-16</v>
      </c>
      <c r="E320" s="1">
        <f t="shared" si="14"/>
        <v>4.4408920985006257E-16</v>
      </c>
      <c r="F320" s="1">
        <f t="shared" si="15"/>
        <v>-2.1073424255447014E-8</v>
      </c>
      <c r="G320" s="1">
        <f t="shared" si="16"/>
        <v>-1.4696771708297514E-8</v>
      </c>
      <c r="H320" s="1">
        <v>1.1864618479289269E-13</v>
      </c>
      <c r="I320" s="1">
        <f t="shared" si="17"/>
        <v>2.5626994388293405E-29</v>
      </c>
      <c r="J320" s="1">
        <f t="shared" si="18"/>
        <v>-1.4696771708298386E-8</v>
      </c>
      <c r="AW320" s="59"/>
      <c r="AX320" s="59"/>
      <c r="AY320" s="59"/>
      <c r="AZ320" s="59"/>
      <c r="BA320" s="59"/>
      <c r="BB320" s="59"/>
      <c r="BC320" s="59"/>
      <c r="BD320" s="72"/>
      <c r="BE320" s="59"/>
      <c r="BF320" s="59"/>
      <c r="BG320" s="59"/>
      <c r="BH320" s="59">
        <f t="shared" si="19"/>
        <v>1</v>
      </c>
      <c r="BI320" s="59">
        <f t="shared" si="20"/>
        <v>2.1599509864581416E-16</v>
      </c>
      <c r="BJ320" s="59" t="e">
        <f t="shared" si="21"/>
        <v>#N/A</v>
      </c>
      <c r="BK320" s="59"/>
      <c r="BL320" s="59"/>
      <c r="BM320" s="59"/>
      <c r="BN320" s="59"/>
      <c r="BO320" s="59"/>
      <c r="BP320" s="59"/>
      <c r="BQ320" s="59"/>
      <c r="BR320" s="59"/>
      <c r="BS320" s="59"/>
      <c r="BT320" s="59"/>
      <c r="BU320" s="59"/>
      <c r="BV320" s="59"/>
      <c r="BW320" s="59"/>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59"/>
      <c r="DI320" s="59"/>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row>
    <row r="321" spans="1:150" outlineLevel="1" x14ac:dyDescent="0.2">
      <c r="A321" s="17">
        <v>118</v>
      </c>
      <c r="B321" s="17">
        <v>0</v>
      </c>
      <c r="C321" s="1">
        <v>1.4958742403882128E-20</v>
      </c>
      <c r="D321" s="1">
        <f t="shared" si="13"/>
        <v>-1.4958742403882128E-20</v>
      </c>
      <c r="E321" s="1">
        <f t="shared" si="14"/>
        <v>0</v>
      </c>
      <c r="F321" s="1">
        <f t="shared" si="15"/>
        <v>0</v>
      </c>
      <c r="G321" s="1">
        <f t="shared" si="16"/>
        <v>-1.2230593772945829E-10</v>
      </c>
      <c r="H321" s="1">
        <v>1.4088873253658389E-17</v>
      </c>
      <c r="I321" s="1">
        <f t="shared" si="17"/>
        <v>2.1075182576242052E-37</v>
      </c>
      <c r="J321" s="1">
        <f t="shared" si="18"/>
        <v>-1.2230593772945829E-10</v>
      </c>
      <c r="AW321" s="59"/>
      <c r="AX321" s="59"/>
      <c r="AY321" s="59"/>
      <c r="AZ321" s="59"/>
      <c r="BA321" s="59"/>
      <c r="BB321" s="59"/>
      <c r="BC321" s="59"/>
      <c r="BD321" s="72"/>
      <c r="BE321" s="59"/>
      <c r="BF321" s="59"/>
      <c r="BG321" s="59"/>
      <c r="BH321" s="59">
        <f t="shared" si="19"/>
        <v>1</v>
      </c>
      <c r="BI321" s="59">
        <f t="shared" si="20"/>
        <v>1.4958742403882128E-20</v>
      </c>
      <c r="BJ321" s="59" t="e">
        <f t="shared" si="21"/>
        <v>#N/A</v>
      </c>
      <c r="BK321" s="59"/>
      <c r="BL321" s="59"/>
      <c r="BM321" s="59"/>
      <c r="BN321" s="59"/>
      <c r="BO321" s="59"/>
      <c r="BP321" s="59"/>
      <c r="BQ321" s="59"/>
      <c r="BR321" s="59"/>
      <c r="BS321" s="59"/>
      <c r="BT321" s="59"/>
      <c r="BU321" s="59"/>
      <c r="BV321" s="59"/>
      <c r="BW321" s="59"/>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59"/>
      <c r="DI321" s="59"/>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row>
    <row r="322" spans="1:150" outlineLevel="1" x14ac:dyDescent="0.2">
      <c r="A322" s="17">
        <v>119</v>
      </c>
      <c r="B322" s="17">
        <v>1</v>
      </c>
      <c r="C322" s="1">
        <v>4.6975175234788849E-2</v>
      </c>
      <c r="D322" s="1">
        <f t="shared" si="13"/>
        <v>0.95302482476521111</v>
      </c>
      <c r="E322" s="1">
        <f t="shared" si="14"/>
        <v>6.1162720066111129</v>
      </c>
      <c r="F322" s="1">
        <f t="shared" si="15"/>
        <v>2.4731097845852119</v>
      </c>
      <c r="G322" s="1">
        <f t="shared" si="16"/>
        <v>4.504202448168888</v>
      </c>
      <c r="H322" s="1">
        <v>0.19427812598069821</v>
      </c>
      <c r="I322" s="1">
        <f t="shared" si="17"/>
        <v>4.8918660434311638</v>
      </c>
      <c r="J322" s="1">
        <f t="shared" si="18"/>
        <v>5.0179383951501206</v>
      </c>
      <c r="AW322" s="59"/>
      <c r="AX322" s="59"/>
      <c r="AY322" s="59"/>
      <c r="AZ322" s="59"/>
      <c r="BA322" s="59"/>
      <c r="BB322" s="59"/>
      <c r="BC322" s="59"/>
      <c r="BD322" s="72"/>
      <c r="BE322" s="59"/>
      <c r="BF322" s="59"/>
      <c r="BG322" s="59"/>
      <c r="BH322" s="59">
        <f t="shared" si="19"/>
        <v>0</v>
      </c>
      <c r="BI322" s="59" t="e">
        <f t="shared" si="20"/>
        <v>#N/A</v>
      </c>
      <c r="BJ322" s="59">
        <f t="shared" si="21"/>
        <v>4.6975175234788849E-2</v>
      </c>
      <c r="BK322" s="59"/>
      <c r="BL322" s="59"/>
      <c r="BM322" s="59"/>
      <c r="BN322" s="59"/>
      <c r="BO322" s="59"/>
      <c r="BP322" s="59"/>
      <c r="BQ322" s="59"/>
      <c r="BR322" s="59"/>
      <c r="BS322" s="59"/>
      <c r="BT322" s="59"/>
      <c r="BU322" s="59"/>
      <c r="BV322" s="59"/>
      <c r="BW322" s="59"/>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59"/>
      <c r="DI322" s="59"/>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row>
    <row r="323" spans="1:150" outlineLevel="1" x14ac:dyDescent="0.2">
      <c r="A323" s="17">
        <v>120</v>
      </c>
      <c r="B323" s="17">
        <v>0</v>
      </c>
      <c r="C323" s="1">
        <v>2.2646760624007338E-13</v>
      </c>
      <c r="D323" s="1">
        <f t="shared" si="13"/>
        <v>-2.2646760624007338E-13</v>
      </c>
      <c r="E323" s="1">
        <f t="shared" si="14"/>
        <v>4.5297099404701257E-13</v>
      </c>
      <c r="F323" s="1">
        <f t="shared" si="15"/>
        <v>-6.7303119842026084E-7</v>
      </c>
      <c r="G323" s="1">
        <f t="shared" si="16"/>
        <v>-4.7588612738776564E-7</v>
      </c>
      <c r="H323" s="1">
        <v>8.5152459880820977E-11</v>
      </c>
      <c r="I323" s="1">
        <f t="shared" si="17"/>
        <v>1.9284273756309883E-23</v>
      </c>
      <c r="J323" s="1">
        <f t="shared" si="18"/>
        <v>-4.7588612740802703E-7</v>
      </c>
      <c r="AW323" s="59"/>
      <c r="AX323" s="59"/>
      <c r="AY323" s="59"/>
      <c r="AZ323" s="59"/>
      <c r="BA323" s="59"/>
      <c r="BB323" s="59"/>
      <c r="BC323" s="59"/>
      <c r="BD323" s="72"/>
      <c r="BE323" s="59"/>
      <c r="BF323" s="59"/>
      <c r="BG323" s="59"/>
      <c r="BH323" s="59">
        <f t="shared" si="19"/>
        <v>1</v>
      </c>
      <c r="BI323" s="59">
        <f t="shared" si="20"/>
        <v>2.2646760624007338E-13</v>
      </c>
      <c r="BJ323" s="59" t="e">
        <f t="shared" si="21"/>
        <v>#N/A</v>
      </c>
      <c r="BK323" s="59"/>
      <c r="BL323" s="59"/>
      <c r="BM323" s="59"/>
      <c r="BN323" s="59"/>
      <c r="BO323" s="59"/>
      <c r="BP323" s="59"/>
      <c r="BQ323" s="59"/>
      <c r="BR323" s="59"/>
      <c r="BS323" s="59"/>
      <c r="BT323" s="59"/>
      <c r="BU323" s="59"/>
      <c r="BV323" s="59"/>
      <c r="BW323" s="59"/>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59"/>
      <c r="DI323" s="59"/>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row>
    <row r="324" spans="1:150" outlineLevel="1" x14ac:dyDescent="0.2">
      <c r="A324" s="17">
        <v>121</v>
      </c>
      <c r="B324" s="17">
        <v>0</v>
      </c>
      <c r="C324" s="1">
        <v>1.68178748562302E-23</v>
      </c>
      <c r="D324" s="1">
        <f t="shared" si="13"/>
        <v>-1.68178748562302E-23</v>
      </c>
      <c r="E324" s="1">
        <f t="shared" si="14"/>
        <v>0</v>
      </c>
      <c r="F324" s="1">
        <f t="shared" si="15"/>
        <v>0</v>
      </c>
      <c r="G324" s="1">
        <f t="shared" si="16"/>
        <v>-4.1009602358752756E-12</v>
      </c>
      <c r="H324" s="1">
        <v>1.9714723861672838E-20</v>
      </c>
      <c r="I324" s="1">
        <f t="shared" si="17"/>
        <v>3.3155975873074912E-43</v>
      </c>
      <c r="J324" s="1">
        <f t="shared" si="18"/>
        <v>-4.1009602358752756E-12</v>
      </c>
      <c r="AW324" s="59"/>
      <c r="AX324" s="59"/>
      <c r="AY324" s="59"/>
      <c r="AZ324" s="59"/>
      <c r="BA324" s="59"/>
      <c r="BB324" s="59"/>
      <c r="BC324" s="59"/>
      <c r="BD324" s="72"/>
      <c r="BE324" s="59"/>
      <c r="BF324" s="59"/>
      <c r="BG324" s="59"/>
      <c r="BH324" s="59">
        <f t="shared" si="19"/>
        <v>1</v>
      </c>
      <c r="BI324" s="59">
        <f t="shared" si="20"/>
        <v>1.68178748562302E-23</v>
      </c>
      <c r="BJ324" s="59" t="e">
        <f t="shared" si="21"/>
        <v>#N/A</v>
      </c>
      <c r="BK324" s="59"/>
      <c r="BL324" s="59"/>
      <c r="BM324" s="59"/>
      <c r="BN324" s="59"/>
      <c r="BO324" s="59"/>
      <c r="BP324" s="59"/>
      <c r="BQ324" s="59"/>
      <c r="BR324" s="59"/>
      <c r="BS324" s="59"/>
      <c r="BT324" s="59"/>
      <c r="BU324" s="59"/>
      <c r="BV324" s="59"/>
      <c r="BW324" s="59"/>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59"/>
      <c r="DI324" s="59"/>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row>
    <row r="325" spans="1:150" outlineLevel="1" x14ac:dyDescent="0.2">
      <c r="A325" s="17">
        <v>122</v>
      </c>
      <c r="B325" s="17">
        <v>0</v>
      </c>
      <c r="C325" s="1">
        <v>4.5592529544114987E-29</v>
      </c>
      <c r="D325" s="1">
        <f t="shared" si="13"/>
        <v>-4.5592529544114987E-29</v>
      </c>
      <c r="E325" s="1">
        <f t="shared" si="14"/>
        <v>0</v>
      </c>
      <c r="F325" s="1">
        <f t="shared" si="15"/>
        <v>0</v>
      </c>
      <c r="G325" s="1">
        <f t="shared" si="16"/>
        <v>-6.752224044277188E-15</v>
      </c>
      <c r="H325" s="1">
        <v>9.4540669121014973E-26</v>
      </c>
      <c r="I325" s="1">
        <f t="shared" si="17"/>
        <v>4.3103482500202743E-54</v>
      </c>
      <c r="J325" s="1">
        <f t="shared" si="18"/>
        <v>-6.752224044277188E-15</v>
      </c>
      <c r="AW325" s="59"/>
      <c r="AX325" s="59"/>
      <c r="AY325" s="59"/>
      <c r="AZ325" s="59"/>
      <c r="BA325" s="59"/>
      <c r="BB325" s="59"/>
      <c r="BC325" s="59"/>
      <c r="BD325" s="72"/>
      <c r="BE325" s="59"/>
      <c r="BF325" s="59"/>
      <c r="BG325" s="59"/>
      <c r="BH325" s="59">
        <f t="shared" si="19"/>
        <v>1</v>
      </c>
      <c r="BI325" s="59">
        <f t="shared" si="20"/>
        <v>4.5592529544114987E-29</v>
      </c>
      <c r="BJ325" s="59" t="e">
        <f t="shared" si="21"/>
        <v>#N/A</v>
      </c>
      <c r="BK325" s="59"/>
      <c r="BL325" s="59"/>
      <c r="BM325" s="59"/>
      <c r="BN325" s="59"/>
      <c r="BO325" s="59"/>
      <c r="BP325" s="59"/>
      <c r="BQ325" s="59"/>
      <c r="BR325" s="59"/>
      <c r="BS325" s="59"/>
      <c r="BT325" s="59"/>
      <c r="BU325" s="59"/>
      <c r="BV325" s="59"/>
      <c r="BW325" s="59"/>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59"/>
      <c r="DI325" s="59"/>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row>
    <row r="326" spans="1:150" outlineLevel="1" x14ac:dyDescent="0.2">
      <c r="A326" s="17">
        <v>123</v>
      </c>
      <c r="B326" s="17">
        <v>0</v>
      </c>
      <c r="C326" s="1">
        <v>9.1611343336503316E-14</v>
      </c>
      <c r="D326" s="1">
        <f t="shared" si="13"/>
        <v>-9.1611343336503316E-14</v>
      </c>
      <c r="E326" s="1">
        <f t="shared" si="14"/>
        <v>1.8296475445821742E-13</v>
      </c>
      <c r="F326" s="1">
        <f t="shared" si="15"/>
        <v>-4.277437953474222E-7</v>
      </c>
      <c r="G326" s="1">
        <f t="shared" si="16"/>
        <v>-3.0267365814770156E-7</v>
      </c>
      <c r="H326" s="1">
        <v>4.6539204226066679E-11</v>
      </c>
      <c r="I326" s="1">
        <f t="shared" si="17"/>
        <v>4.2635190171606515E-24</v>
      </c>
      <c r="J326" s="1">
        <f t="shared" si="18"/>
        <v>-3.0267365815474464E-7</v>
      </c>
      <c r="AW326" s="59"/>
      <c r="AX326" s="59"/>
      <c r="AY326" s="59"/>
      <c r="AZ326" s="59"/>
      <c r="BA326" s="59"/>
      <c r="BB326" s="59"/>
      <c r="BC326" s="59"/>
      <c r="BD326" s="72"/>
      <c r="BE326" s="59"/>
      <c r="BF326" s="59"/>
      <c r="BG326" s="59"/>
      <c r="BH326" s="59">
        <f t="shared" si="19"/>
        <v>1</v>
      </c>
      <c r="BI326" s="59">
        <f t="shared" si="20"/>
        <v>9.1611343336503316E-14</v>
      </c>
      <c r="BJ326" s="59" t="e">
        <f t="shared" si="21"/>
        <v>#N/A</v>
      </c>
      <c r="BK326" s="59"/>
      <c r="BL326" s="59"/>
      <c r="BM326" s="59"/>
      <c r="BN326" s="59"/>
      <c r="BO326" s="59"/>
      <c r="BP326" s="59"/>
      <c r="BQ326" s="59"/>
      <c r="BR326" s="59"/>
      <c r="BS326" s="59"/>
      <c r="BT326" s="59"/>
      <c r="BU326" s="59"/>
      <c r="BV326" s="59"/>
      <c r="BW326" s="59"/>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59"/>
      <c r="DI326" s="59"/>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row>
    <row r="327" spans="1:150" outlineLevel="1" x14ac:dyDescent="0.2">
      <c r="A327" s="17">
        <v>124</v>
      </c>
      <c r="B327" s="17">
        <v>1</v>
      </c>
      <c r="C327" s="1">
        <v>0.99997968524939185</v>
      </c>
      <c r="D327" s="1">
        <f t="shared" si="13"/>
        <v>2.0314750608152465E-5</v>
      </c>
      <c r="E327" s="1">
        <f t="shared" si="14"/>
        <v>4.0629913910897738E-5</v>
      </c>
      <c r="F327" s="1">
        <f t="shared" si="15"/>
        <v>6.3741598592204872E-3</v>
      </c>
      <c r="G327" s="1">
        <f t="shared" si="16"/>
        <v>4.5072345518764141E-3</v>
      </c>
      <c r="H327" s="1">
        <v>1.190483815712916E-3</v>
      </c>
      <c r="I327" s="1">
        <f t="shared" si="17"/>
        <v>2.4213699145867426E-8</v>
      </c>
      <c r="J327" s="1">
        <f t="shared" si="18"/>
        <v>4.5099198446063816E-3</v>
      </c>
      <c r="AW327" s="59"/>
      <c r="AX327" s="59"/>
      <c r="AY327" s="59"/>
      <c r="AZ327" s="59"/>
      <c r="BA327" s="59"/>
      <c r="BB327" s="59"/>
      <c r="BC327" s="59"/>
      <c r="BD327" s="72"/>
      <c r="BE327" s="59"/>
      <c r="BF327" s="59"/>
      <c r="BG327" s="59"/>
      <c r="BH327" s="59">
        <f t="shared" si="19"/>
        <v>0</v>
      </c>
      <c r="BI327" s="59" t="e">
        <f t="shared" si="20"/>
        <v>#N/A</v>
      </c>
      <c r="BJ327" s="59">
        <f t="shared" si="21"/>
        <v>0.99997968524939185</v>
      </c>
      <c r="BK327" s="59"/>
      <c r="BL327" s="59"/>
      <c r="BM327" s="59"/>
      <c r="BN327" s="59"/>
      <c r="BO327" s="59"/>
      <c r="BP327" s="59"/>
      <c r="BQ327" s="59"/>
      <c r="BR327" s="59"/>
      <c r="BS327" s="59"/>
      <c r="BT327" s="59"/>
      <c r="BU327" s="59"/>
      <c r="BV327" s="59"/>
      <c r="BW327" s="59"/>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59"/>
      <c r="DI327" s="59"/>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row>
    <row r="328" spans="1:150" outlineLevel="1" x14ac:dyDescent="0.2">
      <c r="A328" s="17">
        <v>125</v>
      </c>
      <c r="B328" s="17">
        <v>0</v>
      </c>
      <c r="C328" s="1">
        <v>3.8263827926447375E-24</v>
      </c>
      <c r="D328" s="1">
        <f t="shared" si="13"/>
        <v>-3.8263827926447375E-24</v>
      </c>
      <c r="E328" s="1">
        <f t="shared" si="14"/>
        <v>0</v>
      </c>
      <c r="F328" s="1">
        <f t="shared" si="15"/>
        <v>0</v>
      </c>
      <c r="G328" s="1">
        <f t="shared" si="16"/>
        <v>-1.9561142074645686E-12</v>
      </c>
      <c r="H328" s="1">
        <v>5.2028187294741163E-21</v>
      </c>
      <c r="I328" s="1">
        <f t="shared" si="17"/>
        <v>1.9907976059709513E-44</v>
      </c>
      <c r="J328" s="1">
        <f t="shared" si="18"/>
        <v>-1.9561142074645686E-12</v>
      </c>
      <c r="AW328" s="59"/>
      <c r="AX328" s="59"/>
      <c r="AY328" s="59"/>
      <c r="AZ328" s="59"/>
      <c r="BA328" s="59"/>
      <c r="BB328" s="59"/>
      <c r="BC328" s="59"/>
      <c r="BD328" s="72"/>
      <c r="BE328" s="59"/>
      <c r="BF328" s="59"/>
      <c r="BG328" s="59"/>
      <c r="BH328" s="59">
        <f t="shared" si="19"/>
        <v>1</v>
      </c>
      <c r="BI328" s="59">
        <f t="shared" si="20"/>
        <v>3.8263827926447375E-24</v>
      </c>
      <c r="BJ328" s="59" t="e">
        <f t="shared" si="21"/>
        <v>#N/A</v>
      </c>
      <c r="BK328" s="59"/>
      <c r="BL328" s="59"/>
      <c r="BM328" s="59"/>
      <c r="BN328" s="59"/>
      <c r="BO328" s="59"/>
      <c r="BP328" s="59"/>
      <c r="BQ328" s="59"/>
      <c r="BR328" s="59"/>
      <c r="BS328" s="59"/>
      <c r="BT328" s="59"/>
      <c r="BU328" s="59"/>
      <c r="BV328" s="59"/>
      <c r="BW328" s="59"/>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59"/>
      <c r="DI328" s="59"/>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row>
    <row r="329" spans="1:150" outlineLevel="1" x14ac:dyDescent="0.2">
      <c r="A329" s="17">
        <v>126</v>
      </c>
      <c r="B329" s="17">
        <v>0</v>
      </c>
      <c r="C329" s="1">
        <v>3.5160314432567636E-30</v>
      </c>
      <c r="D329" s="1">
        <f t="shared" si="13"/>
        <v>-3.5160314432567636E-30</v>
      </c>
      <c r="E329" s="1">
        <f t="shared" si="14"/>
        <v>0</v>
      </c>
      <c r="F329" s="1">
        <f t="shared" si="15"/>
        <v>0</v>
      </c>
      <c r="G329" s="1">
        <f t="shared" si="16"/>
        <v>-1.8751083817360435E-15</v>
      </c>
      <c r="H329" s="1">
        <v>7.0964273385780589E-27</v>
      </c>
      <c r="I329" s="1">
        <f t="shared" si="17"/>
        <v>2.495126165722737E-56</v>
      </c>
      <c r="J329" s="1">
        <f t="shared" si="18"/>
        <v>-1.8751083817360435E-15</v>
      </c>
      <c r="AW329" s="59"/>
      <c r="AX329" s="59"/>
      <c r="AY329" s="59"/>
      <c r="AZ329" s="59"/>
      <c r="BA329" s="59"/>
      <c r="BB329" s="59"/>
      <c r="BC329" s="59"/>
      <c r="BD329" s="72"/>
      <c r="BE329" s="59"/>
      <c r="BF329" s="59"/>
      <c r="BG329" s="59"/>
      <c r="BH329" s="59">
        <f t="shared" si="19"/>
        <v>1</v>
      </c>
      <c r="BI329" s="59">
        <f t="shared" si="20"/>
        <v>3.5160314432567636E-30</v>
      </c>
      <c r="BJ329" s="59" t="e">
        <f t="shared" si="21"/>
        <v>#N/A</v>
      </c>
      <c r="BK329" s="59"/>
      <c r="BL329" s="59"/>
      <c r="BM329" s="59"/>
      <c r="BN329" s="59"/>
      <c r="BO329" s="59"/>
      <c r="BP329" s="59"/>
      <c r="BQ329" s="59"/>
      <c r="BR329" s="59"/>
      <c r="BS329" s="59"/>
      <c r="BT329" s="59"/>
      <c r="BU329" s="59"/>
      <c r="BV329" s="59"/>
      <c r="BW329" s="59"/>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59"/>
      <c r="DI329" s="59"/>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row>
    <row r="330" spans="1:150" outlineLevel="1" x14ac:dyDescent="0.2">
      <c r="A330" s="17">
        <v>127</v>
      </c>
      <c r="B330" s="17">
        <v>0</v>
      </c>
      <c r="C330" s="1">
        <v>6.0860661156499938E-13</v>
      </c>
      <c r="D330" s="1">
        <f t="shared" si="13"/>
        <v>-6.0860661156499938E-13</v>
      </c>
      <c r="E330" s="1">
        <f t="shared" si="14"/>
        <v>1.2172485241986513E-12</v>
      </c>
      <c r="F330" s="1">
        <f t="shared" si="15"/>
        <v>-1.1032898640876981E-6</v>
      </c>
      <c r="G330" s="1">
        <f t="shared" si="16"/>
        <v>-7.8013243206866469E-7</v>
      </c>
      <c r="H330" s="1">
        <v>2.1739438190744469E-10</v>
      </c>
      <c r="I330" s="1">
        <f t="shared" si="17"/>
        <v>1.3230765817480078E-22</v>
      </c>
      <c r="J330" s="1">
        <f t="shared" si="18"/>
        <v>-7.8013243215346296E-7</v>
      </c>
      <c r="AW330" s="59"/>
      <c r="AX330" s="59"/>
      <c r="AY330" s="59"/>
      <c r="AZ330" s="59"/>
      <c r="BA330" s="59"/>
      <c r="BB330" s="59"/>
      <c r="BC330" s="59"/>
      <c r="BD330" s="72"/>
      <c r="BE330" s="59"/>
      <c r="BF330" s="59"/>
      <c r="BG330" s="59"/>
      <c r="BH330" s="59">
        <f t="shared" si="19"/>
        <v>1</v>
      </c>
      <c r="BI330" s="59">
        <f t="shared" si="20"/>
        <v>6.0860661156499938E-13</v>
      </c>
      <c r="BJ330" s="59" t="e">
        <f t="shared" si="21"/>
        <v>#N/A</v>
      </c>
      <c r="BK330" s="59"/>
      <c r="BL330" s="59"/>
      <c r="BM330" s="59"/>
      <c r="BN330" s="59"/>
      <c r="BO330" s="59"/>
      <c r="BP330" s="59"/>
      <c r="BQ330" s="59"/>
      <c r="BR330" s="59"/>
      <c r="BS330" s="59"/>
      <c r="BT330" s="59"/>
      <c r="BU330" s="59"/>
      <c r="BV330" s="59"/>
      <c r="BW330" s="59"/>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59"/>
      <c r="DI330" s="59"/>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row>
    <row r="331" spans="1:150" outlineLevel="1" x14ac:dyDescent="0.2">
      <c r="A331" s="17">
        <v>128</v>
      </c>
      <c r="B331" s="17">
        <v>0</v>
      </c>
      <c r="C331" s="1">
        <v>1.1773369089769429E-18</v>
      </c>
      <c r="D331" s="1">
        <f t="shared" si="13"/>
        <v>-1.1773369089769429E-18</v>
      </c>
      <c r="E331" s="1">
        <f t="shared" si="14"/>
        <v>0</v>
      </c>
      <c r="F331" s="1">
        <f t="shared" si="15"/>
        <v>0</v>
      </c>
      <c r="G331" s="1">
        <f t="shared" si="16"/>
        <v>-1.0850515697315694E-9</v>
      </c>
      <c r="H331" s="1">
        <v>8.8907564311343169E-16</v>
      </c>
      <c r="I331" s="1">
        <f t="shared" si="17"/>
        <v>1.0467415695098561E-33</v>
      </c>
      <c r="J331" s="1">
        <f t="shared" si="18"/>
        <v>-1.0850515697315698E-9</v>
      </c>
      <c r="AW331" s="59"/>
      <c r="AX331" s="59"/>
      <c r="AY331" s="59"/>
      <c r="AZ331" s="59"/>
      <c r="BA331" s="59"/>
      <c r="BB331" s="59"/>
      <c r="BC331" s="59"/>
      <c r="BD331" s="72"/>
      <c r="BE331" s="59"/>
      <c r="BF331" s="59"/>
      <c r="BG331" s="59"/>
      <c r="BH331" s="59">
        <f t="shared" si="19"/>
        <v>1</v>
      </c>
      <c r="BI331" s="59">
        <f t="shared" si="20"/>
        <v>1.1773369089769429E-18</v>
      </c>
      <c r="BJ331" s="59" t="e">
        <f t="shared" si="21"/>
        <v>#N/A</v>
      </c>
      <c r="BK331" s="59"/>
      <c r="BL331" s="59"/>
      <c r="BM331" s="59"/>
      <c r="BN331" s="59"/>
      <c r="BO331" s="59"/>
      <c r="BP331" s="59"/>
      <c r="BQ331" s="59"/>
      <c r="BR331" s="59"/>
      <c r="BS331" s="59"/>
      <c r="BT331" s="59"/>
      <c r="BU331" s="59"/>
      <c r="BV331" s="59"/>
      <c r="BW331" s="59"/>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c r="DE331" s="59"/>
      <c r="DF331" s="59"/>
      <c r="DG331" s="59"/>
      <c r="DH331" s="59"/>
      <c r="DI331" s="59"/>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row>
    <row r="332" spans="1:150" outlineLevel="1" x14ac:dyDescent="0.2">
      <c r="A332" s="17">
        <v>129</v>
      </c>
      <c r="B332" s="17">
        <v>0</v>
      </c>
      <c r="C332" s="1">
        <v>1.4029386681212502E-5</v>
      </c>
      <c r="D332" s="1">
        <f t="shared" si="13"/>
        <v>-1.4029386681212502E-5</v>
      </c>
      <c r="E332" s="1">
        <f t="shared" si="14"/>
        <v>2.8058970187831706E-5</v>
      </c>
      <c r="F332" s="1">
        <f t="shared" si="15"/>
        <v>-5.2970718503557897E-3</v>
      </c>
      <c r="G332" s="1">
        <f t="shared" si="16"/>
        <v>-3.7456085630594806E-3</v>
      </c>
      <c r="H332" s="1">
        <v>6.1937045332979227E-4</v>
      </c>
      <c r="I332" s="1">
        <f t="shared" si="17"/>
        <v>8.6948948581402859E-9</v>
      </c>
      <c r="J332" s="1">
        <f t="shared" si="18"/>
        <v>-3.7467690618081398E-3</v>
      </c>
      <c r="AW332" s="59"/>
      <c r="AX332" s="59"/>
      <c r="AY332" s="59"/>
      <c r="AZ332" s="59"/>
      <c r="BA332" s="59"/>
      <c r="BB332" s="59"/>
      <c r="BC332" s="59"/>
      <c r="BD332" s="72"/>
      <c r="BE332" s="59"/>
      <c r="BF332" s="59"/>
      <c r="BG332" s="59"/>
      <c r="BH332" s="59">
        <f t="shared" si="19"/>
        <v>1</v>
      </c>
      <c r="BI332" s="59">
        <f t="shared" si="20"/>
        <v>1.4029386681212502E-5</v>
      </c>
      <c r="BJ332" s="59" t="e">
        <f t="shared" si="21"/>
        <v>#N/A</v>
      </c>
      <c r="BK332" s="59"/>
      <c r="BL332" s="59"/>
      <c r="BM332" s="59"/>
      <c r="BN332" s="59"/>
      <c r="BO332" s="59"/>
      <c r="BP332" s="59"/>
      <c r="BQ332" s="59"/>
      <c r="BR332" s="59"/>
      <c r="BS332" s="59"/>
      <c r="BT332" s="59"/>
      <c r="BU332" s="59"/>
      <c r="BV332" s="59"/>
      <c r="BW332" s="59"/>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59"/>
      <c r="DI332" s="59"/>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row>
    <row r="333" spans="1:150" outlineLevel="1" x14ac:dyDescent="0.2">
      <c r="A333" s="17">
        <v>130</v>
      </c>
      <c r="B333" s="17">
        <v>1</v>
      </c>
      <c r="C333" s="1">
        <v>0.99999996791055579</v>
      </c>
      <c r="D333" s="1">
        <f t="shared" ref="D333:D396" si="22">B333 - C333</f>
        <v>3.2089444212957119E-8</v>
      </c>
      <c r="E333" s="1">
        <f t="shared" ref="E333:E396" si="23">2*IF(B333=1,LN(1/C333),LN(1/(1-C333)))</f>
        <v>6.4178889616627812E-8</v>
      </c>
      <c r="F333" s="1">
        <f t="shared" ref="F333:F396" si="24">SQRT(E333)*SIGN(D333)</f>
        <v>2.5333552774261213E-4</v>
      </c>
      <c r="G333" s="1">
        <f t="shared" ref="G333:G396" si="25">D333/(SQRT(C333*(1-C333)))</f>
        <v>1.7913527079469743E-4</v>
      </c>
      <c r="H333" s="1">
        <v>4.0487143187959106E-6</v>
      </c>
      <c r="I333" s="1">
        <f t="shared" ref="I333:I396" si="26">G333^2*H333/(1-H333)</f>
        <v>1.299215224514229E-13</v>
      </c>
      <c r="J333" s="1">
        <f t="shared" ref="J333:J396" si="27">G333/SQRT(1-H333)</f>
        <v>1.791356334295665E-4</v>
      </c>
      <c r="AW333" s="59"/>
      <c r="AX333" s="59"/>
      <c r="AY333" s="59"/>
      <c r="AZ333" s="59"/>
      <c r="BA333" s="59"/>
      <c r="BB333" s="59"/>
      <c r="BC333" s="59"/>
      <c r="BD333" s="72"/>
      <c r="BE333" s="59"/>
      <c r="BF333" s="59"/>
      <c r="BG333" s="59"/>
      <c r="BH333" s="59">
        <f t="shared" ref="BH333:BH396" si="28">1-B333</f>
        <v>0</v>
      </c>
      <c r="BI333" s="59" t="e">
        <f t="shared" ref="BI333:BI396" si="29">IF(B333=0,C333,NA())</f>
        <v>#N/A</v>
      </c>
      <c r="BJ333" s="59">
        <f t="shared" ref="BJ333:BJ396" si="30">IF(B333=1,C333,NA())</f>
        <v>0.99999996791055579</v>
      </c>
      <c r="BK333" s="59"/>
      <c r="BL333" s="59"/>
      <c r="BM333" s="59"/>
      <c r="BN333" s="59"/>
      <c r="BO333" s="59"/>
      <c r="BP333" s="59"/>
      <c r="BQ333" s="59"/>
      <c r="BR333" s="59"/>
      <c r="BS333" s="59"/>
      <c r="BT333" s="59"/>
      <c r="BU333" s="59"/>
      <c r="BV333" s="59"/>
      <c r="BW333" s="59"/>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59"/>
      <c r="DI333" s="59"/>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row>
    <row r="334" spans="1:150" outlineLevel="1" x14ac:dyDescent="0.2">
      <c r="A334" s="17">
        <v>131</v>
      </c>
      <c r="B334" s="17">
        <v>0</v>
      </c>
      <c r="C334" s="1">
        <v>8.7975799542205164E-17</v>
      </c>
      <c r="D334" s="1">
        <f t="shared" si="22"/>
        <v>-8.7975799542205164E-17</v>
      </c>
      <c r="E334" s="1">
        <f t="shared" si="23"/>
        <v>0</v>
      </c>
      <c r="F334" s="1">
        <f t="shared" si="24"/>
        <v>0</v>
      </c>
      <c r="G334" s="1">
        <f t="shared" si="25"/>
        <v>-9.3795415422186364E-9</v>
      </c>
      <c r="H334" s="1">
        <v>5.9221944643994239E-14</v>
      </c>
      <c r="I334" s="1">
        <f t="shared" si="26"/>
        <v>5.2100979304999156E-30</v>
      </c>
      <c r="J334" s="1">
        <f t="shared" si="27"/>
        <v>-9.3795415422189127E-9</v>
      </c>
      <c r="AW334" s="59"/>
      <c r="AX334" s="59"/>
      <c r="AY334" s="59"/>
      <c r="AZ334" s="59"/>
      <c r="BA334" s="59"/>
      <c r="BB334" s="59"/>
      <c r="BC334" s="59"/>
      <c r="BD334" s="72"/>
      <c r="BE334" s="59"/>
      <c r="BF334" s="59"/>
      <c r="BG334" s="59"/>
      <c r="BH334" s="59">
        <f t="shared" si="28"/>
        <v>1</v>
      </c>
      <c r="BI334" s="59">
        <f t="shared" si="29"/>
        <v>8.7975799542205164E-17</v>
      </c>
      <c r="BJ334" s="59" t="e">
        <f t="shared" si="30"/>
        <v>#N/A</v>
      </c>
      <c r="BK334" s="59"/>
      <c r="BL334" s="59"/>
      <c r="BM334" s="59"/>
      <c r="BN334" s="59"/>
      <c r="BO334" s="59"/>
      <c r="BP334" s="59"/>
      <c r="BQ334" s="59"/>
      <c r="BR334" s="59"/>
      <c r="BS334" s="59"/>
      <c r="BT334" s="59"/>
      <c r="BU334" s="59"/>
      <c r="BV334" s="59"/>
      <c r="BW334" s="59"/>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59"/>
      <c r="DI334" s="59"/>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row>
    <row r="335" spans="1:150" outlineLevel="1" x14ac:dyDescent="0.2">
      <c r="A335" s="17">
        <v>132</v>
      </c>
      <c r="B335" s="17">
        <v>0</v>
      </c>
      <c r="C335" s="1">
        <v>7.2138655493911922E-24</v>
      </c>
      <c r="D335" s="1">
        <f t="shared" si="22"/>
        <v>-7.2138655493911922E-24</v>
      </c>
      <c r="E335" s="1">
        <f t="shared" si="23"/>
        <v>0</v>
      </c>
      <c r="F335" s="1">
        <f t="shared" si="24"/>
        <v>0</v>
      </c>
      <c r="G335" s="1">
        <f t="shared" si="25"/>
        <v>-2.6858640228781484E-12</v>
      </c>
      <c r="H335" s="1">
        <v>8.8971595538496436E-21</v>
      </c>
      <c r="I335" s="1">
        <f t="shared" si="26"/>
        <v>6.4182912792952638E-44</v>
      </c>
      <c r="J335" s="1">
        <f t="shared" si="27"/>
        <v>-2.6858640228781484E-12</v>
      </c>
      <c r="AW335" s="59"/>
      <c r="AX335" s="59"/>
      <c r="AY335" s="59"/>
      <c r="AZ335" s="59"/>
      <c r="BA335" s="59"/>
      <c r="BB335" s="59"/>
      <c r="BC335" s="59"/>
      <c r="BD335" s="72"/>
      <c r="BE335" s="59"/>
      <c r="BF335" s="59"/>
      <c r="BG335" s="59"/>
      <c r="BH335" s="59">
        <f t="shared" si="28"/>
        <v>1</v>
      </c>
      <c r="BI335" s="59">
        <f t="shared" si="29"/>
        <v>7.2138655493911922E-24</v>
      </c>
      <c r="BJ335" s="59" t="e">
        <f t="shared" si="30"/>
        <v>#N/A</v>
      </c>
      <c r="BK335" s="59"/>
      <c r="BL335" s="59"/>
      <c r="BM335" s="59"/>
      <c r="BN335" s="59"/>
      <c r="BO335" s="59"/>
      <c r="BP335" s="59"/>
      <c r="BQ335" s="59"/>
      <c r="BR335" s="59"/>
      <c r="BS335" s="59"/>
      <c r="BT335" s="59"/>
      <c r="BU335" s="59"/>
      <c r="BV335" s="59"/>
      <c r="BW335" s="59"/>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59"/>
      <c r="DI335" s="59"/>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row>
    <row r="336" spans="1:150" outlineLevel="1" x14ac:dyDescent="0.2">
      <c r="A336" s="17">
        <v>133</v>
      </c>
      <c r="B336" s="17">
        <v>0</v>
      </c>
      <c r="C336" s="1">
        <v>5.0307306647659472E-27</v>
      </c>
      <c r="D336" s="1">
        <f t="shared" si="22"/>
        <v>-5.0307306647659472E-27</v>
      </c>
      <c r="E336" s="1">
        <f t="shared" si="23"/>
        <v>0</v>
      </c>
      <c r="F336" s="1">
        <f t="shared" si="24"/>
        <v>0</v>
      </c>
      <c r="G336" s="1">
        <f t="shared" si="25"/>
        <v>-7.0927643868705716E-14</v>
      </c>
      <c r="H336" s="1">
        <v>8.2126426388975443E-24</v>
      </c>
      <c r="I336" s="1">
        <f t="shared" si="26"/>
        <v>4.1315593162266205E-50</v>
      </c>
      <c r="J336" s="1">
        <f t="shared" si="27"/>
        <v>-7.0927643868705716E-14</v>
      </c>
      <c r="AW336" s="59"/>
      <c r="AX336" s="59"/>
      <c r="AY336" s="59"/>
      <c r="AZ336" s="59"/>
      <c r="BA336" s="59"/>
      <c r="BB336" s="59"/>
      <c r="BC336" s="59"/>
      <c r="BD336" s="72"/>
      <c r="BE336" s="59"/>
      <c r="BF336" s="59"/>
      <c r="BG336" s="59"/>
      <c r="BH336" s="59">
        <f t="shared" si="28"/>
        <v>1</v>
      </c>
      <c r="BI336" s="59">
        <f t="shared" si="29"/>
        <v>5.0307306647659472E-27</v>
      </c>
      <c r="BJ336" s="59" t="e">
        <f t="shared" si="30"/>
        <v>#N/A</v>
      </c>
      <c r="BK336" s="59"/>
      <c r="BL336" s="59"/>
      <c r="BM336" s="59"/>
      <c r="BN336" s="59"/>
      <c r="BO336" s="59"/>
      <c r="BP336" s="59"/>
      <c r="BQ336" s="59"/>
      <c r="BR336" s="59"/>
      <c r="BS336" s="59"/>
      <c r="BT336" s="59"/>
      <c r="BU336" s="59"/>
      <c r="BV336" s="59"/>
      <c r="BW336" s="59"/>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59"/>
      <c r="DI336" s="59"/>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row>
    <row r="337" spans="1:150" outlineLevel="1" x14ac:dyDescent="0.2">
      <c r="A337" s="17">
        <v>134</v>
      </c>
      <c r="B337" s="17">
        <v>0</v>
      </c>
      <c r="C337" s="1">
        <v>1.8492112193052752E-25</v>
      </c>
      <c r="D337" s="1">
        <f t="shared" si="22"/>
        <v>-1.8492112193052752E-25</v>
      </c>
      <c r="E337" s="1">
        <f t="shared" si="23"/>
        <v>0</v>
      </c>
      <c r="F337" s="1">
        <f t="shared" si="24"/>
        <v>0</v>
      </c>
      <c r="G337" s="1">
        <f t="shared" si="25"/>
        <v>-4.3002455968296456E-13</v>
      </c>
      <c r="H337" s="1">
        <v>2.6578613613121652E-22</v>
      </c>
      <c r="I337" s="1">
        <f t="shared" si="26"/>
        <v>4.9149470486964485E-47</v>
      </c>
      <c r="J337" s="1">
        <f t="shared" si="27"/>
        <v>-4.3002455968296456E-13</v>
      </c>
      <c r="AW337" s="59"/>
      <c r="AX337" s="59"/>
      <c r="AY337" s="59"/>
      <c r="AZ337" s="59"/>
      <c r="BA337" s="59"/>
      <c r="BB337" s="59"/>
      <c r="BC337" s="59"/>
      <c r="BD337" s="72"/>
      <c r="BE337" s="59"/>
      <c r="BF337" s="59"/>
      <c r="BG337" s="59"/>
      <c r="BH337" s="59">
        <f t="shared" si="28"/>
        <v>1</v>
      </c>
      <c r="BI337" s="59">
        <f t="shared" si="29"/>
        <v>1.8492112193052752E-25</v>
      </c>
      <c r="BJ337" s="59" t="e">
        <f t="shared" si="30"/>
        <v>#N/A</v>
      </c>
      <c r="BK337" s="59"/>
      <c r="BL337" s="59"/>
      <c r="BM337" s="59"/>
      <c r="BN337" s="59"/>
      <c r="BO337" s="59"/>
      <c r="BP337" s="59"/>
      <c r="BQ337" s="59"/>
      <c r="BR337" s="59"/>
      <c r="BS337" s="59"/>
      <c r="BT337" s="59"/>
      <c r="BU337" s="59"/>
      <c r="BV337" s="59"/>
      <c r="BW337" s="59"/>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59"/>
      <c r="DI337" s="59"/>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row>
    <row r="338" spans="1:150" outlineLevel="1" x14ac:dyDescent="0.2">
      <c r="A338" s="17">
        <v>135</v>
      </c>
      <c r="B338" s="17">
        <v>0</v>
      </c>
      <c r="C338" s="1">
        <v>1.6362687064899544E-19</v>
      </c>
      <c r="D338" s="1">
        <f t="shared" si="22"/>
        <v>-1.6362687064899544E-19</v>
      </c>
      <c r="E338" s="1">
        <f t="shared" si="23"/>
        <v>0</v>
      </c>
      <c r="F338" s="1">
        <f t="shared" si="24"/>
        <v>0</v>
      </c>
      <c r="G338" s="1">
        <f t="shared" si="25"/>
        <v>-4.0450818366133889E-10</v>
      </c>
      <c r="H338" s="1">
        <v>1.407947178052466E-16</v>
      </c>
      <c r="I338" s="1">
        <f t="shared" si="26"/>
        <v>2.3037799078380907E-35</v>
      </c>
      <c r="J338" s="1">
        <f t="shared" si="27"/>
        <v>-4.0450818366133889E-10</v>
      </c>
      <c r="AW338" s="59"/>
      <c r="AX338" s="59"/>
      <c r="AY338" s="59"/>
      <c r="AZ338" s="59"/>
      <c r="BA338" s="59"/>
      <c r="BB338" s="59"/>
      <c r="BC338" s="59"/>
      <c r="BD338" s="72"/>
      <c r="BE338" s="59"/>
      <c r="BF338" s="59"/>
      <c r="BG338" s="59"/>
      <c r="BH338" s="59">
        <f t="shared" si="28"/>
        <v>1</v>
      </c>
      <c r="BI338" s="59">
        <f t="shared" si="29"/>
        <v>1.6362687064899544E-19</v>
      </c>
      <c r="BJ338" s="59" t="e">
        <f t="shared" si="30"/>
        <v>#N/A</v>
      </c>
      <c r="BK338" s="59"/>
      <c r="BL338" s="59"/>
      <c r="BM338" s="59"/>
      <c r="BN338" s="59"/>
      <c r="BO338" s="59"/>
      <c r="BP338" s="59"/>
      <c r="BQ338" s="59"/>
      <c r="BR338" s="59"/>
      <c r="BS338" s="59"/>
      <c r="BT338" s="59"/>
      <c r="BU338" s="59"/>
      <c r="BV338" s="59"/>
      <c r="BW338" s="59"/>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59"/>
      <c r="DI338" s="59"/>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row>
    <row r="339" spans="1:150" outlineLevel="1" x14ac:dyDescent="0.2">
      <c r="A339" s="17">
        <v>136</v>
      </c>
      <c r="B339" s="17">
        <v>0</v>
      </c>
      <c r="C339" s="1">
        <v>8.1956093929500587E-22</v>
      </c>
      <c r="D339" s="1">
        <f t="shared" si="22"/>
        <v>-8.1956093929500587E-22</v>
      </c>
      <c r="E339" s="1">
        <f t="shared" si="23"/>
        <v>0</v>
      </c>
      <c r="F339" s="1">
        <f t="shared" si="24"/>
        <v>0</v>
      </c>
      <c r="G339" s="1">
        <f t="shared" si="25"/>
        <v>-2.8627974767611588E-11</v>
      </c>
      <c r="H339" s="1">
        <v>8.8707381108413841E-19</v>
      </c>
      <c r="I339" s="1">
        <f t="shared" si="26"/>
        <v>7.2701104583611699E-40</v>
      </c>
      <c r="J339" s="1">
        <f t="shared" si="27"/>
        <v>-2.8627974767611588E-11</v>
      </c>
      <c r="AW339" s="59"/>
      <c r="AX339" s="59"/>
      <c r="AY339" s="59"/>
      <c r="AZ339" s="59"/>
      <c r="BA339" s="59"/>
      <c r="BB339" s="59"/>
      <c r="BC339" s="59"/>
      <c r="BD339" s="72"/>
      <c r="BE339" s="59"/>
      <c r="BF339" s="59"/>
      <c r="BG339" s="59"/>
      <c r="BH339" s="59">
        <f t="shared" si="28"/>
        <v>1</v>
      </c>
      <c r="BI339" s="59">
        <f t="shared" si="29"/>
        <v>8.1956093929500587E-22</v>
      </c>
      <c r="BJ339" s="59" t="e">
        <f t="shared" si="30"/>
        <v>#N/A</v>
      </c>
      <c r="BK339" s="59"/>
      <c r="BL339" s="59"/>
      <c r="BM339" s="59"/>
      <c r="BN339" s="59"/>
      <c r="BO339" s="59"/>
      <c r="BP339" s="59"/>
      <c r="BQ339" s="59"/>
      <c r="BR339" s="59"/>
      <c r="BS339" s="59"/>
      <c r="BT339" s="59"/>
      <c r="BU339" s="59"/>
      <c r="BV339" s="59"/>
      <c r="BW339" s="59"/>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59"/>
      <c r="DI339" s="59"/>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row>
    <row r="340" spans="1:150" outlineLevel="1" x14ac:dyDescent="0.2">
      <c r="A340" s="17">
        <v>137</v>
      </c>
      <c r="B340" s="17">
        <v>0</v>
      </c>
      <c r="C340" s="1">
        <v>2.5304919142023196E-14</v>
      </c>
      <c r="D340" s="1">
        <f t="shared" si="22"/>
        <v>-2.5304919142023196E-14</v>
      </c>
      <c r="E340" s="1">
        <f t="shared" si="23"/>
        <v>5.0626169922906495E-14</v>
      </c>
      <c r="F340" s="1">
        <f t="shared" si="24"/>
        <v>-2.2500259981366103E-7</v>
      </c>
      <c r="G340" s="1">
        <f t="shared" si="25"/>
        <v>-1.5907519964477127E-7</v>
      </c>
      <c r="H340" s="1">
        <v>1.1294161210829187E-11</v>
      </c>
      <c r="I340" s="1">
        <f t="shared" si="26"/>
        <v>2.8579783622024243E-25</v>
      </c>
      <c r="J340" s="1">
        <f t="shared" si="27"/>
        <v>-1.5907519964566957E-7</v>
      </c>
      <c r="AW340" s="59"/>
      <c r="AX340" s="59"/>
      <c r="AY340" s="59"/>
      <c r="AZ340" s="59"/>
      <c r="BA340" s="59"/>
      <c r="BB340" s="59"/>
      <c r="BC340" s="59"/>
      <c r="BD340" s="72"/>
      <c r="BE340" s="59"/>
      <c r="BF340" s="59"/>
      <c r="BG340" s="59"/>
      <c r="BH340" s="59">
        <f t="shared" si="28"/>
        <v>1</v>
      </c>
      <c r="BI340" s="59">
        <f t="shared" si="29"/>
        <v>2.5304919142023196E-14</v>
      </c>
      <c r="BJ340" s="59" t="e">
        <f t="shared" si="30"/>
        <v>#N/A</v>
      </c>
      <c r="BK340" s="59"/>
      <c r="BL340" s="59"/>
      <c r="BM340" s="59"/>
      <c r="BN340" s="59"/>
      <c r="BO340" s="59"/>
      <c r="BP340" s="59"/>
      <c r="BQ340" s="59"/>
      <c r="BR340" s="59"/>
      <c r="BS340" s="59"/>
      <c r="BT340" s="59"/>
      <c r="BU340" s="59"/>
      <c r="BV340" s="59"/>
      <c r="BW340" s="59"/>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59"/>
      <c r="DI340" s="59"/>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row>
    <row r="341" spans="1:150" outlineLevel="1" x14ac:dyDescent="0.2">
      <c r="A341" s="17">
        <v>138</v>
      </c>
      <c r="B341" s="17">
        <v>0</v>
      </c>
      <c r="C341" s="1">
        <v>2.9462075489848115E-23</v>
      </c>
      <c r="D341" s="1">
        <f t="shared" si="22"/>
        <v>-2.9462075489848115E-23</v>
      </c>
      <c r="E341" s="1">
        <f t="shared" si="23"/>
        <v>0</v>
      </c>
      <c r="F341" s="1">
        <f t="shared" si="24"/>
        <v>0</v>
      </c>
      <c r="G341" s="1">
        <f t="shared" si="25"/>
        <v>-5.4278978886718309E-12</v>
      </c>
      <c r="H341" s="1">
        <v>3.7303778561624857E-20</v>
      </c>
      <c r="I341" s="1">
        <f t="shared" si="26"/>
        <v>1.0990467400391695E-42</v>
      </c>
      <c r="J341" s="1">
        <f t="shared" si="27"/>
        <v>-5.4278978886718309E-12</v>
      </c>
      <c r="AW341" s="59"/>
      <c r="AX341" s="59"/>
      <c r="AY341" s="59"/>
      <c r="AZ341" s="59"/>
      <c r="BA341" s="59"/>
      <c r="BB341" s="59"/>
      <c r="BC341" s="59"/>
      <c r="BD341" s="72"/>
      <c r="BE341" s="59"/>
      <c r="BF341" s="59"/>
      <c r="BG341" s="59"/>
      <c r="BH341" s="59">
        <f t="shared" si="28"/>
        <v>1</v>
      </c>
      <c r="BI341" s="59">
        <f t="shared" si="29"/>
        <v>2.9462075489848115E-23</v>
      </c>
      <c r="BJ341" s="59" t="e">
        <f t="shared" si="30"/>
        <v>#N/A</v>
      </c>
      <c r="BK341" s="59"/>
      <c r="BL341" s="59"/>
      <c r="BM341" s="59"/>
      <c r="BN341" s="59"/>
      <c r="BO341" s="59"/>
      <c r="BP341" s="59"/>
      <c r="BQ341" s="59"/>
      <c r="BR341" s="59"/>
      <c r="BS341" s="59"/>
      <c r="BT341" s="59"/>
      <c r="BU341" s="59"/>
      <c r="BV341" s="59"/>
      <c r="BW341" s="59"/>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59"/>
      <c r="DI341" s="59"/>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row>
    <row r="342" spans="1:150" outlineLevel="1" x14ac:dyDescent="0.2">
      <c r="A342" s="17">
        <v>139</v>
      </c>
      <c r="B342" s="17">
        <v>0</v>
      </c>
      <c r="C342" s="1">
        <v>2.8937515151774349E-7</v>
      </c>
      <c r="D342" s="1">
        <f t="shared" si="22"/>
        <v>-2.8937515151774349E-7</v>
      </c>
      <c r="E342" s="1">
        <f t="shared" si="23"/>
        <v>5.7875038692090681E-7</v>
      </c>
      <c r="F342" s="1">
        <f t="shared" si="24"/>
        <v>-7.6075645703530296E-4</v>
      </c>
      <c r="G342" s="1">
        <f t="shared" si="25"/>
        <v>-5.3793608844894026E-4</v>
      </c>
      <c r="H342" s="1">
        <v>2.6344636727643654E-5</v>
      </c>
      <c r="I342" s="1">
        <f t="shared" si="26"/>
        <v>7.6236862940349927E-12</v>
      </c>
      <c r="J342" s="1">
        <f t="shared" si="27"/>
        <v>-5.379431744543657E-4</v>
      </c>
      <c r="AW342" s="59"/>
      <c r="AX342" s="59"/>
      <c r="AY342" s="59"/>
      <c r="AZ342" s="59"/>
      <c r="BA342" s="59"/>
      <c r="BB342" s="59"/>
      <c r="BC342" s="59"/>
      <c r="BD342" s="72"/>
      <c r="BE342" s="59"/>
      <c r="BF342" s="59"/>
      <c r="BG342" s="59"/>
      <c r="BH342" s="59">
        <f t="shared" si="28"/>
        <v>1</v>
      </c>
      <c r="BI342" s="59">
        <f t="shared" si="29"/>
        <v>2.8937515151774349E-7</v>
      </c>
      <c r="BJ342" s="59" t="e">
        <f t="shared" si="30"/>
        <v>#N/A</v>
      </c>
      <c r="BK342" s="59"/>
      <c r="BL342" s="59"/>
      <c r="BM342" s="59"/>
      <c r="BN342" s="59"/>
      <c r="BO342" s="59"/>
      <c r="BP342" s="59"/>
      <c r="BQ342" s="59"/>
      <c r="BR342" s="59"/>
      <c r="BS342" s="59"/>
      <c r="BT342" s="59"/>
      <c r="BU342" s="59"/>
      <c r="BV342" s="59"/>
      <c r="BW342" s="59"/>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59"/>
      <c r="DI342" s="59"/>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row>
    <row r="343" spans="1:150" outlineLevel="1" x14ac:dyDescent="0.2">
      <c r="A343" s="17">
        <v>140</v>
      </c>
      <c r="B343" s="17">
        <v>0</v>
      </c>
      <c r="C343" s="1">
        <v>2.049571504175071E-16</v>
      </c>
      <c r="D343" s="1">
        <f t="shared" si="22"/>
        <v>-2.049571504175071E-16</v>
      </c>
      <c r="E343" s="1">
        <f t="shared" si="23"/>
        <v>4.4408920985006257E-16</v>
      </c>
      <c r="F343" s="1">
        <f t="shared" si="24"/>
        <v>-2.1073424255447014E-8</v>
      </c>
      <c r="G343" s="1">
        <f t="shared" si="25"/>
        <v>-1.431632461274566E-8</v>
      </c>
      <c r="H343" s="1">
        <v>1.2167110380144384E-13</v>
      </c>
      <c r="I343" s="1">
        <f t="shared" si="26"/>
        <v>2.4937362723299688E-29</v>
      </c>
      <c r="J343" s="1">
        <f t="shared" si="27"/>
        <v>-1.431632461274653E-8</v>
      </c>
      <c r="AW343" s="59"/>
      <c r="AX343" s="59"/>
      <c r="AY343" s="59"/>
      <c r="AZ343" s="59"/>
      <c r="BA343" s="59"/>
      <c r="BB343" s="59"/>
      <c r="BC343" s="59"/>
      <c r="BD343" s="72"/>
      <c r="BE343" s="59"/>
      <c r="BF343" s="59"/>
      <c r="BG343" s="59"/>
      <c r="BH343" s="59">
        <f t="shared" si="28"/>
        <v>1</v>
      </c>
      <c r="BI343" s="59">
        <f t="shared" si="29"/>
        <v>2.049571504175071E-16</v>
      </c>
      <c r="BJ343" s="59" t="e">
        <f t="shared" si="30"/>
        <v>#N/A</v>
      </c>
      <c r="BK343" s="59"/>
      <c r="BL343" s="59"/>
      <c r="BM343" s="59"/>
      <c r="BN343" s="59"/>
      <c r="BO343" s="59"/>
      <c r="BP343" s="59"/>
      <c r="BQ343" s="59"/>
      <c r="BR343" s="59"/>
      <c r="BS343" s="59"/>
      <c r="BT343" s="59"/>
      <c r="BU343" s="59"/>
      <c r="BV343" s="59"/>
      <c r="BW343" s="59"/>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59"/>
      <c r="DI343" s="59"/>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row>
    <row r="344" spans="1:150" outlineLevel="1" x14ac:dyDescent="0.2">
      <c r="A344" s="17">
        <v>141</v>
      </c>
      <c r="B344" s="17">
        <v>0</v>
      </c>
      <c r="C344" s="1">
        <v>5.2760350804104054E-6</v>
      </c>
      <c r="D344" s="1">
        <f t="shared" si="22"/>
        <v>-5.2760350804104054E-6</v>
      </c>
      <c r="E344" s="1">
        <f t="shared" si="23"/>
        <v>1.0552097997264895E-5</v>
      </c>
      <c r="F344" s="1">
        <f t="shared" si="24"/>
        <v>-3.2483992976949268E-3</v>
      </c>
      <c r="G344" s="1">
        <f t="shared" si="25"/>
        <v>-2.2969682011519973E-3</v>
      </c>
      <c r="H344" s="1">
        <v>4.0175405914130778E-4</v>
      </c>
      <c r="I344" s="1">
        <f t="shared" si="26"/>
        <v>2.1205316254192867E-9</v>
      </c>
      <c r="J344" s="1">
        <f t="shared" si="27"/>
        <v>-2.2974297483772735E-3</v>
      </c>
      <c r="AW344" s="59"/>
      <c r="AX344" s="59"/>
      <c r="AY344" s="59"/>
      <c r="AZ344" s="59"/>
      <c r="BA344" s="59"/>
      <c r="BB344" s="59"/>
      <c r="BC344" s="59"/>
      <c r="BD344" s="72"/>
      <c r="BE344" s="59"/>
      <c r="BF344" s="59"/>
      <c r="BG344" s="59"/>
      <c r="BH344" s="59">
        <f t="shared" si="28"/>
        <v>1</v>
      </c>
      <c r="BI344" s="59">
        <f t="shared" si="29"/>
        <v>5.2760350804104054E-6</v>
      </c>
      <c r="BJ344" s="59" t="e">
        <f t="shared" si="30"/>
        <v>#N/A</v>
      </c>
      <c r="BK344" s="59"/>
      <c r="BL344" s="59"/>
      <c r="BM344" s="59"/>
      <c r="BN344" s="59"/>
      <c r="BO344" s="59"/>
      <c r="BP344" s="59"/>
      <c r="BQ344" s="59"/>
      <c r="BR344" s="59"/>
      <c r="BS344" s="59"/>
      <c r="BT344" s="59"/>
      <c r="BU344" s="59"/>
      <c r="BV344" s="59"/>
      <c r="BW344" s="59"/>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59"/>
      <c r="DI344" s="59"/>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row>
    <row r="345" spans="1:150" outlineLevel="1" x14ac:dyDescent="0.2">
      <c r="A345" s="17">
        <v>142</v>
      </c>
      <c r="B345" s="17">
        <v>0</v>
      </c>
      <c r="C345" s="1">
        <v>2.142988582828039E-11</v>
      </c>
      <c r="D345" s="1">
        <f t="shared" si="22"/>
        <v>-2.142988582828039E-11</v>
      </c>
      <c r="E345" s="1">
        <f t="shared" si="23"/>
        <v>4.2859937820590003E-11</v>
      </c>
      <c r="F345" s="1">
        <f t="shared" si="24"/>
        <v>-6.546750172458852E-6</v>
      </c>
      <c r="G345" s="1">
        <f t="shared" si="25"/>
        <v>-4.6292424681301398E-6</v>
      </c>
      <c r="H345" s="1">
        <v>6.0176487491127208E-9</v>
      </c>
      <c r="I345" s="1">
        <f t="shared" si="26"/>
        <v>1.2895752642696454E-19</v>
      </c>
      <c r="J345" s="1">
        <f t="shared" si="27"/>
        <v>-4.6292424820587174E-6</v>
      </c>
      <c r="AW345" s="59"/>
      <c r="AX345" s="59"/>
      <c r="AY345" s="59"/>
      <c r="AZ345" s="59"/>
      <c r="BA345" s="59"/>
      <c r="BB345" s="59"/>
      <c r="BC345" s="59"/>
      <c r="BD345" s="72"/>
      <c r="BE345" s="59"/>
      <c r="BF345" s="59"/>
      <c r="BG345" s="59"/>
      <c r="BH345" s="59">
        <f t="shared" si="28"/>
        <v>1</v>
      </c>
      <c r="BI345" s="59">
        <f t="shared" si="29"/>
        <v>2.142988582828039E-11</v>
      </c>
      <c r="BJ345" s="59" t="e">
        <f t="shared" si="30"/>
        <v>#N/A</v>
      </c>
      <c r="BK345" s="59"/>
      <c r="BL345" s="59"/>
      <c r="BM345" s="59"/>
      <c r="BN345" s="59"/>
      <c r="BO345" s="59"/>
      <c r="BP345" s="59"/>
      <c r="BQ345" s="59"/>
      <c r="BR345" s="59"/>
      <c r="BS345" s="59"/>
      <c r="BT345" s="59"/>
      <c r="BU345" s="59"/>
      <c r="BV345" s="59"/>
      <c r="BW345" s="59"/>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59"/>
      <c r="DI345" s="59"/>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row>
    <row r="346" spans="1:150" outlineLevel="1" x14ac:dyDescent="0.2">
      <c r="A346" s="17">
        <v>143</v>
      </c>
      <c r="B346" s="17">
        <v>0</v>
      </c>
      <c r="C346" s="1">
        <v>2.4861222707244418E-8</v>
      </c>
      <c r="D346" s="1">
        <f t="shared" si="22"/>
        <v>-2.4861222707244418E-8</v>
      </c>
      <c r="E346" s="1">
        <f t="shared" si="23"/>
        <v>4.972244598642501E-8</v>
      </c>
      <c r="F346" s="1">
        <f t="shared" si="24"/>
        <v>-2.2298530441808271E-4</v>
      </c>
      <c r="G346" s="1">
        <f t="shared" si="25"/>
        <v>-1.5767442191213141E-4</v>
      </c>
      <c r="H346" s="1">
        <v>3.9276952074161716E-6</v>
      </c>
      <c r="I346" s="1">
        <f t="shared" si="26"/>
        <v>9.7647691235750335E-14</v>
      </c>
      <c r="J346" s="1">
        <f t="shared" si="27"/>
        <v>-1.576747315615792E-4</v>
      </c>
      <c r="AW346" s="59"/>
      <c r="AX346" s="59"/>
      <c r="AY346" s="59"/>
      <c r="AZ346" s="59"/>
      <c r="BA346" s="59"/>
      <c r="BB346" s="59"/>
      <c r="BC346" s="59"/>
      <c r="BD346" s="72"/>
      <c r="BE346" s="59"/>
      <c r="BF346" s="59"/>
      <c r="BG346" s="59"/>
      <c r="BH346" s="59">
        <f t="shared" si="28"/>
        <v>1</v>
      </c>
      <c r="BI346" s="59">
        <f t="shared" si="29"/>
        <v>2.4861222707244418E-8</v>
      </c>
      <c r="BJ346" s="59" t="e">
        <f t="shared" si="30"/>
        <v>#N/A</v>
      </c>
      <c r="BK346" s="59"/>
      <c r="BL346" s="59"/>
      <c r="BM346" s="59"/>
      <c r="BN346" s="59"/>
      <c r="BO346" s="59"/>
      <c r="BP346" s="59"/>
      <c r="BQ346" s="59"/>
      <c r="BR346" s="59"/>
      <c r="BS346" s="59"/>
      <c r="BT346" s="59"/>
      <c r="BU346" s="59"/>
      <c r="BV346" s="59"/>
      <c r="BW346" s="59"/>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59"/>
      <c r="DI346" s="59"/>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row>
    <row r="347" spans="1:150" outlineLevel="1" x14ac:dyDescent="0.2">
      <c r="A347" s="17">
        <v>144</v>
      </c>
      <c r="B347" s="17">
        <v>0</v>
      </c>
      <c r="C347" s="1">
        <v>1.5325278844824197E-9</v>
      </c>
      <c r="D347" s="1">
        <f t="shared" si="22"/>
        <v>-1.5325278844824197E-9</v>
      </c>
      <c r="E347" s="1">
        <f t="shared" si="23"/>
        <v>3.0650557624018267E-9</v>
      </c>
      <c r="F347" s="1">
        <f t="shared" si="24"/>
        <v>-5.5362945752568358E-5</v>
      </c>
      <c r="G347" s="1">
        <f t="shared" si="25"/>
        <v>-3.9147514440013446E-5</v>
      </c>
      <c r="H347" s="1">
        <v>2.9952370193858779E-7</v>
      </c>
      <c r="I347" s="1">
        <f t="shared" si="26"/>
        <v>4.5902856347769522E-16</v>
      </c>
      <c r="J347" s="1">
        <f t="shared" si="27"/>
        <v>-3.9147520302818987E-5</v>
      </c>
      <c r="AW347" s="59"/>
      <c r="AX347" s="59"/>
      <c r="AY347" s="59"/>
      <c r="AZ347" s="59"/>
      <c r="BA347" s="59"/>
      <c r="BB347" s="59"/>
      <c r="BC347" s="59"/>
      <c r="BD347" s="72"/>
      <c r="BE347" s="59"/>
      <c r="BF347" s="59"/>
      <c r="BG347" s="59"/>
      <c r="BH347" s="59">
        <f t="shared" si="28"/>
        <v>1</v>
      </c>
      <c r="BI347" s="59">
        <f t="shared" si="29"/>
        <v>1.5325278844824197E-9</v>
      </c>
      <c r="BJ347" s="59" t="e">
        <f t="shared" si="30"/>
        <v>#N/A</v>
      </c>
      <c r="BK347" s="59"/>
      <c r="BL347" s="59"/>
      <c r="BM347" s="59"/>
      <c r="BN347" s="59"/>
      <c r="BO347" s="59"/>
      <c r="BP347" s="59"/>
      <c r="BQ347" s="59"/>
      <c r="BR347" s="59"/>
      <c r="BS347" s="59"/>
      <c r="BT347" s="59"/>
      <c r="BU347" s="59"/>
      <c r="BV347" s="59"/>
      <c r="BW347" s="59"/>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59"/>
      <c r="DI347" s="59"/>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row>
    <row r="348" spans="1:150" outlineLevel="1" x14ac:dyDescent="0.2">
      <c r="A348" s="17">
        <v>145</v>
      </c>
      <c r="B348" s="17">
        <v>0</v>
      </c>
      <c r="C348" s="1">
        <v>1.0196065392123612E-17</v>
      </c>
      <c r="D348" s="1">
        <f t="shared" si="22"/>
        <v>-1.0196065392123612E-17</v>
      </c>
      <c r="E348" s="1">
        <f t="shared" si="23"/>
        <v>0</v>
      </c>
      <c r="F348" s="1">
        <f t="shared" si="24"/>
        <v>0</v>
      </c>
      <c r="G348" s="1">
        <f t="shared" si="25"/>
        <v>-3.1931278383621927E-9</v>
      </c>
      <c r="H348" s="1">
        <v>6.2131120537726966E-15</v>
      </c>
      <c r="I348" s="1">
        <f t="shared" si="26"/>
        <v>6.3349296788858232E-32</v>
      </c>
      <c r="J348" s="1">
        <f t="shared" si="27"/>
        <v>-3.1931278383622027E-9</v>
      </c>
      <c r="AW348" s="59"/>
      <c r="AX348" s="59"/>
      <c r="AY348" s="59"/>
      <c r="AZ348" s="59"/>
      <c r="BA348" s="59"/>
      <c r="BB348" s="59"/>
      <c r="BC348" s="59"/>
      <c r="BD348" s="72"/>
      <c r="BE348" s="59"/>
      <c r="BF348" s="59"/>
      <c r="BG348" s="59"/>
      <c r="BH348" s="59">
        <f t="shared" si="28"/>
        <v>1</v>
      </c>
      <c r="BI348" s="59">
        <f t="shared" si="29"/>
        <v>1.0196065392123612E-17</v>
      </c>
      <c r="BJ348" s="59" t="e">
        <f t="shared" si="30"/>
        <v>#N/A</v>
      </c>
      <c r="BK348" s="59"/>
      <c r="BL348" s="59"/>
      <c r="BM348" s="59"/>
      <c r="BN348" s="59"/>
      <c r="BO348" s="59"/>
      <c r="BP348" s="59"/>
      <c r="BQ348" s="59"/>
      <c r="BR348" s="59"/>
      <c r="BS348" s="59"/>
      <c r="BT348" s="59"/>
      <c r="BU348" s="59"/>
      <c r="BV348" s="59"/>
      <c r="BW348" s="59"/>
      <c r="BX348" s="59"/>
      <c r="BY348" s="59"/>
      <c r="BZ348" s="59"/>
      <c r="CA348" s="59"/>
      <c r="CB348" s="59"/>
      <c r="CC348" s="59"/>
      <c r="CD348" s="59"/>
      <c r="CE348" s="59"/>
      <c r="CF348" s="59"/>
      <c r="CG348" s="59"/>
      <c r="CH348" s="59"/>
      <c r="CI348" s="59"/>
      <c r="CJ348" s="59"/>
      <c r="CK348" s="59"/>
      <c r="CL348" s="59"/>
      <c r="CM348" s="59"/>
      <c r="CN348" s="59"/>
      <c r="CO348" s="59"/>
      <c r="CP348" s="59"/>
      <c r="CQ348" s="59"/>
      <c r="CR348" s="59"/>
      <c r="CS348" s="59"/>
      <c r="CT348" s="59"/>
      <c r="CU348" s="59"/>
      <c r="CV348" s="59"/>
      <c r="CW348" s="59"/>
      <c r="CX348" s="59"/>
      <c r="CY348" s="59"/>
      <c r="CZ348" s="59"/>
      <c r="DA348" s="59"/>
      <c r="DB348" s="59"/>
      <c r="DC348" s="59"/>
      <c r="DD348" s="59"/>
      <c r="DE348" s="59"/>
      <c r="DF348" s="59"/>
      <c r="DG348" s="59"/>
      <c r="DH348" s="59"/>
      <c r="DI348" s="59"/>
      <c r="DJ348" s="59"/>
      <c r="DK348" s="59"/>
      <c r="DL348" s="59"/>
      <c r="DM348" s="59"/>
      <c r="DN348" s="59"/>
      <c r="DO348" s="59"/>
      <c r="DP348" s="59"/>
      <c r="DQ348" s="59"/>
      <c r="DR348" s="59"/>
      <c r="DS348" s="59"/>
      <c r="DT348" s="59"/>
      <c r="DU348" s="59"/>
      <c r="DV348" s="59"/>
      <c r="DW348" s="59"/>
      <c r="DX348" s="59"/>
      <c r="DY348" s="59"/>
      <c r="DZ348" s="59"/>
      <c r="EA348" s="59"/>
      <c r="EB348" s="59"/>
      <c r="EC348" s="59"/>
      <c r="ED348" s="59"/>
      <c r="EE348" s="59"/>
      <c r="EF348" s="59"/>
      <c r="EG348" s="59"/>
      <c r="EH348" s="59"/>
      <c r="EI348" s="59"/>
      <c r="EJ348" s="59"/>
      <c r="EK348" s="59"/>
      <c r="EL348" s="59"/>
      <c r="EM348" s="59"/>
      <c r="EN348" s="59"/>
      <c r="EO348" s="59"/>
      <c r="EP348" s="59"/>
      <c r="EQ348" s="59"/>
      <c r="ER348" s="59"/>
      <c r="ES348" s="59"/>
      <c r="ET348" s="59"/>
    </row>
    <row r="349" spans="1:150" outlineLevel="1" x14ac:dyDescent="0.2">
      <c r="A349" s="17">
        <v>146</v>
      </c>
      <c r="B349" s="17">
        <v>0</v>
      </c>
      <c r="C349" s="1">
        <v>8.6678995196398396E-15</v>
      </c>
      <c r="D349" s="1">
        <f t="shared" si="22"/>
        <v>-8.6678995196398396E-15</v>
      </c>
      <c r="E349" s="1">
        <f t="shared" si="23"/>
        <v>1.7319479184152366E-14</v>
      </c>
      <c r="F349" s="1">
        <f t="shared" si="24"/>
        <v>-1.3160349229466659E-7</v>
      </c>
      <c r="G349" s="1">
        <f t="shared" si="25"/>
        <v>-9.3101554872300144E-8</v>
      </c>
      <c r="H349" s="1">
        <v>4.8522209355359083E-12</v>
      </c>
      <c r="I349" s="1">
        <f t="shared" si="26"/>
        <v>4.2058563516522514E-26</v>
      </c>
      <c r="J349" s="1">
        <f t="shared" si="27"/>
        <v>-9.3101554872526011E-8</v>
      </c>
      <c r="AW349" s="59"/>
      <c r="AX349" s="59"/>
      <c r="AY349" s="59"/>
      <c r="AZ349" s="59"/>
      <c r="BA349" s="59"/>
      <c r="BB349" s="59"/>
      <c r="BC349" s="59"/>
      <c r="BD349" s="72"/>
      <c r="BE349" s="59"/>
      <c r="BF349" s="59"/>
      <c r="BG349" s="59"/>
      <c r="BH349" s="59">
        <f t="shared" si="28"/>
        <v>1</v>
      </c>
      <c r="BI349" s="59">
        <f t="shared" si="29"/>
        <v>8.6678995196398396E-15</v>
      </c>
      <c r="BJ349" s="59" t="e">
        <f t="shared" si="30"/>
        <v>#N/A</v>
      </c>
      <c r="BK349" s="59"/>
      <c r="BL349" s="59"/>
      <c r="BM349" s="59"/>
      <c r="BN349" s="59"/>
      <c r="BO349" s="59"/>
      <c r="BP349" s="59"/>
      <c r="BQ349" s="59"/>
      <c r="BR349" s="59"/>
      <c r="BS349" s="59"/>
      <c r="BT349" s="59"/>
      <c r="BU349" s="59"/>
      <c r="BV349" s="59"/>
      <c r="BW349" s="59"/>
      <c r="BX349" s="59"/>
      <c r="BY349" s="59"/>
      <c r="BZ349" s="59"/>
      <c r="CA349" s="59"/>
      <c r="CB349" s="59"/>
      <c r="CC349" s="59"/>
      <c r="CD349" s="59"/>
      <c r="CE349" s="59"/>
      <c r="CF349" s="59"/>
      <c r="CG349" s="59"/>
      <c r="CH349" s="59"/>
      <c r="CI349" s="59"/>
      <c r="CJ349" s="59"/>
      <c r="CK349" s="59"/>
      <c r="CL349" s="59"/>
      <c r="CM349" s="59"/>
      <c r="CN349" s="59"/>
      <c r="CO349" s="59"/>
      <c r="CP349" s="59"/>
      <c r="CQ349" s="59"/>
      <c r="CR349" s="59"/>
      <c r="CS349" s="59"/>
      <c r="CT349" s="59"/>
      <c r="CU349" s="59"/>
      <c r="CV349" s="59"/>
      <c r="CW349" s="59"/>
      <c r="CX349" s="59"/>
      <c r="CY349" s="59"/>
      <c r="CZ349" s="59"/>
      <c r="DA349" s="59"/>
      <c r="DB349" s="59"/>
      <c r="DC349" s="59"/>
      <c r="DD349" s="59"/>
      <c r="DE349" s="59"/>
      <c r="DF349" s="59"/>
      <c r="DG349" s="59"/>
      <c r="DH349" s="59"/>
      <c r="DI349" s="59"/>
      <c r="DJ349" s="59"/>
      <c r="DK349" s="59"/>
      <c r="DL349" s="59"/>
      <c r="DM349" s="59"/>
      <c r="DN349" s="59"/>
      <c r="DO349" s="59"/>
      <c r="DP349" s="59"/>
      <c r="DQ349" s="59"/>
      <c r="DR349" s="59"/>
      <c r="DS349" s="59"/>
      <c r="DT349" s="59"/>
      <c r="DU349" s="59"/>
      <c r="DV349" s="59"/>
      <c r="DW349" s="59"/>
      <c r="DX349" s="59"/>
      <c r="DY349" s="59"/>
      <c r="DZ349" s="59"/>
      <c r="EA349" s="59"/>
      <c r="EB349" s="59"/>
      <c r="EC349" s="59"/>
      <c r="ED349" s="59"/>
      <c r="EE349" s="59"/>
      <c r="EF349" s="59"/>
      <c r="EG349" s="59"/>
      <c r="EH349" s="59"/>
      <c r="EI349" s="59"/>
      <c r="EJ349" s="59"/>
      <c r="EK349" s="59"/>
      <c r="EL349" s="59"/>
      <c r="EM349" s="59"/>
      <c r="EN349" s="59"/>
      <c r="EO349" s="59"/>
      <c r="EP349" s="59"/>
      <c r="EQ349" s="59"/>
      <c r="ER349" s="59"/>
      <c r="ES349" s="59"/>
      <c r="ET349" s="59"/>
    </row>
    <row r="350" spans="1:150" outlineLevel="1" x14ac:dyDescent="0.2">
      <c r="A350" s="17">
        <v>147</v>
      </c>
      <c r="B350" s="17">
        <v>0</v>
      </c>
      <c r="C350" s="1">
        <v>7.17290071475374E-18</v>
      </c>
      <c r="D350" s="1">
        <f t="shared" si="22"/>
        <v>-7.17290071475374E-18</v>
      </c>
      <c r="E350" s="1">
        <f t="shared" si="23"/>
        <v>0</v>
      </c>
      <c r="F350" s="1">
        <f t="shared" si="24"/>
        <v>0</v>
      </c>
      <c r="G350" s="1">
        <f t="shared" si="25"/>
        <v>-2.6782271589157146E-9</v>
      </c>
      <c r="H350" s="1">
        <v>4.6315544934317249E-15</v>
      </c>
      <c r="I350" s="1">
        <f t="shared" si="26"/>
        <v>3.322168053635747E-32</v>
      </c>
      <c r="J350" s="1">
        <f t="shared" si="27"/>
        <v>-2.6782271589157208E-9</v>
      </c>
      <c r="AW350" s="59"/>
      <c r="AX350" s="59"/>
      <c r="AY350" s="59"/>
      <c r="AZ350" s="59"/>
      <c r="BA350" s="59"/>
      <c r="BB350" s="59"/>
      <c r="BC350" s="59"/>
      <c r="BD350" s="72"/>
      <c r="BE350" s="59"/>
      <c r="BF350" s="59"/>
      <c r="BG350" s="59"/>
      <c r="BH350" s="59">
        <f t="shared" si="28"/>
        <v>1</v>
      </c>
      <c r="BI350" s="59">
        <f t="shared" si="29"/>
        <v>7.17290071475374E-18</v>
      </c>
      <c r="BJ350" s="59" t="e">
        <f t="shared" si="30"/>
        <v>#N/A</v>
      </c>
      <c r="BK350" s="59"/>
      <c r="BL350" s="59"/>
      <c r="BM350" s="59"/>
      <c r="BN350" s="59"/>
      <c r="BO350" s="59"/>
      <c r="BP350" s="59"/>
      <c r="BQ350" s="59"/>
      <c r="BR350" s="59"/>
      <c r="BS350" s="59"/>
      <c r="BT350" s="59"/>
      <c r="BU350" s="59"/>
      <c r="BV350" s="59"/>
      <c r="BW350" s="59"/>
      <c r="BX350" s="59"/>
      <c r="BY350" s="59"/>
      <c r="BZ350" s="59"/>
      <c r="CA350" s="59"/>
      <c r="CB350" s="59"/>
      <c r="CC350" s="59"/>
      <c r="CD350" s="59"/>
      <c r="CE350" s="59"/>
      <c r="CF350" s="59"/>
      <c r="CG350" s="59"/>
      <c r="CH350" s="59"/>
      <c r="CI350" s="59"/>
      <c r="CJ350" s="59"/>
      <c r="CK350" s="59"/>
      <c r="CL350" s="59"/>
      <c r="CM350" s="59"/>
      <c r="CN350" s="59"/>
      <c r="CO350" s="59"/>
      <c r="CP350" s="59"/>
      <c r="CQ350" s="59"/>
      <c r="CR350" s="59"/>
      <c r="CS350" s="59"/>
      <c r="CT350" s="59"/>
      <c r="CU350" s="59"/>
      <c r="CV350" s="59"/>
      <c r="CW350" s="59"/>
      <c r="CX350" s="59"/>
      <c r="CY350" s="59"/>
      <c r="CZ350" s="59"/>
      <c r="DA350" s="59"/>
      <c r="DB350" s="59"/>
      <c r="DC350" s="59"/>
      <c r="DD350" s="59"/>
      <c r="DE350" s="59"/>
      <c r="DF350" s="59"/>
      <c r="DG350" s="59"/>
      <c r="DH350" s="59"/>
      <c r="DI350" s="59"/>
      <c r="DJ350" s="59"/>
      <c r="DK350" s="59"/>
      <c r="DL350" s="59"/>
      <c r="DM350" s="59"/>
      <c r="DN350" s="59"/>
      <c r="DO350" s="59"/>
      <c r="DP350" s="59"/>
      <c r="DQ350" s="59"/>
      <c r="DR350" s="59"/>
      <c r="DS350" s="59"/>
      <c r="DT350" s="59"/>
      <c r="DU350" s="59"/>
      <c r="DV350" s="59"/>
      <c r="DW350" s="59"/>
      <c r="DX350" s="59"/>
      <c r="DY350" s="59"/>
      <c r="DZ350" s="59"/>
      <c r="EA350" s="59"/>
      <c r="EB350" s="59"/>
      <c r="EC350" s="59"/>
      <c r="ED350" s="59"/>
      <c r="EE350" s="59"/>
      <c r="EF350" s="59"/>
      <c r="EG350" s="59"/>
      <c r="EH350" s="59"/>
      <c r="EI350" s="59"/>
      <c r="EJ350" s="59"/>
      <c r="EK350" s="59"/>
      <c r="EL350" s="59"/>
      <c r="EM350" s="59"/>
      <c r="EN350" s="59"/>
      <c r="EO350" s="59"/>
      <c r="EP350" s="59"/>
      <c r="EQ350" s="59"/>
      <c r="ER350" s="59"/>
      <c r="ES350" s="59"/>
      <c r="ET350" s="59"/>
    </row>
    <row r="351" spans="1:150" outlineLevel="1" x14ac:dyDescent="0.2">
      <c r="A351" s="17">
        <v>148</v>
      </c>
      <c r="B351" s="17">
        <v>0</v>
      </c>
      <c r="C351" s="1">
        <v>0.27901015490806086</v>
      </c>
      <c r="D351" s="1">
        <f t="shared" si="22"/>
        <v>-0.27901015490806086</v>
      </c>
      <c r="E351" s="1">
        <f t="shared" si="23"/>
        <v>0.65426045254714915</v>
      </c>
      <c r="F351" s="1">
        <f t="shared" si="24"/>
        <v>-0.80886367982939444</v>
      </c>
      <c r="G351" s="1">
        <f t="shared" si="25"/>
        <v>-0.62207884301644201</v>
      </c>
      <c r="H351" s="1">
        <v>0.70055968574406469</v>
      </c>
      <c r="I351" s="1">
        <f t="shared" si="26"/>
        <v>0.90536923821025306</v>
      </c>
      <c r="J351" s="1">
        <f t="shared" si="27"/>
        <v>-1.1368163110806107</v>
      </c>
      <c r="AW351" s="59"/>
      <c r="AX351" s="59"/>
      <c r="AY351" s="59"/>
      <c r="AZ351" s="59"/>
      <c r="BA351" s="59"/>
      <c r="BB351" s="59"/>
      <c r="BC351" s="59"/>
      <c r="BD351" s="72"/>
      <c r="BE351" s="59"/>
      <c r="BF351" s="59"/>
      <c r="BG351" s="59"/>
      <c r="BH351" s="59">
        <f t="shared" si="28"/>
        <v>1</v>
      </c>
      <c r="BI351" s="59">
        <f t="shared" si="29"/>
        <v>0.27901015490806086</v>
      </c>
      <c r="BJ351" s="59" t="e">
        <f t="shared" si="30"/>
        <v>#N/A</v>
      </c>
      <c r="BK351" s="59"/>
      <c r="BL351" s="59"/>
      <c r="BM351" s="59"/>
      <c r="BN351" s="59"/>
      <c r="BO351" s="59"/>
      <c r="BP351" s="59"/>
      <c r="BQ351" s="59"/>
      <c r="BR351" s="59"/>
      <c r="BS351" s="59"/>
      <c r="BT351" s="59"/>
      <c r="BU351" s="59"/>
      <c r="BV351" s="59"/>
      <c r="BW351" s="59"/>
      <c r="BX351" s="59"/>
      <c r="BY351" s="59"/>
      <c r="BZ351" s="59"/>
      <c r="CA351" s="59"/>
      <c r="CB351" s="59"/>
      <c r="CC351" s="59"/>
      <c r="CD351" s="59"/>
      <c r="CE351" s="59"/>
      <c r="CF351" s="59"/>
      <c r="CG351" s="59"/>
      <c r="CH351" s="59"/>
      <c r="CI351" s="59"/>
      <c r="CJ351" s="59"/>
      <c r="CK351" s="59"/>
      <c r="CL351" s="59"/>
      <c r="CM351" s="59"/>
      <c r="CN351" s="59"/>
      <c r="CO351" s="59"/>
      <c r="CP351" s="59"/>
      <c r="CQ351" s="59"/>
      <c r="CR351" s="59"/>
      <c r="CS351" s="59"/>
      <c r="CT351" s="59"/>
      <c r="CU351" s="59"/>
      <c r="CV351" s="59"/>
      <c r="CW351" s="59"/>
      <c r="CX351" s="59"/>
      <c r="CY351" s="59"/>
      <c r="CZ351" s="59"/>
      <c r="DA351" s="59"/>
      <c r="DB351" s="59"/>
      <c r="DC351" s="59"/>
      <c r="DD351" s="59"/>
      <c r="DE351" s="59"/>
      <c r="DF351" s="59"/>
      <c r="DG351" s="59"/>
      <c r="DH351" s="59"/>
      <c r="DI351" s="59"/>
      <c r="DJ351" s="59"/>
      <c r="DK351" s="59"/>
      <c r="DL351" s="59"/>
      <c r="DM351" s="59"/>
      <c r="DN351" s="59"/>
      <c r="DO351" s="59"/>
      <c r="DP351" s="59"/>
      <c r="DQ351" s="59"/>
      <c r="DR351" s="59"/>
      <c r="DS351" s="59"/>
      <c r="DT351" s="59"/>
      <c r="DU351" s="59"/>
      <c r="DV351" s="59"/>
      <c r="DW351" s="59"/>
      <c r="DX351" s="59"/>
      <c r="DY351" s="59"/>
      <c r="DZ351" s="59"/>
      <c r="EA351" s="59"/>
      <c r="EB351" s="59"/>
      <c r="EC351" s="59"/>
      <c r="ED351" s="59"/>
      <c r="EE351" s="59"/>
      <c r="EF351" s="59"/>
      <c r="EG351" s="59"/>
      <c r="EH351" s="59"/>
      <c r="EI351" s="59"/>
      <c r="EJ351" s="59"/>
      <c r="EK351" s="59"/>
      <c r="EL351" s="59"/>
      <c r="EM351" s="59"/>
      <c r="EN351" s="59"/>
      <c r="EO351" s="59"/>
      <c r="EP351" s="59"/>
      <c r="EQ351" s="59"/>
      <c r="ER351" s="59"/>
      <c r="ES351" s="59"/>
      <c r="ET351" s="59"/>
    </row>
    <row r="352" spans="1:150" outlineLevel="1" x14ac:dyDescent="0.2">
      <c r="A352" s="17">
        <v>149</v>
      </c>
      <c r="B352" s="17">
        <v>0</v>
      </c>
      <c r="C352" s="1">
        <v>9.2135917395710831E-24</v>
      </c>
      <c r="D352" s="1">
        <f t="shared" si="22"/>
        <v>-9.2135917395710831E-24</v>
      </c>
      <c r="E352" s="1">
        <f t="shared" si="23"/>
        <v>0</v>
      </c>
      <c r="F352" s="1">
        <f t="shared" si="24"/>
        <v>0</v>
      </c>
      <c r="G352" s="1">
        <f t="shared" si="25"/>
        <v>-3.0353898826297556E-12</v>
      </c>
      <c r="H352" s="1">
        <v>1.2291404081923936E-20</v>
      </c>
      <c r="I352" s="1">
        <f t="shared" si="26"/>
        <v>1.1324797911694465E-43</v>
      </c>
      <c r="J352" s="1">
        <f t="shared" si="27"/>
        <v>-3.0353898826297556E-12</v>
      </c>
      <c r="AW352" s="59"/>
      <c r="AX352" s="59"/>
      <c r="AY352" s="59"/>
      <c r="AZ352" s="59"/>
      <c r="BA352" s="59"/>
      <c r="BB352" s="59"/>
      <c r="BC352" s="59"/>
      <c r="BD352" s="72"/>
      <c r="BE352" s="59"/>
      <c r="BF352" s="59"/>
      <c r="BG352" s="59"/>
      <c r="BH352" s="59">
        <f t="shared" si="28"/>
        <v>1</v>
      </c>
      <c r="BI352" s="59">
        <f t="shared" si="29"/>
        <v>9.2135917395710831E-24</v>
      </c>
      <c r="BJ352" s="59" t="e">
        <f t="shared" si="30"/>
        <v>#N/A</v>
      </c>
      <c r="BK352" s="59"/>
      <c r="BL352" s="59"/>
      <c r="BM352" s="59"/>
      <c r="BN352" s="59"/>
      <c r="BO352" s="59"/>
      <c r="BP352" s="59"/>
      <c r="BQ352" s="59"/>
      <c r="BR352" s="59"/>
      <c r="BS352" s="59"/>
      <c r="BT352" s="59"/>
      <c r="BU352" s="59"/>
      <c r="BV352" s="59"/>
      <c r="BW352" s="59"/>
      <c r="BX352" s="59"/>
      <c r="BY352" s="59"/>
      <c r="BZ352" s="59"/>
      <c r="CA352" s="59"/>
      <c r="CB352" s="59"/>
      <c r="CC352" s="59"/>
      <c r="CD352" s="59"/>
      <c r="CE352" s="59"/>
      <c r="CF352" s="59"/>
      <c r="CG352" s="59"/>
      <c r="CH352" s="59"/>
      <c r="CI352" s="59"/>
      <c r="CJ352" s="59"/>
      <c r="CK352" s="59"/>
      <c r="CL352" s="59"/>
      <c r="CM352" s="59"/>
      <c r="CN352" s="59"/>
      <c r="CO352" s="59"/>
      <c r="CP352" s="59"/>
      <c r="CQ352" s="59"/>
      <c r="CR352" s="59"/>
      <c r="CS352" s="59"/>
      <c r="CT352" s="59"/>
      <c r="CU352" s="59"/>
      <c r="CV352" s="59"/>
      <c r="CW352" s="59"/>
      <c r="CX352" s="59"/>
      <c r="CY352" s="59"/>
      <c r="CZ352" s="59"/>
      <c r="DA352" s="59"/>
      <c r="DB352" s="59"/>
      <c r="DC352" s="59"/>
      <c r="DD352" s="59"/>
      <c r="DE352" s="59"/>
      <c r="DF352" s="59"/>
      <c r="DG352" s="59"/>
      <c r="DH352" s="59"/>
      <c r="DI352" s="59"/>
      <c r="DJ352" s="59"/>
      <c r="DK352" s="59"/>
      <c r="DL352" s="59"/>
      <c r="DM352" s="59"/>
      <c r="DN352" s="59"/>
      <c r="DO352" s="59"/>
      <c r="DP352" s="59"/>
      <c r="DQ352" s="59"/>
      <c r="DR352" s="59"/>
      <c r="DS352" s="59"/>
      <c r="DT352" s="59"/>
      <c r="DU352" s="59"/>
      <c r="DV352" s="59"/>
      <c r="DW352" s="59"/>
      <c r="DX352" s="59"/>
      <c r="DY352" s="59"/>
      <c r="DZ352" s="59"/>
      <c r="EA352" s="59"/>
      <c r="EB352" s="59"/>
      <c r="EC352" s="59"/>
      <c r="ED352" s="59"/>
      <c r="EE352" s="59"/>
      <c r="EF352" s="59"/>
      <c r="EG352" s="59"/>
      <c r="EH352" s="59"/>
      <c r="EI352" s="59"/>
      <c r="EJ352" s="59"/>
      <c r="EK352" s="59"/>
      <c r="EL352" s="59"/>
      <c r="EM352" s="59"/>
      <c r="EN352" s="59"/>
      <c r="EO352" s="59"/>
      <c r="EP352" s="59"/>
      <c r="EQ352" s="59"/>
      <c r="ER352" s="59"/>
      <c r="ES352" s="59"/>
      <c r="ET352" s="59"/>
    </row>
    <row r="353" spans="1:150" outlineLevel="1" x14ac:dyDescent="0.2">
      <c r="A353" s="17">
        <v>150</v>
      </c>
      <c r="B353" s="17">
        <v>0</v>
      </c>
      <c r="C353" s="1">
        <v>8.1074764933078042E-17</v>
      </c>
      <c r="D353" s="1">
        <f t="shared" si="22"/>
        <v>-8.1074764933078042E-17</v>
      </c>
      <c r="E353" s="1">
        <f t="shared" si="23"/>
        <v>0</v>
      </c>
      <c r="F353" s="1">
        <f t="shared" si="24"/>
        <v>0</v>
      </c>
      <c r="G353" s="1">
        <f t="shared" si="25"/>
        <v>-9.0041526493656275E-9</v>
      </c>
      <c r="H353" s="1">
        <v>4.8010222922314152E-14</v>
      </c>
      <c r="I353" s="1">
        <f t="shared" si="26"/>
        <v>3.892417537811482E-30</v>
      </c>
      <c r="J353" s="1">
        <f t="shared" si="27"/>
        <v>-9.0041526493658442E-9</v>
      </c>
      <c r="AW353" s="59"/>
      <c r="AX353" s="59"/>
      <c r="AY353" s="59"/>
      <c r="AZ353" s="59"/>
      <c r="BA353" s="59"/>
      <c r="BB353" s="59"/>
      <c r="BC353" s="59"/>
      <c r="BD353" s="72"/>
      <c r="BE353" s="59"/>
      <c r="BF353" s="59"/>
      <c r="BG353" s="59"/>
      <c r="BH353" s="59">
        <f t="shared" si="28"/>
        <v>1</v>
      </c>
      <c r="BI353" s="59">
        <f t="shared" si="29"/>
        <v>8.1074764933078042E-17</v>
      </c>
      <c r="BJ353" s="59" t="e">
        <f t="shared" si="30"/>
        <v>#N/A</v>
      </c>
      <c r="BK353" s="59"/>
      <c r="BL353" s="59"/>
      <c r="BM353" s="59"/>
      <c r="BN353" s="59"/>
      <c r="BO353" s="59"/>
      <c r="BP353" s="59"/>
      <c r="BQ353" s="59"/>
      <c r="BR353" s="59"/>
      <c r="BS353" s="59"/>
      <c r="BT353" s="59"/>
      <c r="BU353" s="59"/>
      <c r="BV353" s="59"/>
      <c r="BW353" s="59"/>
      <c r="BX353" s="59"/>
      <c r="BY353" s="59"/>
      <c r="BZ353" s="59"/>
      <c r="CA353" s="59"/>
      <c r="CB353" s="59"/>
      <c r="CC353" s="59"/>
      <c r="CD353" s="59"/>
      <c r="CE353" s="59"/>
      <c r="CF353" s="59"/>
      <c r="CG353" s="59"/>
      <c r="CH353" s="59"/>
      <c r="CI353" s="59"/>
      <c r="CJ353" s="59"/>
      <c r="CK353" s="59"/>
      <c r="CL353" s="59"/>
      <c r="CM353" s="59"/>
      <c r="CN353" s="59"/>
      <c r="CO353" s="59"/>
      <c r="CP353" s="59"/>
      <c r="CQ353" s="59"/>
      <c r="CR353" s="59"/>
      <c r="CS353" s="59"/>
      <c r="CT353" s="59"/>
      <c r="CU353" s="59"/>
      <c r="CV353" s="59"/>
      <c r="CW353" s="59"/>
      <c r="CX353" s="59"/>
      <c r="CY353" s="59"/>
      <c r="CZ353" s="59"/>
      <c r="DA353" s="59"/>
      <c r="DB353" s="59"/>
      <c r="DC353" s="59"/>
      <c r="DD353" s="59"/>
      <c r="DE353" s="59"/>
      <c r="DF353" s="59"/>
      <c r="DG353" s="59"/>
      <c r="DH353" s="59"/>
      <c r="DI353" s="59"/>
      <c r="DJ353" s="59"/>
      <c r="DK353" s="59"/>
      <c r="DL353" s="59"/>
      <c r="DM353" s="59"/>
      <c r="DN353" s="59"/>
      <c r="DO353" s="59"/>
      <c r="DP353" s="59"/>
      <c r="DQ353" s="59"/>
      <c r="DR353" s="59"/>
      <c r="DS353" s="59"/>
      <c r="DT353" s="59"/>
      <c r="DU353" s="59"/>
      <c r="DV353" s="59"/>
      <c r="DW353" s="59"/>
      <c r="DX353" s="59"/>
      <c r="DY353" s="59"/>
      <c r="DZ353" s="59"/>
      <c r="EA353" s="59"/>
      <c r="EB353" s="59"/>
      <c r="EC353" s="59"/>
      <c r="ED353" s="59"/>
      <c r="EE353" s="59"/>
      <c r="EF353" s="59"/>
      <c r="EG353" s="59"/>
      <c r="EH353" s="59"/>
      <c r="EI353" s="59"/>
      <c r="EJ353" s="59"/>
      <c r="EK353" s="59"/>
      <c r="EL353" s="59"/>
      <c r="EM353" s="59"/>
      <c r="EN353" s="59"/>
      <c r="EO353" s="59"/>
      <c r="EP353" s="59"/>
      <c r="EQ353" s="59"/>
      <c r="ER353" s="59"/>
      <c r="ES353" s="59"/>
      <c r="ET353" s="59"/>
    </row>
    <row r="354" spans="1:150" outlineLevel="1" x14ac:dyDescent="0.2">
      <c r="A354" s="17">
        <v>151</v>
      </c>
      <c r="B354" s="17">
        <v>0</v>
      </c>
      <c r="C354" s="1">
        <v>9.9420965811247209E-31</v>
      </c>
      <c r="D354" s="1">
        <f t="shared" si="22"/>
        <v>-9.9420965811247209E-31</v>
      </c>
      <c r="E354" s="1">
        <f t="shared" si="23"/>
        <v>0</v>
      </c>
      <c r="F354" s="1">
        <f t="shared" si="24"/>
        <v>0</v>
      </c>
      <c r="G354" s="1">
        <f t="shared" si="25"/>
        <v>-9.9710062587106638E-16</v>
      </c>
      <c r="H354" s="1">
        <v>2.1680444326212131E-27</v>
      </c>
      <c r="I354" s="1">
        <f t="shared" si="26"/>
        <v>2.1554907141289852E-57</v>
      </c>
      <c r="J354" s="1">
        <f t="shared" si="27"/>
        <v>-9.9710062587106638E-16</v>
      </c>
      <c r="AW354" s="59"/>
      <c r="AX354" s="59"/>
      <c r="AY354" s="59"/>
      <c r="AZ354" s="59"/>
      <c r="BA354" s="59"/>
      <c r="BB354" s="59"/>
      <c r="BC354" s="59"/>
      <c r="BD354" s="72"/>
      <c r="BE354" s="59"/>
      <c r="BF354" s="59"/>
      <c r="BG354" s="59"/>
      <c r="BH354" s="59">
        <f t="shared" si="28"/>
        <v>1</v>
      </c>
      <c r="BI354" s="59">
        <f t="shared" si="29"/>
        <v>9.9420965811247209E-31</v>
      </c>
      <c r="BJ354" s="59" t="e">
        <f t="shared" si="30"/>
        <v>#N/A</v>
      </c>
      <c r="BK354" s="59"/>
      <c r="BL354" s="59"/>
      <c r="BM354" s="59"/>
      <c r="BN354" s="59"/>
      <c r="BO354" s="59"/>
      <c r="BP354" s="59"/>
      <c r="BQ354" s="59"/>
      <c r="BR354" s="59"/>
      <c r="BS354" s="59"/>
      <c r="BT354" s="59"/>
      <c r="BU354" s="59"/>
      <c r="BV354" s="59"/>
      <c r="BW354" s="59"/>
      <c r="BX354" s="59"/>
      <c r="BY354" s="59"/>
      <c r="BZ354" s="59"/>
      <c r="CA354" s="59"/>
      <c r="CB354" s="59"/>
      <c r="CC354" s="59"/>
      <c r="CD354" s="59"/>
      <c r="CE354" s="59"/>
      <c r="CF354" s="59"/>
      <c r="CG354" s="59"/>
      <c r="CH354" s="59"/>
      <c r="CI354" s="59"/>
      <c r="CJ354" s="59"/>
      <c r="CK354" s="59"/>
      <c r="CL354" s="59"/>
      <c r="CM354" s="59"/>
      <c r="CN354" s="59"/>
      <c r="CO354" s="59"/>
      <c r="CP354" s="59"/>
      <c r="CQ354" s="59"/>
      <c r="CR354" s="59"/>
      <c r="CS354" s="59"/>
      <c r="CT354" s="59"/>
      <c r="CU354" s="59"/>
      <c r="CV354" s="59"/>
      <c r="CW354" s="59"/>
      <c r="CX354" s="59"/>
      <c r="CY354" s="59"/>
      <c r="CZ354" s="59"/>
      <c r="DA354" s="59"/>
      <c r="DB354" s="59"/>
      <c r="DC354" s="59"/>
      <c r="DD354" s="59"/>
      <c r="DE354" s="59"/>
      <c r="DF354" s="59"/>
      <c r="DG354" s="59"/>
      <c r="DH354" s="59"/>
      <c r="DI354" s="59"/>
      <c r="DJ354" s="59"/>
      <c r="DK354" s="59"/>
      <c r="DL354" s="59"/>
      <c r="DM354" s="59"/>
      <c r="DN354" s="59"/>
      <c r="DO354" s="59"/>
      <c r="DP354" s="59"/>
      <c r="DQ354" s="59"/>
      <c r="DR354" s="59"/>
      <c r="DS354" s="59"/>
      <c r="DT354" s="59"/>
      <c r="DU354" s="59"/>
      <c r="DV354" s="59"/>
      <c r="DW354" s="59"/>
      <c r="DX354" s="59"/>
      <c r="DY354" s="59"/>
      <c r="DZ354" s="59"/>
      <c r="EA354" s="59"/>
      <c r="EB354" s="59"/>
      <c r="EC354" s="59"/>
      <c r="ED354" s="59"/>
      <c r="EE354" s="59"/>
      <c r="EF354" s="59"/>
      <c r="EG354" s="59"/>
      <c r="EH354" s="59"/>
      <c r="EI354" s="59"/>
      <c r="EJ354" s="59"/>
      <c r="EK354" s="59"/>
      <c r="EL354" s="59"/>
      <c r="EM354" s="59"/>
      <c r="EN354" s="59"/>
      <c r="EO354" s="59"/>
      <c r="EP354" s="59"/>
      <c r="EQ354" s="59"/>
      <c r="ER354" s="59"/>
      <c r="ES354" s="59"/>
      <c r="ET354" s="59"/>
    </row>
    <row r="355" spans="1:150" outlineLevel="1" x14ac:dyDescent="0.2">
      <c r="A355" s="17">
        <v>152</v>
      </c>
      <c r="B355" s="17">
        <v>0</v>
      </c>
      <c r="C355" s="1">
        <v>5.5660729694248016E-27</v>
      </c>
      <c r="D355" s="1">
        <f t="shared" si="22"/>
        <v>-5.5660729694248016E-27</v>
      </c>
      <c r="E355" s="1">
        <f t="shared" si="23"/>
        <v>0</v>
      </c>
      <c r="F355" s="1">
        <f t="shared" si="24"/>
        <v>0</v>
      </c>
      <c r="G355" s="1">
        <f t="shared" si="25"/>
        <v>-7.4606118847081177E-14</v>
      </c>
      <c r="H355" s="1">
        <v>9.3363779573470358E-24</v>
      </c>
      <c r="I355" s="1">
        <f t="shared" si="26"/>
        <v>5.1966960980722875E-50</v>
      </c>
      <c r="J355" s="1">
        <f t="shared" si="27"/>
        <v>-7.4606118847081177E-14</v>
      </c>
      <c r="AW355" s="59"/>
      <c r="AX355" s="59"/>
      <c r="AY355" s="59"/>
      <c r="AZ355" s="59"/>
      <c r="BA355" s="59"/>
      <c r="BB355" s="59"/>
      <c r="BC355" s="59"/>
      <c r="BD355" s="72"/>
      <c r="BE355" s="59"/>
      <c r="BF355" s="59"/>
      <c r="BG355" s="59"/>
      <c r="BH355" s="59">
        <f t="shared" si="28"/>
        <v>1</v>
      </c>
      <c r="BI355" s="59">
        <f t="shared" si="29"/>
        <v>5.5660729694248016E-27</v>
      </c>
      <c r="BJ355" s="59" t="e">
        <f t="shared" si="30"/>
        <v>#N/A</v>
      </c>
      <c r="BK355" s="59"/>
      <c r="BL355" s="59"/>
      <c r="BM355" s="59"/>
      <c r="BN355" s="59"/>
      <c r="BO355" s="59"/>
      <c r="BP355" s="59"/>
      <c r="BQ355" s="59"/>
      <c r="BR355" s="59"/>
      <c r="BS355" s="59"/>
      <c r="BT355" s="59"/>
      <c r="BU355" s="59"/>
      <c r="BV355" s="59"/>
      <c r="BW355" s="59"/>
      <c r="BX355" s="59"/>
      <c r="BY355" s="59"/>
      <c r="BZ355" s="59"/>
      <c r="CA355" s="59"/>
      <c r="CB355" s="59"/>
      <c r="CC355" s="59"/>
      <c r="CD355" s="59"/>
      <c r="CE355" s="59"/>
      <c r="CF355" s="59"/>
      <c r="CG355" s="59"/>
      <c r="CH355" s="59"/>
      <c r="CI355" s="59"/>
      <c r="CJ355" s="59"/>
      <c r="CK355" s="59"/>
      <c r="CL355" s="59"/>
      <c r="CM355" s="59"/>
      <c r="CN355" s="59"/>
      <c r="CO355" s="59"/>
      <c r="CP355" s="59"/>
      <c r="CQ355" s="59"/>
      <c r="CR355" s="59"/>
      <c r="CS355" s="59"/>
      <c r="CT355" s="59"/>
      <c r="CU355" s="59"/>
      <c r="CV355" s="59"/>
      <c r="CW355" s="59"/>
      <c r="CX355" s="59"/>
      <c r="CY355" s="59"/>
      <c r="CZ355" s="59"/>
      <c r="DA355" s="59"/>
      <c r="DB355" s="59"/>
      <c r="DC355" s="59"/>
      <c r="DD355" s="59"/>
      <c r="DE355" s="59"/>
      <c r="DF355" s="59"/>
      <c r="DG355" s="59"/>
      <c r="DH355" s="59"/>
      <c r="DI355" s="59"/>
      <c r="DJ355" s="59"/>
      <c r="DK355" s="59"/>
      <c r="DL355" s="59"/>
      <c r="DM355" s="59"/>
      <c r="DN355" s="59"/>
      <c r="DO355" s="59"/>
      <c r="DP355" s="59"/>
      <c r="DQ355" s="59"/>
      <c r="DR355" s="59"/>
      <c r="DS355" s="59"/>
      <c r="DT355" s="59"/>
      <c r="DU355" s="59"/>
      <c r="DV355" s="59"/>
      <c r="DW355" s="59"/>
      <c r="DX355" s="59"/>
      <c r="DY355" s="59"/>
      <c r="DZ355" s="59"/>
      <c r="EA355" s="59"/>
      <c r="EB355" s="59"/>
      <c r="EC355" s="59"/>
      <c r="ED355" s="59"/>
      <c r="EE355" s="59"/>
      <c r="EF355" s="59"/>
      <c r="EG355" s="59"/>
      <c r="EH355" s="59"/>
      <c r="EI355" s="59"/>
      <c r="EJ355" s="59"/>
      <c r="EK355" s="59"/>
      <c r="EL355" s="59"/>
      <c r="EM355" s="59"/>
      <c r="EN355" s="59"/>
      <c r="EO355" s="59"/>
      <c r="EP355" s="59"/>
      <c r="EQ355" s="59"/>
      <c r="ER355" s="59"/>
      <c r="ES355" s="59"/>
      <c r="ET355" s="59"/>
    </row>
    <row r="356" spans="1:150" outlineLevel="1" x14ac:dyDescent="0.2">
      <c r="A356" s="17">
        <v>153</v>
      </c>
      <c r="B356" s="17">
        <v>0</v>
      </c>
      <c r="C356" s="1">
        <v>1.0522853105882077E-4</v>
      </c>
      <c r="D356" s="1">
        <f t="shared" si="22"/>
        <v>-1.0522853105882077E-4</v>
      </c>
      <c r="E356" s="1">
        <f t="shared" si="23"/>
        <v>2.1046813593820823E-4</v>
      </c>
      <c r="F356" s="1">
        <f t="shared" si="24"/>
        <v>-1.4507519978900882E-2</v>
      </c>
      <c r="G356" s="1">
        <f t="shared" si="25"/>
        <v>-1.0258635643587909E-2</v>
      </c>
      <c r="H356" s="1">
        <v>3.3435456457162611E-3</v>
      </c>
      <c r="I356" s="1">
        <f t="shared" si="26"/>
        <v>3.5305387569915659E-7</v>
      </c>
      <c r="J356" s="1">
        <f t="shared" si="27"/>
        <v>-1.0275828878664312E-2</v>
      </c>
      <c r="AW356" s="59"/>
      <c r="AX356" s="59"/>
      <c r="AY356" s="59"/>
      <c r="AZ356" s="59"/>
      <c r="BA356" s="59"/>
      <c r="BB356" s="59"/>
      <c r="BC356" s="59"/>
      <c r="BD356" s="72"/>
      <c r="BE356" s="59"/>
      <c r="BF356" s="59"/>
      <c r="BG356" s="59"/>
      <c r="BH356" s="59">
        <f t="shared" si="28"/>
        <v>1</v>
      </c>
      <c r="BI356" s="59">
        <f t="shared" si="29"/>
        <v>1.0522853105882077E-4</v>
      </c>
      <c r="BJ356" s="59" t="e">
        <f t="shared" si="30"/>
        <v>#N/A</v>
      </c>
      <c r="BK356" s="59"/>
      <c r="BL356" s="59"/>
      <c r="BM356" s="59"/>
      <c r="BN356" s="59"/>
      <c r="BO356" s="59"/>
      <c r="BP356" s="59"/>
      <c r="BQ356" s="59"/>
      <c r="BR356" s="59"/>
      <c r="BS356" s="59"/>
      <c r="BT356" s="59"/>
      <c r="BU356" s="59"/>
      <c r="BV356" s="59"/>
      <c r="BW356" s="59"/>
      <c r="BX356" s="59"/>
      <c r="BY356" s="59"/>
      <c r="BZ356" s="59"/>
      <c r="CA356" s="59"/>
      <c r="CB356" s="59"/>
      <c r="CC356" s="59"/>
      <c r="CD356" s="59"/>
      <c r="CE356" s="59"/>
      <c r="CF356" s="59"/>
      <c r="CG356" s="59"/>
      <c r="CH356" s="59"/>
      <c r="CI356" s="59"/>
      <c r="CJ356" s="59"/>
      <c r="CK356" s="59"/>
      <c r="CL356" s="59"/>
      <c r="CM356" s="59"/>
      <c r="CN356" s="59"/>
      <c r="CO356" s="59"/>
      <c r="CP356" s="59"/>
      <c r="CQ356" s="59"/>
      <c r="CR356" s="59"/>
      <c r="CS356" s="59"/>
      <c r="CT356" s="59"/>
      <c r="CU356" s="59"/>
      <c r="CV356" s="59"/>
      <c r="CW356" s="59"/>
      <c r="CX356" s="59"/>
      <c r="CY356" s="59"/>
      <c r="CZ356" s="59"/>
      <c r="DA356" s="59"/>
      <c r="DB356" s="59"/>
      <c r="DC356" s="59"/>
      <c r="DD356" s="59"/>
      <c r="DE356" s="59"/>
      <c r="DF356" s="59"/>
      <c r="DG356" s="59"/>
      <c r="DH356" s="59"/>
      <c r="DI356" s="59"/>
      <c r="DJ356" s="59"/>
      <c r="DK356" s="59"/>
      <c r="DL356" s="59"/>
      <c r="DM356" s="59"/>
      <c r="DN356" s="59"/>
      <c r="DO356" s="59"/>
      <c r="DP356" s="59"/>
      <c r="DQ356" s="59"/>
      <c r="DR356" s="59"/>
      <c r="DS356" s="59"/>
      <c r="DT356" s="59"/>
      <c r="DU356" s="59"/>
      <c r="DV356" s="59"/>
      <c r="DW356" s="59"/>
      <c r="DX356" s="59"/>
      <c r="DY356" s="59"/>
      <c r="DZ356" s="59"/>
      <c r="EA356" s="59"/>
      <c r="EB356" s="59"/>
      <c r="EC356" s="59"/>
      <c r="ED356" s="59"/>
      <c r="EE356" s="59"/>
      <c r="EF356" s="59"/>
      <c r="EG356" s="59"/>
      <c r="EH356" s="59"/>
      <c r="EI356" s="59"/>
      <c r="EJ356" s="59"/>
      <c r="EK356" s="59"/>
      <c r="EL356" s="59"/>
      <c r="EM356" s="59"/>
      <c r="EN356" s="59"/>
      <c r="EO356" s="59"/>
      <c r="EP356" s="59"/>
      <c r="EQ356" s="59"/>
      <c r="ER356" s="59"/>
      <c r="ES356" s="59"/>
      <c r="ET356" s="59"/>
    </row>
    <row r="357" spans="1:150" outlineLevel="1" x14ac:dyDescent="0.2">
      <c r="A357" s="17">
        <v>154</v>
      </c>
      <c r="B357" s="17">
        <v>0</v>
      </c>
      <c r="C357" s="1">
        <v>7.9635298914274785E-20</v>
      </c>
      <c r="D357" s="1">
        <f t="shared" si="22"/>
        <v>-7.9635298914274785E-20</v>
      </c>
      <c r="E357" s="1">
        <f t="shared" si="23"/>
        <v>0</v>
      </c>
      <c r="F357" s="1">
        <f t="shared" si="24"/>
        <v>0</v>
      </c>
      <c r="G357" s="1">
        <f t="shared" si="25"/>
        <v>-2.8219726950180572E-10</v>
      </c>
      <c r="H357" s="1">
        <v>7.0841298876008656E-17</v>
      </c>
      <c r="I357" s="1">
        <f t="shared" si="26"/>
        <v>5.6414680114664274E-36</v>
      </c>
      <c r="J357" s="1">
        <f t="shared" si="27"/>
        <v>-2.8219726950180572E-10</v>
      </c>
      <c r="AW357" s="59"/>
      <c r="AX357" s="59"/>
      <c r="AY357" s="59"/>
      <c r="AZ357" s="59"/>
      <c r="BA357" s="59"/>
      <c r="BB357" s="59"/>
      <c r="BC357" s="59"/>
      <c r="BD357" s="72"/>
      <c r="BE357" s="59"/>
      <c r="BF357" s="59"/>
      <c r="BG357" s="59"/>
      <c r="BH357" s="59">
        <f t="shared" si="28"/>
        <v>1</v>
      </c>
      <c r="BI357" s="59">
        <f t="shared" si="29"/>
        <v>7.9635298914274785E-20</v>
      </c>
      <c r="BJ357" s="59" t="e">
        <f t="shared" si="30"/>
        <v>#N/A</v>
      </c>
      <c r="BK357" s="59"/>
      <c r="BL357" s="59"/>
      <c r="BM357" s="59"/>
      <c r="BN357" s="59"/>
      <c r="BO357" s="59"/>
      <c r="BP357" s="59"/>
      <c r="BQ357" s="59"/>
      <c r="BR357" s="59"/>
      <c r="BS357" s="59"/>
      <c r="BT357" s="59"/>
      <c r="BU357" s="59"/>
      <c r="BV357" s="59"/>
      <c r="BW357" s="59"/>
      <c r="BX357" s="59"/>
      <c r="BY357" s="59"/>
      <c r="BZ357" s="59"/>
      <c r="CA357" s="59"/>
      <c r="CB357" s="59"/>
      <c r="CC357" s="59"/>
      <c r="CD357" s="59"/>
      <c r="CE357" s="59"/>
      <c r="CF357" s="59"/>
      <c r="CG357" s="59"/>
      <c r="CH357" s="59"/>
      <c r="CI357" s="59"/>
      <c r="CJ357" s="59"/>
      <c r="CK357" s="59"/>
      <c r="CL357" s="59"/>
      <c r="CM357" s="59"/>
      <c r="CN357" s="59"/>
      <c r="CO357" s="59"/>
      <c r="CP357" s="59"/>
      <c r="CQ357" s="59"/>
      <c r="CR357" s="59"/>
      <c r="CS357" s="59"/>
      <c r="CT357" s="59"/>
      <c r="CU357" s="59"/>
      <c r="CV357" s="59"/>
      <c r="CW357" s="59"/>
      <c r="CX357" s="59"/>
      <c r="CY357" s="59"/>
      <c r="CZ357" s="59"/>
      <c r="DA357" s="59"/>
      <c r="DB357" s="59"/>
      <c r="DC357" s="59"/>
      <c r="DD357" s="59"/>
      <c r="DE357" s="59"/>
      <c r="DF357" s="59"/>
      <c r="DG357" s="59"/>
      <c r="DH357" s="59"/>
      <c r="DI357" s="59"/>
      <c r="DJ357" s="59"/>
      <c r="DK357" s="59"/>
      <c r="DL357" s="59"/>
      <c r="DM357" s="59"/>
      <c r="DN357" s="59"/>
      <c r="DO357" s="59"/>
      <c r="DP357" s="59"/>
      <c r="DQ357" s="59"/>
      <c r="DR357" s="59"/>
      <c r="DS357" s="59"/>
      <c r="DT357" s="59"/>
      <c r="DU357" s="59"/>
      <c r="DV357" s="59"/>
      <c r="DW357" s="59"/>
      <c r="DX357" s="59"/>
      <c r="DY357" s="59"/>
      <c r="DZ357" s="59"/>
      <c r="EA357" s="59"/>
      <c r="EB357" s="59"/>
      <c r="EC357" s="59"/>
      <c r="ED357" s="59"/>
      <c r="EE357" s="59"/>
      <c r="EF357" s="59"/>
      <c r="EG357" s="59"/>
      <c r="EH357" s="59"/>
      <c r="EI357" s="59"/>
      <c r="EJ357" s="59"/>
      <c r="EK357" s="59"/>
      <c r="EL357" s="59"/>
      <c r="EM357" s="59"/>
      <c r="EN357" s="59"/>
      <c r="EO357" s="59"/>
      <c r="EP357" s="59"/>
      <c r="EQ357" s="59"/>
      <c r="ER357" s="59"/>
      <c r="ES357" s="59"/>
      <c r="ET357" s="59"/>
    </row>
    <row r="358" spans="1:150" outlineLevel="1" x14ac:dyDescent="0.2">
      <c r="A358" s="17">
        <v>155</v>
      </c>
      <c r="B358" s="17">
        <v>0</v>
      </c>
      <c r="C358" s="1">
        <v>1.2775815324352319E-5</v>
      </c>
      <c r="D358" s="1">
        <f t="shared" si="22"/>
        <v>-1.2775815324352319E-5</v>
      </c>
      <c r="E358" s="1">
        <f t="shared" si="23"/>
        <v>2.555179387128887E-5</v>
      </c>
      <c r="F358" s="1">
        <f t="shared" si="24"/>
        <v>-5.0548782251691156E-3</v>
      </c>
      <c r="G358" s="1">
        <f t="shared" si="25"/>
        <v>-3.5743500874837143E-3</v>
      </c>
      <c r="H358" s="1">
        <v>5.7740349715876174E-4</v>
      </c>
      <c r="I358" s="1">
        <f t="shared" si="26"/>
        <v>7.3811565988130284E-9</v>
      </c>
      <c r="J358" s="1">
        <f t="shared" si="27"/>
        <v>-3.5753824556952851E-3</v>
      </c>
      <c r="AW358" s="59"/>
      <c r="AX358" s="59"/>
      <c r="AY358" s="59"/>
      <c r="AZ358" s="59"/>
      <c r="BA358" s="59"/>
      <c r="BB358" s="59"/>
      <c r="BC358" s="59"/>
      <c r="BD358" s="72"/>
      <c r="BE358" s="59"/>
      <c r="BF358" s="59"/>
      <c r="BG358" s="59"/>
      <c r="BH358" s="59">
        <f t="shared" si="28"/>
        <v>1</v>
      </c>
      <c r="BI358" s="59">
        <f t="shared" si="29"/>
        <v>1.2775815324352319E-5</v>
      </c>
      <c r="BJ358" s="59" t="e">
        <f t="shared" si="30"/>
        <v>#N/A</v>
      </c>
      <c r="BK358" s="59"/>
      <c r="BL358" s="59"/>
      <c r="BM358" s="59"/>
      <c r="BN358" s="59"/>
      <c r="BO358" s="59"/>
      <c r="BP358" s="59"/>
      <c r="BQ358" s="59"/>
      <c r="BR358" s="59"/>
      <c r="BS358" s="59"/>
      <c r="BT358" s="59"/>
      <c r="BU358" s="59"/>
      <c r="BV358" s="59"/>
      <c r="BW358" s="59"/>
      <c r="BX358" s="59"/>
      <c r="BY358" s="59"/>
      <c r="BZ358" s="59"/>
      <c r="CA358" s="59"/>
      <c r="CB358" s="59"/>
      <c r="CC358" s="59"/>
      <c r="CD358" s="59"/>
      <c r="CE358" s="59"/>
      <c r="CF358" s="59"/>
      <c r="CG358" s="59"/>
      <c r="CH358" s="59"/>
      <c r="CI358" s="59"/>
      <c r="CJ358" s="59"/>
      <c r="CK358" s="59"/>
      <c r="CL358" s="59"/>
      <c r="CM358" s="59"/>
      <c r="CN358" s="59"/>
      <c r="CO358" s="59"/>
      <c r="CP358" s="59"/>
      <c r="CQ358" s="59"/>
      <c r="CR358" s="59"/>
      <c r="CS358" s="59"/>
      <c r="CT358" s="59"/>
      <c r="CU358" s="59"/>
      <c r="CV358" s="59"/>
      <c r="CW358" s="59"/>
      <c r="CX358" s="59"/>
      <c r="CY358" s="59"/>
      <c r="CZ358" s="59"/>
      <c r="DA358" s="59"/>
      <c r="DB358" s="59"/>
      <c r="DC358" s="59"/>
      <c r="DD358" s="59"/>
      <c r="DE358" s="59"/>
      <c r="DF358" s="59"/>
      <c r="DG358" s="59"/>
      <c r="DH358" s="59"/>
      <c r="DI358" s="59"/>
      <c r="DJ358" s="59"/>
      <c r="DK358" s="59"/>
      <c r="DL358" s="59"/>
      <c r="DM358" s="59"/>
      <c r="DN358" s="59"/>
      <c r="DO358" s="59"/>
      <c r="DP358" s="59"/>
      <c r="DQ358" s="59"/>
      <c r="DR358" s="59"/>
      <c r="DS358" s="59"/>
      <c r="DT358" s="59"/>
      <c r="DU358" s="59"/>
      <c r="DV358" s="59"/>
      <c r="DW358" s="59"/>
      <c r="DX358" s="59"/>
      <c r="DY358" s="59"/>
      <c r="DZ358" s="59"/>
      <c r="EA358" s="59"/>
      <c r="EB358" s="59"/>
      <c r="EC358" s="59"/>
      <c r="ED358" s="59"/>
      <c r="EE358" s="59"/>
      <c r="EF358" s="59"/>
      <c r="EG358" s="59"/>
      <c r="EH358" s="59"/>
      <c r="EI358" s="59"/>
      <c r="EJ358" s="59"/>
      <c r="EK358" s="59"/>
      <c r="EL358" s="59"/>
      <c r="EM358" s="59"/>
      <c r="EN358" s="59"/>
      <c r="EO358" s="59"/>
      <c r="EP358" s="59"/>
      <c r="EQ358" s="59"/>
      <c r="ER358" s="59"/>
      <c r="ES358" s="59"/>
      <c r="ET358" s="59"/>
    </row>
    <row r="359" spans="1:150" outlineLevel="1" x14ac:dyDescent="0.2">
      <c r="A359" s="17">
        <v>156</v>
      </c>
      <c r="B359" s="17">
        <v>0</v>
      </c>
      <c r="C359" s="1">
        <v>0.66047310471221954</v>
      </c>
      <c r="D359" s="1">
        <f t="shared" si="22"/>
        <v>-0.66047310471221954</v>
      </c>
      <c r="E359" s="1">
        <f t="shared" si="23"/>
        <v>2.1604042296662689</v>
      </c>
      <c r="F359" s="1">
        <f t="shared" si="24"/>
        <v>-1.4698313609616134</v>
      </c>
      <c r="G359" s="1">
        <f t="shared" si="25"/>
        <v>-1.3947310760972349</v>
      </c>
      <c r="H359" s="1">
        <v>0.62092665104541633</v>
      </c>
      <c r="I359" s="1">
        <f t="shared" si="26"/>
        <v>3.18638320131465</v>
      </c>
      <c r="J359" s="1">
        <f t="shared" si="27"/>
        <v>-2.2653163081446266</v>
      </c>
      <c r="AW359" s="59"/>
      <c r="AX359" s="59"/>
      <c r="AY359" s="59"/>
      <c r="AZ359" s="59"/>
      <c r="BA359" s="59"/>
      <c r="BB359" s="59"/>
      <c r="BC359" s="59"/>
      <c r="BD359" s="72"/>
      <c r="BE359" s="59"/>
      <c r="BF359" s="59"/>
      <c r="BG359" s="59"/>
      <c r="BH359" s="59">
        <f t="shared" si="28"/>
        <v>1</v>
      </c>
      <c r="BI359" s="59">
        <f t="shared" si="29"/>
        <v>0.66047310471221954</v>
      </c>
      <c r="BJ359" s="59" t="e">
        <f t="shared" si="30"/>
        <v>#N/A</v>
      </c>
      <c r="BK359" s="59"/>
      <c r="BL359" s="59"/>
      <c r="BM359" s="59"/>
      <c r="BN359" s="59"/>
      <c r="BO359" s="59"/>
      <c r="BP359" s="59"/>
      <c r="BQ359" s="59"/>
      <c r="BR359" s="59"/>
      <c r="BS359" s="59"/>
      <c r="BT359" s="59"/>
      <c r="BU359" s="59"/>
      <c r="BV359" s="59"/>
      <c r="BW359" s="59"/>
      <c r="BX359" s="59"/>
      <c r="BY359" s="59"/>
      <c r="BZ359" s="59"/>
      <c r="CA359" s="59"/>
      <c r="CB359" s="59"/>
      <c r="CC359" s="59"/>
      <c r="CD359" s="59"/>
      <c r="CE359" s="59"/>
      <c r="CF359" s="59"/>
      <c r="CG359" s="59"/>
      <c r="CH359" s="59"/>
      <c r="CI359" s="59"/>
      <c r="CJ359" s="59"/>
      <c r="CK359" s="59"/>
      <c r="CL359" s="59"/>
      <c r="CM359" s="59"/>
      <c r="CN359" s="59"/>
      <c r="CO359" s="59"/>
      <c r="CP359" s="59"/>
      <c r="CQ359" s="59"/>
      <c r="CR359" s="59"/>
      <c r="CS359" s="59"/>
      <c r="CT359" s="59"/>
      <c r="CU359" s="59"/>
      <c r="CV359" s="59"/>
      <c r="CW359" s="59"/>
      <c r="CX359" s="59"/>
      <c r="CY359" s="59"/>
      <c r="CZ359" s="59"/>
      <c r="DA359" s="59"/>
      <c r="DB359" s="59"/>
      <c r="DC359" s="59"/>
      <c r="DD359" s="59"/>
      <c r="DE359" s="59"/>
      <c r="DF359" s="59"/>
      <c r="DG359" s="59"/>
      <c r="DH359" s="59"/>
      <c r="DI359" s="59"/>
      <c r="DJ359" s="59"/>
      <c r="DK359" s="59"/>
      <c r="DL359" s="59"/>
      <c r="DM359" s="59"/>
      <c r="DN359" s="59"/>
      <c r="DO359" s="59"/>
      <c r="DP359" s="59"/>
      <c r="DQ359" s="59"/>
      <c r="DR359" s="59"/>
      <c r="DS359" s="59"/>
      <c r="DT359" s="59"/>
      <c r="DU359" s="59"/>
      <c r="DV359" s="59"/>
      <c r="DW359" s="59"/>
      <c r="DX359" s="59"/>
      <c r="DY359" s="59"/>
      <c r="DZ359" s="59"/>
      <c r="EA359" s="59"/>
      <c r="EB359" s="59"/>
      <c r="EC359" s="59"/>
      <c r="ED359" s="59"/>
      <c r="EE359" s="59"/>
      <c r="EF359" s="59"/>
      <c r="EG359" s="59"/>
      <c r="EH359" s="59"/>
      <c r="EI359" s="59"/>
      <c r="EJ359" s="59"/>
      <c r="EK359" s="59"/>
      <c r="EL359" s="59"/>
      <c r="EM359" s="59"/>
      <c r="EN359" s="59"/>
      <c r="EO359" s="59"/>
      <c r="EP359" s="59"/>
      <c r="EQ359" s="59"/>
      <c r="ER359" s="59"/>
      <c r="ES359" s="59"/>
      <c r="ET359" s="59"/>
    </row>
    <row r="360" spans="1:150" outlineLevel="1" x14ac:dyDescent="0.2">
      <c r="A360" s="17">
        <v>157</v>
      </c>
      <c r="B360" s="17">
        <v>0</v>
      </c>
      <c r="C360" s="1">
        <v>4.320019935634705E-30</v>
      </c>
      <c r="D360" s="1">
        <f t="shared" si="22"/>
        <v>-4.320019935634705E-30</v>
      </c>
      <c r="E360" s="1">
        <f t="shared" si="23"/>
        <v>0</v>
      </c>
      <c r="F360" s="1">
        <f t="shared" si="24"/>
        <v>0</v>
      </c>
      <c r="G360" s="1">
        <f t="shared" si="25"/>
        <v>-2.0784657648454795E-15</v>
      </c>
      <c r="H360" s="1">
        <v>8.3057823711318607E-27</v>
      </c>
      <c r="I360" s="1">
        <f t="shared" si="26"/>
        <v>3.588114542433292E-56</v>
      </c>
      <c r="J360" s="1">
        <f t="shared" si="27"/>
        <v>-2.0784657648454795E-15</v>
      </c>
      <c r="AW360" s="59"/>
      <c r="AX360" s="59"/>
      <c r="AY360" s="59"/>
      <c r="AZ360" s="59"/>
      <c r="BA360" s="59"/>
      <c r="BB360" s="59"/>
      <c r="BC360" s="59"/>
      <c r="BD360" s="72"/>
      <c r="BE360" s="59"/>
      <c r="BF360" s="59"/>
      <c r="BG360" s="59"/>
      <c r="BH360" s="59">
        <f t="shared" si="28"/>
        <v>1</v>
      </c>
      <c r="BI360" s="59">
        <f t="shared" si="29"/>
        <v>4.320019935634705E-30</v>
      </c>
      <c r="BJ360" s="59" t="e">
        <f t="shared" si="30"/>
        <v>#N/A</v>
      </c>
      <c r="BK360" s="59"/>
      <c r="BL360" s="59"/>
      <c r="BM360" s="59"/>
      <c r="BN360" s="59"/>
      <c r="BO360" s="59"/>
      <c r="BP360" s="59"/>
      <c r="BQ360" s="59"/>
      <c r="BR360" s="59"/>
      <c r="BS360" s="59"/>
      <c r="BT360" s="59"/>
      <c r="BU360" s="59"/>
      <c r="BV360" s="59"/>
      <c r="BW360" s="59"/>
      <c r="BX360" s="59"/>
      <c r="BY360" s="59"/>
      <c r="BZ360" s="59"/>
      <c r="CA360" s="59"/>
      <c r="CB360" s="59"/>
      <c r="CC360" s="59"/>
      <c r="CD360" s="59"/>
      <c r="CE360" s="59"/>
      <c r="CF360" s="59"/>
      <c r="CG360" s="59"/>
      <c r="CH360" s="59"/>
      <c r="CI360" s="59"/>
      <c r="CJ360" s="59"/>
      <c r="CK360" s="59"/>
      <c r="CL360" s="59"/>
      <c r="CM360" s="59"/>
      <c r="CN360" s="59"/>
      <c r="CO360" s="59"/>
      <c r="CP360" s="59"/>
      <c r="CQ360" s="59"/>
      <c r="CR360" s="59"/>
      <c r="CS360" s="59"/>
      <c r="CT360" s="59"/>
      <c r="CU360" s="59"/>
      <c r="CV360" s="59"/>
      <c r="CW360" s="59"/>
      <c r="CX360" s="59"/>
      <c r="CY360" s="59"/>
      <c r="CZ360" s="59"/>
      <c r="DA360" s="59"/>
      <c r="DB360" s="59"/>
      <c r="DC360" s="59"/>
      <c r="DD360" s="59"/>
      <c r="DE360" s="59"/>
      <c r="DF360" s="59"/>
      <c r="DG360" s="59"/>
      <c r="DH360" s="59"/>
      <c r="DI360" s="59"/>
      <c r="DJ360" s="59"/>
      <c r="DK360" s="59"/>
      <c r="DL360" s="59"/>
      <c r="DM360" s="59"/>
      <c r="DN360" s="59"/>
      <c r="DO360" s="59"/>
      <c r="DP360" s="59"/>
      <c r="DQ360" s="59"/>
      <c r="DR360" s="59"/>
      <c r="DS360" s="59"/>
      <c r="DT360" s="59"/>
      <c r="DU360" s="59"/>
      <c r="DV360" s="59"/>
      <c r="DW360" s="59"/>
      <c r="DX360" s="59"/>
      <c r="DY360" s="59"/>
      <c r="DZ360" s="59"/>
      <c r="EA360" s="59"/>
      <c r="EB360" s="59"/>
      <c r="EC360" s="59"/>
      <c r="ED360" s="59"/>
      <c r="EE360" s="59"/>
      <c r="EF360" s="59"/>
      <c r="EG360" s="59"/>
      <c r="EH360" s="59"/>
      <c r="EI360" s="59"/>
      <c r="EJ360" s="59"/>
      <c r="EK360" s="59"/>
      <c r="EL360" s="59"/>
      <c r="EM360" s="59"/>
      <c r="EN360" s="59"/>
      <c r="EO360" s="59"/>
      <c r="EP360" s="59"/>
      <c r="EQ360" s="59"/>
      <c r="ER360" s="59"/>
      <c r="ES360" s="59"/>
      <c r="ET360" s="59"/>
    </row>
    <row r="361" spans="1:150" outlineLevel="1" x14ac:dyDescent="0.2">
      <c r="A361" s="17">
        <v>158</v>
      </c>
      <c r="B361" s="17">
        <v>0</v>
      </c>
      <c r="C361" s="1">
        <v>1.7780708775753247E-5</v>
      </c>
      <c r="D361" s="1">
        <f t="shared" si="22"/>
        <v>-1.7780708775753247E-5</v>
      </c>
      <c r="E361" s="1">
        <f t="shared" si="23"/>
        <v>3.5561733709108085E-5</v>
      </c>
      <c r="F361" s="1">
        <f t="shared" si="24"/>
        <v>-5.9633659714215161E-3</v>
      </c>
      <c r="G361" s="1">
        <f t="shared" si="25"/>
        <v>-4.2167552614515522E-3</v>
      </c>
      <c r="H361" s="1">
        <v>8.457647926158738E-4</v>
      </c>
      <c r="I361" s="1">
        <f t="shared" si="26"/>
        <v>1.5051294721789466E-8</v>
      </c>
      <c r="J361" s="1">
        <f t="shared" si="27"/>
        <v>-4.218539584939454E-3</v>
      </c>
      <c r="AW361" s="59"/>
      <c r="AX361" s="59"/>
      <c r="AY361" s="59"/>
      <c r="AZ361" s="59"/>
      <c r="BA361" s="59"/>
      <c r="BB361" s="59"/>
      <c r="BC361" s="59"/>
      <c r="BD361" s="72"/>
      <c r="BE361" s="59"/>
      <c r="BF361" s="59"/>
      <c r="BG361" s="59"/>
      <c r="BH361" s="59">
        <f t="shared" si="28"/>
        <v>1</v>
      </c>
      <c r="BI361" s="59">
        <f t="shared" si="29"/>
        <v>1.7780708775753247E-5</v>
      </c>
      <c r="BJ361" s="59" t="e">
        <f t="shared" si="30"/>
        <v>#N/A</v>
      </c>
      <c r="BK361" s="59"/>
      <c r="BL361" s="59"/>
      <c r="BM361" s="59"/>
      <c r="BN361" s="59"/>
      <c r="BO361" s="59"/>
      <c r="BP361" s="59"/>
      <c r="BQ361" s="59"/>
      <c r="BR361" s="59"/>
      <c r="BS361" s="59"/>
      <c r="BT361" s="59"/>
      <c r="BU361" s="59"/>
      <c r="BV361" s="59"/>
      <c r="BW361" s="59"/>
      <c r="BX361" s="59"/>
      <c r="BY361" s="59"/>
      <c r="BZ361" s="59"/>
      <c r="CA361" s="59"/>
      <c r="CB361" s="59"/>
      <c r="CC361" s="59"/>
      <c r="CD361" s="59"/>
      <c r="CE361" s="59"/>
      <c r="CF361" s="59"/>
      <c r="CG361" s="59"/>
      <c r="CH361" s="59"/>
      <c r="CI361" s="59"/>
      <c r="CJ361" s="59"/>
      <c r="CK361" s="59"/>
      <c r="CL361" s="59"/>
      <c r="CM361" s="59"/>
      <c r="CN361" s="59"/>
      <c r="CO361" s="59"/>
      <c r="CP361" s="59"/>
      <c r="CQ361" s="59"/>
      <c r="CR361" s="59"/>
      <c r="CS361" s="59"/>
      <c r="CT361" s="59"/>
      <c r="CU361" s="59"/>
      <c r="CV361" s="59"/>
      <c r="CW361" s="59"/>
      <c r="CX361" s="59"/>
      <c r="CY361" s="59"/>
      <c r="CZ361" s="59"/>
      <c r="DA361" s="59"/>
      <c r="DB361" s="59"/>
      <c r="DC361" s="59"/>
      <c r="DD361" s="59"/>
      <c r="DE361" s="59"/>
      <c r="DF361" s="59"/>
      <c r="DG361" s="59"/>
      <c r="DH361" s="59"/>
      <c r="DI361" s="59"/>
      <c r="DJ361" s="59"/>
      <c r="DK361" s="59"/>
      <c r="DL361" s="59"/>
      <c r="DM361" s="59"/>
      <c r="DN361" s="59"/>
      <c r="DO361" s="59"/>
      <c r="DP361" s="59"/>
      <c r="DQ361" s="59"/>
      <c r="DR361" s="59"/>
      <c r="DS361" s="59"/>
      <c r="DT361" s="59"/>
      <c r="DU361" s="59"/>
      <c r="DV361" s="59"/>
      <c r="DW361" s="59"/>
      <c r="DX361" s="59"/>
      <c r="DY361" s="59"/>
      <c r="DZ361" s="59"/>
      <c r="EA361" s="59"/>
      <c r="EB361" s="59"/>
      <c r="EC361" s="59"/>
      <c r="ED361" s="59"/>
      <c r="EE361" s="59"/>
      <c r="EF361" s="59"/>
      <c r="EG361" s="59"/>
      <c r="EH361" s="59"/>
      <c r="EI361" s="59"/>
      <c r="EJ361" s="59"/>
      <c r="EK361" s="59"/>
      <c r="EL361" s="59"/>
      <c r="EM361" s="59"/>
      <c r="EN361" s="59"/>
      <c r="EO361" s="59"/>
      <c r="EP361" s="59"/>
      <c r="EQ361" s="59"/>
      <c r="ER361" s="59"/>
      <c r="ES361" s="59"/>
      <c r="ET361" s="59"/>
    </row>
    <row r="362" spans="1:150" outlineLevel="1" x14ac:dyDescent="0.2">
      <c r="A362" s="17">
        <v>159</v>
      </c>
      <c r="B362" s="17">
        <v>0</v>
      </c>
      <c r="C362" s="1">
        <v>2.5034965430454209E-19</v>
      </c>
      <c r="D362" s="1">
        <f t="shared" si="22"/>
        <v>-2.5034965430454209E-19</v>
      </c>
      <c r="E362" s="1">
        <f t="shared" si="23"/>
        <v>0</v>
      </c>
      <c r="F362" s="1">
        <f t="shared" si="24"/>
        <v>0</v>
      </c>
      <c r="G362" s="1">
        <f t="shared" si="25"/>
        <v>-5.0034953213183098E-10</v>
      </c>
      <c r="H362" s="1">
        <v>1.9649745814387303E-16</v>
      </c>
      <c r="I362" s="1">
        <f t="shared" si="26"/>
        <v>4.9193070718039863E-35</v>
      </c>
      <c r="J362" s="1">
        <f t="shared" si="27"/>
        <v>-5.0034953213183108E-10</v>
      </c>
      <c r="AW362" s="59"/>
      <c r="AX362" s="59"/>
      <c r="AY362" s="59"/>
      <c r="AZ362" s="59"/>
      <c r="BA362" s="59"/>
      <c r="BB362" s="59"/>
      <c r="BC362" s="59"/>
      <c r="BD362" s="72"/>
      <c r="BE362" s="59"/>
      <c r="BF362" s="59"/>
      <c r="BG362" s="59"/>
      <c r="BH362" s="59">
        <f t="shared" si="28"/>
        <v>1</v>
      </c>
      <c r="BI362" s="59">
        <f t="shared" si="29"/>
        <v>2.5034965430454209E-19</v>
      </c>
      <c r="BJ362" s="59" t="e">
        <f t="shared" si="30"/>
        <v>#N/A</v>
      </c>
      <c r="BK362" s="59"/>
      <c r="BL362" s="59"/>
      <c r="BM362" s="59"/>
      <c r="BN362" s="59"/>
      <c r="BO362" s="59"/>
      <c r="BP362" s="59"/>
      <c r="BQ362" s="59"/>
      <c r="BR362" s="59"/>
      <c r="BS362" s="59"/>
      <c r="BT362" s="59"/>
      <c r="BU362" s="59"/>
      <c r="BV362" s="59"/>
      <c r="BW362" s="59"/>
      <c r="BX362" s="59"/>
      <c r="BY362" s="59"/>
      <c r="BZ362" s="59"/>
      <c r="CA362" s="59"/>
      <c r="CB362" s="59"/>
      <c r="CC362" s="59"/>
      <c r="CD362" s="59"/>
      <c r="CE362" s="59"/>
      <c r="CF362" s="59"/>
      <c r="CG362" s="59"/>
      <c r="CH362" s="59"/>
      <c r="CI362" s="59"/>
      <c r="CJ362" s="59"/>
      <c r="CK362" s="59"/>
      <c r="CL362" s="59"/>
      <c r="CM362" s="59"/>
      <c r="CN362" s="59"/>
      <c r="CO362" s="59"/>
      <c r="CP362" s="59"/>
      <c r="CQ362" s="59"/>
      <c r="CR362" s="59"/>
      <c r="CS362" s="59"/>
      <c r="CT362" s="59"/>
      <c r="CU362" s="59"/>
      <c r="CV362" s="59"/>
      <c r="CW362" s="59"/>
      <c r="CX362" s="59"/>
      <c r="CY362" s="59"/>
      <c r="CZ362" s="59"/>
      <c r="DA362" s="59"/>
      <c r="DB362" s="59"/>
      <c r="DC362" s="59"/>
      <c r="DD362" s="59"/>
      <c r="DE362" s="59"/>
      <c r="DF362" s="59"/>
      <c r="DG362" s="59"/>
      <c r="DH362" s="59"/>
      <c r="DI362" s="59"/>
      <c r="DJ362" s="59"/>
      <c r="DK362" s="59"/>
      <c r="DL362" s="59"/>
      <c r="DM362" s="59"/>
      <c r="DN362" s="59"/>
      <c r="DO362" s="59"/>
      <c r="DP362" s="59"/>
      <c r="DQ362" s="59"/>
      <c r="DR362" s="59"/>
      <c r="DS362" s="59"/>
      <c r="DT362" s="59"/>
      <c r="DU362" s="59"/>
      <c r="DV362" s="59"/>
      <c r="DW362" s="59"/>
      <c r="DX362" s="59"/>
      <c r="DY362" s="59"/>
      <c r="DZ362" s="59"/>
      <c r="EA362" s="59"/>
      <c r="EB362" s="59"/>
      <c r="EC362" s="59"/>
      <c r="ED362" s="59"/>
      <c r="EE362" s="59"/>
      <c r="EF362" s="59"/>
      <c r="EG362" s="59"/>
      <c r="EH362" s="59"/>
      <c r="EI362" s="59"/>
      <c r="EJ362" s="59"/>
      <c r="EK362" s="59"/>
      <c r="EL362" s="59"/>
      <c r="EM362" s="59"/>
      <c r="EN362" s="59"/>
      <c r="EO362" s="59"/>
      <c r="EP362" s="59"/>
      <c r="EQ362" s="59"/>
      <c r="ER362" s="59"/>
      <c r="ES362" s="59"/>
      <c r="ET362" s="59"/>
    </row>
    <row r="363" spans="1:150" outlineLevel="1" x14ac:dyDescent="0.2">
      <c r="A363" s="17">
        <v>160</v>
      </c>
      <c r="B363" s="17">
        <v>0</v>
      </c>
      <c r="C363" s="1">
        <v>6.6194889716924011E-29</v>
      </c>
      <c r="D363" s="1">
        <f t="shared" si="22"/>
        <v>-6.6194889716924011E-29</v>
      </c>
      <c r="E363" s="1">
        <f t="shared" si="23"/>
        <v>0</v>
      </c>
      <c r="F363" s="1">
        <f t="shared" si="24"/>
        <v>0</v>
      </c>
      <c r="G363" s="1">
        <f t="shared" si="25"/>
        <v>-8.1360241959401763E-15</v>
      </c>
      <c r="H363" s="1">
        <v>1.2368895042213487E-25</v>
      </c>
      <c r="I363" s="1">
        <f t="shared" si="26"/>
        <v>8.1875764323952961E-54</v>
      </c>
      <c r="J363" s="1">
        <f t="shared" si="27"/>
        <v>-8.1360241959401763E-15</v>
      </c>
      <c r="AW363" s="59"/>
      <c r="AX363" s="59"/>
      <c r="AY363" s="59"/>
      <c r="AZ363" s="59"/>
      <c r="BA363" s="59"/>
      <c r="BB363" s="59"/>
      <c r="BC363" s="59"/>
      <c r="BD363" s="72"/>
      <c r="BE363" s="59"/>
      <c r="BF363" s="59"/>
      <c r="BG363" s="59"/>
      <c r="BH363" s="59">
        <f t="shared" si="28"/>
        <v>1</v>
      </c>
      <c r="BI363" s="59">
        <f t="shared" si="29"/>
        <v>6.6194889716924011E-29</v>
      </c>
      <c r="BJ363" s="59" t="e">
        <f t="shared" si="30"/>
        <v>#N/A</v>
      </c>
      <c r="BK363" s="59"/>
      <c r="BL363" s="59"/>
      <c r="BM363" s="59"/>
      <c r="BN363" s="59"/>
      <c r="BO363" s="59"/>
      <c r="BP363" s="59"/>
      <c r="BQ363" s="59"/>
      <c r="BR363" s="59"/>
      <c r="BS363" s="59"/>
      <c r="BT363" s="59"/>
      <c r="BU363" s="59"/>
      <c r="BV363" s="59"/>
      <c r="BW363" s="59"/>
      <c r="BX363" s="59"/>
      <c r="BY363" s="59"/>
      <c r="BZ363" s="59"/>
      <c r="CA363" s="59"/>
      <c r="CB363" s="59"/>
      <c r="CC363" s="59"/>
      <c r="CD363" s="59"/>
      <c r="CE363" s="59"/>
      <c r="CF363" s="59"/>
      <c r="CG363" s="59"/>
      <c r="CH363" s="59"/>
      <c r="CI363" s="59"/>
      <c r="CJ363" s="59"/>
      <c r="CK363" s="59"/>
      <c r="CL363" s="59"/>
      <c r="CM363" s="59"/>
      <c r="CN363" s="59"/>
      <c r="CO363" s="59"/>
      <c r="CP363" s="59"/>
      <c r="CQ363" s="59"/>
      <c r="CR363" s="59"/>
      <c r="CS363" s="59"/>
      <c r="CT363" s="59"/>
      <c r="CU363" s="59"/>
      <c r="CV363" s="59"/>
      <c r="CW363" s="59"/>
      <c r="CX363" s="59"/>
      <c r="CY363" s="59"/>
      <c r="CZ363" s="59"/>
      <c r="DA363" s="59"/>
      <c r="DB363" s="59"/>
      <c r="DC363" s="59"/>
      <c r="DD363" s="59"/>
      <c r="DE363" s="59"/>
      <c r="DF363" s="59"/>
      <c r="DG363" s="59"/>
      <c r="DH363" s="59"/>
      <c r="DI363" s="59"/>
      <c r="DJ363" s="59"/>
      <c r="DK363" s="59"/>
      <c r="DL363" s="59"/>
      <c r="DM363" s="59"/>
      <c r="DN363" s="59"/>
      <c r="DO363" s="59"/>
      <c r="DP363" s="59"/>
      <c r="DQ363" s="59"/>
      <c r="DR363" s="59"/>
      <c r="DS363" s="59"/>
      <c r="DT363" s="59"/>
      <c r="DU363" s="59"/>
      <c r="DV363" s="59"/>
      <c r="DW363" s="59"/>
      <c r="DX363" s="59"/>
      <c r="DY363" s="59"/>
      <c r="DZ363" s="59"/>
      <c r="EA363" s="59"/>
      <c r="EB363" s="59"/>
      <c r="EC363" s="59"/>
      <c r="ED363" s="59"/>
      <c r="EE363" s="59"/>
      <c r="EF363" s="59"/>
      <c r="EG363" s="59"/>
      <c r="EH363" s="59"/>
      <c r="EI363" s="59"/>
      <c r="EJ363" s="59"/>
      <c r="EK363" s="59"/>
      <c r="EL363" s="59"/>
      <c r="EM363" s="59"/>
      <c r="EN363" s="59"/>
      <c r="EO363" s="59"/>
      <c r="EP363" s="59"/>
      <c r="EQ363" s="59"/>
      <c r="ER363" s="59"/>
      <c r="ES363" s="59"/>
      <c r="ET363" s="59"/>
    </row>
    <row r="364" spans="1:150" outlineLevel="1" x14ac:dyDescent="0.2">
      <c r="A364" s="17">
        <v>161</v>
      </c>
      <c r="B364" s="17">
        <v>0</v>
      </c>
      <c r="C364" s="1">
        <v>5.0775404061536786E-2</v>
      </c>
      <c r="D364" s="1">
        <f t="shared" si="22"/>
        <v>-5.0775404061536786E-2</v>
      </c>
      <c r="E364" s="1">
        <f t="shared" si="23"/>
        <v>0.10421968494767275</v>
      </c>
      <c r="F364" s="1">
        <f t="shared" si="24"/>
        <v>-0.32283073730311485</v>
      </c>
      <c r="G364" s="1">
        <f t="shared" si="25"/>
        <v>-0.23128219617107976</v>
      </c>
      <c r="H364" s="1">
        <v>0.42759180422454446</v>
      </c>
      <c r="I364" s="1">
        <f t="shared" si="26"/>
        <v>3.9958385657086953E-2</v>
      </c>
      <c r="J364" s="1">
        <f t="shared" si="27"/>
        <v>-0.30569566552832372</v>
      </c>
      <c r="AW364" s="59"/>
      <c r="AX364" s="59"/>
      <c r="AY364" s="59"/>
      <c r="AZ364" s="59"/>
      <c r="BA364" s="59"/>
      <c r="BB364" s="59"/>
      <c r="BC364" s="59"/>
      <c r="BD364" s="72"/>
      <c r="BE364" s="59"/>
      <c r="BF364" s="59"/>
      <c r="BG364" s="59"/>
      <c r="BH364" s="59">
        <f t="shared" si="28"/>
        <v>1</v>
      </c>
      <c r="BI364" s="59">
        <f t="shared" si="29"/>
        <v>5.0775404061536786E-2</v>
      </c>
      <c r="BJ364" s="59" t="e">
        <f t="shared" si="30"/>
        <v>#N/A</v>
      </c>
      <c r="BK364" s="59"/>
      <c r="BL364" s="59"/>
      <c r="BM364" s="59"/>
      <c r="BN364" s="59"/>
      <c r="BO364" s="59"/>
      <c r="BP364" s="59"/>
      <c r="BQ364" s="59"/>
      <c r="BR364" s="59"/>
      <c r="BS364" s="59"/>
      <c r="BT364" s="59"/>
      <c r="BU364" s="59"/>
      <c r="BV364" s="59"/>
      <c r="BW364" s="59"/>
      <c r="BX364" s="59"/>
      <c r="BY364" s="59"/>
      <c r="BZ364" s="59"/>
      <c r="CA364" s="59"/>
      <c r="CB364" s="59"/>
      <c r="CC364" s="59"/>
      <c r="CD364" s="59"/>
      <c r="CE364" s="59"/>
      <c r="CF364" s="59"/>
      <c r="CG364" s="59"/>
      <c r="CH364" s="59"/>
      <c r="CI364" s="59"/>
      <c r="CJ364" s="59"/>
      <c r="CK364" s="59"/>
      <c r="CL364" s="59"/>
      <c r="CM364" s="59"/>
      <c r="CN364" s="59"/>
      <c r="CO364" s="59"/>
      <c r="CP364" s="59"/>
      <c r="CQ364" s="59"/>
      <c r="CR364" s="59"/>
      <c r="CS364" s="59"/>
      <c r="CT364" s="59"/>
      <c r="CU364" s="59"/>
      <c r="CV364" s="59"/>
      <c r="CW364" s="59"/>
      <c r="CX364" s="59"/>
      <c r="CY364" s="59"/>
      <c r="CZ364" s="59"/>
      <c r="DA364" s="59"/>
      <c r="DB364" s="59"/>
      <c r="DC364" s="59"/>
      <c r="DD364" s="59"/>
      <c r="DE364" s="59"/>
      <c r="DF364" s="59"/>
      <c r="DG364" s="59"/>
      <c r="DH364" s="59"/>
      <c r="DI364" s="59"/>
      <c r="DJ364" s="59"/>
      <c r="DK364" s="59"/>
      <c r="DL364" s="59"/>
      <c r="DM364" s="59"/>
      <c r="DN364" s="59"/>
      <c r="DO364" s="59"/>
      <c r="DP364" s="59"/>
      <c r="DQ364" s="59"/>
      <c r="DR364" s="59"/>
      <c r="DS364" s="59"/>
      <c r="DT364" s="59"/>
      <c r="DU364" s="59"/>
      <c r="DV364" s="59"/>
      <c r="DW364" s="59"/>
      <c r="DX364" s="59"/>
      <c r="DY364" s="59"/>
      <c r="DZ364" s="59"/>
      <c r="EA364" s="59"/>
      <c r="EB364" s="59"/>
      <c r="EC364" s="59"/>
      <c r="ED364" s="59"/>
      <c r="EE364" s="59"/>
      <c r="EF364" s="59"/>
      <c r="EG364" s="59"/>
      <c r="EH364" s="59"/>
      <c r="EI364" s="59"/>
      <c r="EJ364" s="59"/>
      <c r="EK364" s="59"/>
      <c r="EL364" s="59"/>
      <c r="EM364" s="59"/>
      <c r="EN364" s="59"/>
      <c r="EO364" s="59"/>
      <c r="EP364" s="59"/>
      <c r="EQ364" s="59"/>
      <c r="ER364" s="59"/>
      <c r="ES364" s="59"/>
      <c r="ET364" s="59"/>
    </row>
    <row r="365" spans="1:150" outlineLevel="1" x14ac:dyDescent="0.2">
      <c r="A365" s="17">
        <v>162</v>
      </c>
      <c r="B365" s="17">
        <v>0</v>
      </c>
      <c r="C365" s="1">
        <v>1.3970533679849265E-24</v>
      </c>
      <c r="D365" s="1">
        <f t="shared" si="22"/>
        <v>-1.3970533679849265E-24</v>
      </c>
      <c r="E365" s="1">
        <f t="shared" si="23"/>
        <v>0</v>
      </c>
      <c r="F365" s="1">
        <f t="shared" si="24"/>
        <v>0</v>
      </c>
      <c r="G365" s="1">
        <f t="shared" si="25"/>
        <v>-1.1819701214434004E-12</v>
      </c>
      <c r="H365" s="1">
        <v>1.8507341435434234E-21</v>
      </c>
      <c r="I365" s="1">
        <f t="shared" si="26"/>
        <v>2.5855743684820383E-45</v>
      </c>
      <c r="J365" s="1">
        <f t="shared" si="27"/>
        <v>-1.1819701214434004E-12</v>
      </c>
      <c r="AW365" s="59"/>
      <c r="AX365" s="59"/>
      <c r="AY365" s="59"/>
      <c r="AZ365" s="59"/>
      <c r="BA365" s="59"/>
      <c r="BB365" s="59"/>
      <c r="BC365" s="59"/>
      <c r="BD365" s="72"/>
      <c r="BE365" s="59"/>
      <c r="BF365" s="59"/>
      <c r="BG365" s="59"/>
      <c r="BH365" s="59">
        <f t="shared" si="28"/>
        <v>1</v>
      </c>
      <c r="BI365" s="59">
        <f t="shared" si="29"/>
        <v>1.3970533679849265E-24</v>
      </c>
      <c r="BJ365" s="59" t="e">
        <f t="shared" si="30"/>
        <v>#N/A</v>
      </c>
      <c r="BK365" s="59"/>
      <c r="BL365" s="59"/>
      <c r="BM365" s="59"/>
      <c r="BN365" s="59"/>
      <c r="BO365" s="59"/>
      <c r="BP365" s="59"/>
      <c r="BQ365" s="59"/>
      <c r="BR365" s="59"/>
      <c r="BS365" s="59"/>
      <c r="BT365" s="59"/>
      <c r="BU365" s="59"/>
      <c r="BV365" s="59"/>
      <c r="BW365" s="59"/>
      <c r="BX365" s="59"/>
      <c r="BY365" s="59"/>
      <c r="BZ365" s="59"/>
      <c r="CA365" s="59"/>
      <c r="CB365" s="59"/>
      <c r="CC365" s="59"/>
      <c r="CD365" s="59"/>
      <c r="CE365" s="59"/>
      <c r="CF365" s="59"/>
      <c r="CG365" s="59"/>
      <c r="CH365" s="59"/>
      <c r="CI365" s="59"/>
      <c r="CJ365" s="59"/>
      <c r="CK365" s="59"/>
      <c r="CL365" s="59"/>
      <c r="CM365" s="59"/>
      <c r="CN365" s="59"/>
      <c r="CO365" s="59"/>
      <c r="CP365" s="59"/>
      <c r="CQ365" s="59"/>
      <c r="CR365" s="59"/>
      <c r="CS365" s="59"/>
      <c r="CT365" s="59"/>
      <c r="CU365" s="59"/>
      <c r="CV365" s="59"/>
      <c r="CW365" s="59"/>
      <c r="CX365" s="59"/>
      <c r="CY365" s="59"/>
      <c r="CZ365" s="59"/>
      <c r="DA365" s="59"/>
      <c r="DB365" s="59"/>
      <c r="DC365" s="59"/>
      <c r="DD365" s="59"/>
      <c r="DE365" s="59"/>
      <c r="DF365" s="59"/>
      <c r="DG365" s="59"/>
      <c r="DH365" s="59"/>
      <c r="DI365" s="59"/>
      <c r="DJ365" s="59"/>
      <c r="DK365" s="59"/>
      <c r="DL365" s="59"/>
      <c r="DM365" s="59"/>
      <c r="DN365" s="59"/>
      <c r="DO365" s="59"/>
      <c r="DP365" s="59"/>
      <c r="DQ365" s="59"/>
      <c r="DR365" s="59"/>
      <c r="DS365" s="59"/>
      <c r="DT365" s="59"/>
      <c r="DU365" s="59"/>
      <c r="DV365" s="59"/>
      <c r="DW365" s="59"/>
      <c r="DX365" s="59"/>
      <c r="DY365" s="59"/>
      <c r="DZ365" s="59"/>
      <c r="EA365" s="59"/>
      <c r="EB365" s="59"/>
      <c r="EC365" s="59"/>
      <c r="ED365" s="59"/>
      <c r="EE365" s="59"/>
      <c r="EF365" s="59"/>
      <c r="EG365" s="59"/>
      <c r="EH365" s="59"/>
      <c r="EI365" s="59"/>
      <c r="EJ365" s="59"/>
      <c r="EK365" s="59"/>
      <c r="EL365" s="59"/>
      <c r="EM365" s="59"/>
      <c r="EN365" s="59"/>
      <c r="EO365" s="59"/>
      <c r="EP365" s="59"/>
      <c r="EQ365" s="59"/>
      <c r="ER365" s="59"/>
      <c r="ES365" s="59"/>
      <c r="ET365" s="59"/>
    </row>
    <row r="366" spans="1:150" outlineLevel="1" x14ac:dyDescent="0.2">
      <c r="A366" s="17">
        <v>163</v>
      </c>
      <c r="B366" s="17">
        <v>0</v>
      </c>
      <c r="C366" s="1">
        <v>3.3272581340909983E-19</v>
      </c>
      <c r="D366" s="1">
        <f t="shared" si="22"/>
        <v>-3.3272581340909983E-19</v>
      </c>
      <c r="E366" s="1">
        <f t="shared" si="23"/>
        <v>0</v>
      </c>
      <c r="F366" s="1">
        <f t="shared" si="24"/>
        <v>0</v>
      </c>
      <c r="G366" s="1">
        <f t="shared" si="25"/>
        <v>-5.7682390155843907E-10</v>
      </c>
      <c r="H366" s="1">
        <v>2.6299252848901592E-16</v>
      </c>
      <c r="I366" s="1">
        <f t="shared" si="26"/>
        <v>8.7504402962023701E-35</v>
      </c>
      <c r="J366" s="1">
        <f t="shared" si="27"/>
        <v>-5.7682390155843917E-10</v>
      </c>
      <c r="AW366" s="59"/>
      <c r="AX366" s="59"/>
      <c r="AY366" s="59"/>
      <c r="AZ366" s="59"/>
      <c r="BA366" s="59"/>
      <c r="BB366" s="59"/>
      <c r="BC366" s="59"/>
      <c r="BD366" s="72"/>
      <c r="BE366" s="59"/>
      <c r="BF366" s="59"/>
      <c r="BG366" s="59"/>
      <c r="BH366" s="59">
        <f t="shared" si="28"/>
        <v>1</v>
      </c>
      <c r="BI366" s="59">
        <f t="shared" si="29"/>
        <v>3.3272581340909983E-19</v>
      </c>
      <c r="BJ366" s="59" t="e">
        <f t="shared" si="30"/>
        <v>#N/A</v>
      </c>
      <c r="BK366" s="59"/>
      <c r="BL366" s="59"/>
      <c r="BM366" s="59"/>
      <c r="BN366" s="59"/>
      <c r="BO366" s="59"/>
      <c r="BP366" s="59"/>
      <c r="BQ366" s="59"/>
      <c r="BR366" s="59"/>
      <c r="BS366" s="59"/>
      <c r="BT366" s="59"/>
      <c r="BU366" s="59"/>
      <c r="BV366" s="59"/>
      <c r="BW366" s="59"/>
      <c r="BX366" s="59"/>
      <c r="BY366" s="59"/>
      <c r="BZ366" s="59"/>
      <c r="CA366" s="59"/>
      <c r="CB366" s="59"/>
      <c r="CC366" s="59"/>
      <c r="CD366" s="59"/>
      <c r="CE366" s="59"/>
      <c r="CF366" s="59"/>
      <c r="CG366" s="59"/>
      <c r="CH366" s="59"/>
      <c r="CI366" s="59"/>
      <c r="CJ366" s="59"/>
      <c r="CK366" s="59"/>
      <c r="CL366" s="59"/>
      <c r="CM366" s="59"/>
      <c r="CN366" s="59"/>
      <c r="CO366" s="59"/>
      <c r="CP366" s="59"/>
      <c r="CQ366" s="59"/>
      <c r="CR366" s="59"/>
      <c r="CS366" s="59"/>
      <c r="CT366" s="59"/>
      <c r="CU366" s="59"/>
      <c r="CV366" s="59"/>
      <c r="CW366" s="59"/>
      <c r="CX366" s="59"/>
      <c r="CY366" s="59"/>
      <c r="CZ366" s="59"/>
      <c r="DA366" s="59"/>
      <c r="DB366" s="59"/>
      <c r="DC366" s="59"/>
      <c r="DD366" s="59"/>
      <c r="DE366" s="59"/>
      <c r="DF366" s="59"/>
      <c r="DG366" s="59"/>
      <c r="DH366" s="59"/>
      <c r="DI366" s="59"/>
      <c r="DJ366" s="59"/>
      <c r="DK366" s="59"/>
      <c r="DL366" s="59"/>
      <c r="DM366" s="59"/>
      <c r="DN366" s="59"/>
      <c r="DO366" s="59"/>
      <c r="DP366" s="59"/>
      <c r="DQ366" s="59"/>
      <c r="DR366" s="59"/>
      <c r="DS366" s="59"/>
      <c r="DT366" s="59"/>
      <c r="DU366" s="59"/>
      <c r="DV366" s="59"/>
      <c r="DW366" s="59"/>
      <c r="DX366" s="59"/>
      <c r="DY366" s="59"/>
      <c r="DZ366" s="59"/>
      <c r="EA366" s="59"/>
      <c r="EB366" s="59"/>
      <c r="EC366" s="59"/>
      <c r="ED366" s="59"/>
      <c r="EE366" s="59"/>
      <c r="EF366" s="59"/>
      <c r="EG366" s="59"/>
      <c r="EH366" s="59"/>
      <c r="EI366" s="59"/>
      <c r="EJ366" s="59"/>
      <c r="EK366" s="59"/>
      <c r="EL366" s="59"/>
      <c r="EM366" s="59"/>
      <c r="EN366" s="59"/>
      <c r="EO366" s="59"/>
      <c r="EP366" s="59"/>
      <c r="EQ366" s="59"/>
      <c r="ER366" s="59"/>
      <c r="ES366" s="59"/>
      <c r="ET366" s="59"/>
    </row>
    <row r="367" spans="1:150" outlineLevel="1" x14ac:dyDescent="0.2">
      <c r="A367" s="17">
        <v>164</v>
      </c>
      <c r="B367" s="17">
        <v>0</v>
      </c>
      <c r="C367" s="1">
        <v>2.557200109835994E-10</v>
      </c>
      <c r="D367" s="1">
        <f t="shared" si="22"/>
        <v>-2.557200109835994E-10</v>
      </c>
      <c r="E367" s="1">
        <f t="shared" si="23"/>
        <v>5.114402234397402E-10</v>
      </c>
      <c r="F367" s="1">
        <f t="shared" si="24"/>
        <v>-2.2615044183899801E-5</v>
      </c>
      <c r="G367" s="1">
        <f t="shared" si="25"/>
        <v>-1.5991247951582518E-5</v>
      </c>
      <c r="H367" s="1">
        <v>6.6093182723558142E-8</v>
      </c>
      <c r="I367" s="1">
        <f t="shared" si="26"/>
        <v>1.6901350533395387E-17</v>
      </c>
      <c r="J367" s="1">
        <f t="shared" si="27"/>
        <v>-1.5991248480038781E-5</v>
      </c>
      <c r="AW367" s="59"/>
      <c r="AX367" s="59"/>
      <c r="AY367" s="59"/>
      <c r="AZ367" s="59"/>
      <c r="BA367" s="59"/>
      <c r="BB367" s="59"/>
      <c r="BC367" s="59"/>
      <c r="BD367" s="72"/>
      <c r="BE367" s="59"/>
      <c r="BF367" s="59"/>
      <c r="BG367" s="59"/>
      <c r="BH367" s="59">
        <f t="shared" si="28"/>
        <v>1</v>
      </c>
      <c r="BI367" s="59">
        <f t="shared" si="29"/>
        <v>2.557200109835994E-10</v>
      </c>
      <c r="BJ367" s="59" t="e">
        <f t="shared" si="30"/>
        <v>#N/A</v>
      </c>
      <c r="BK367" s="59"/>
      <c r="BL367" s="59"/>
      <c r="BM367" s="59"/>
      <c r="BN367" s="59"/>
      <c r="BO367" s="59"/>
      <c r="BP367" s="59"/>
      <c r="BQ367" s="59"/>
      <c r="BR367" s="59"/>
      <c r="BS367" s="59"/>
      <c r="BT367" s="59"/>
      <c r="BU367" s="59"/>
      <c r="BV367" s="59"/>
      <c r="BW367" s="59"/>
      <c r="BX367" s="59"/>
      <c r="BY367" s="59"/>
      <c r="BZ367" s="59"/>
      <c r="CA367" s="59"/>
      <c r="CB367" s="59"/>
      <c r="CC367" s="59"/>
      <c r="CD367" s="59"/>
      <c r="CE367" s="59"/>
      <c r="CF367" s="59"/>
      <c r="CG367" s="59"/>
      <c r="CH367" s="59"/>
      <c r="CI367" s="59"/>
      <c r="CJ367" s="59"/>
      <c r="CK367" s="59"/>
      <c r="CL367" s="59"/>
      <c r="CM367" s="59"/>
      <c r="CN367" s="59"/>
      <c r="CO367" s="59"/>
      <c r="CP367" s="59"/>
      <c r="CQ367" s="59"/>
      <c r="CR367" s="59"/>
      <c r="CS367" s="59"/>
      <c r="CT367" s="59"/>
      <c r="CU367" s="59"/>
      <c r="CV367" s="59"/>
      <c r="CW367" s="59"/>
      <c r="CX367" s="59"/>
      <c r="CY367" s="59"/>
      <c r="CZ367" s="59"/>
      <c r="DA367" s="59"/>
      <c r="DB367" s="59"/>
      <c r="DC367" s="59"/>
      <c r="DD367" s="59"/>
      <c r="DE367" s="59"/>
      <c r="DF367" s="59"/>
      <c r="DG367" s="59"/>
      <c r="DH367" s="59"/>
      <c r="DI367" s="59"/>
      <c r="DJ367" s="59"/>
      <c r="DK367" s="59"/>
      <c r="DL367" s="59"/>
      <c r="DM367" s="59"/>
      <c r="DN367" s="59"/>
      <c r="DO367" s="59"/>
      <c r="DP367" s="59"/>
      <c r="DQ367" s="59"/>
      <c r="DR367" s="59"/>
      <c r="DS367" s="59"/>
      <c r="DT367" s="59"/>
      <c r="DU367" s="59"/>
      <c r="DV367" s="59"/>
      <c r="DW367" s="59"/>
      <c r="DX367" s="59"/>
      <c r="DY367" s="59"/>
      <c r="DZ367" s="59"/>
      <c r="EA367" s="59"/>
      <c r="EB367" s="59"/>
      <c r="EC367" s="59"/>
      <c r="ED367" s="59"/>
      <c r="EE367" s="59"/>
      <c r="EF367" s="59"/>
      <c r="EG367" s="59"/>
      <c r="EH367" s="59"/>
      <c r="EI367" s="59"/>
      <c r="EJ367" s="59"/>
      <c r="EK367" s="59"/>
      <c r="EL367" s="59"/>
      <c r="EM367" s="59"/>
      <c r="EN367" s="59"/>
      <c r="EO367" s="59"/>
      <c r="EP367" s="59"/>
      <c r="EQ367" s="59"/>
      <c r="ER367" s="59"/>
      <c r="ES367" s="59"/>
      <c r="ET367" s="59"/>
    </row>
    <row r="368" spans="1:150" outlineLevel="1" x14ac:dyDescent="0.2">
      <c r="A368" s="17">
        <v>165</v>
      </c>
      <c r="B368" s="17">
        <v>0</v>
      </c>
      <c r="C368" s="1">
        <v>1.6138525946762359E-19</v>
      </c>
      <c r="D368" s="1">
        <f t="shared" si="22"/>
        <v>-1.6138525946762359E-19</v>
      </c>
      <c r="E368" s="1">
        <f t="shared" si="23"/>
        <v>0</v>
      </c>
      <c r="F368" s="1">
        <f t="shared" si="24"/>
        <v>0</v>
      </c>
      <c r="G368" s="1">
        <f t="shared" si="25"/>
        <v>-4.0172784253474838E-10</v>
      </c>
      <c r="H368" s="1">
        <v>1.365588665992533E-16</v>
      </c>
      <c r="I368" s="1">
        <f t="shared" si="26"/>
        <v>2.2038588118725092E-35</v>
      </c>
      <c r="J368" s="1">
        <f t="shared" si="27"/>
        <v>-4.0172784253474838E-10</v>
      </c>
      <c r="AW368" s="59"/>
      <c r="AX368" s="59"/>
      <c r="AY368" s="59"/>
      <c r="AZ368" s="59"/>
      <c r="BA368" s="59"/>
      <c r="BB368" s="59"/>
      <c r="BC368" s="59"/>
      <c r="BD368" s="72"/>
      <c r="BE368" s="59"/>
      <c r="BF368" s="59"/>
      <c r="BG368" s="59"/>
      <c r="BH368" s="59">
        <f t="shared" si="28"/>
        <v>1</v>
      </c>
      <c r="BI368" s="59">
        <f t="shared" si="29"/>
        <v>1.6138525946762359E-19</v>
      </c>
      <c r="BJ368" s="59" t="e">
        <f t="shared" si="30"/>
        <v>#N/A</v>
      </c>
      <c r="BK368" s="59"/>
      <c r="BL368" s="59"/>
      <c r="BM368" s="59"/>
      <c r="BN368" s="59"/>
      <c r="BO368" s="59"/>
      <c r="BP368" s="59"/>
      <c r="BQ368" s="59"/>
      <c r="BR368" s="59"/>
      <c r="BS368" s="59"/>
      <c r="BT368" s="59"/>
      <c r="BU368" s="59"/>
      <c r="BV368" s="59"/>
      <c r="BW368" s="59"/>
      <c r="BX368" s="59"/>
      <c r="BY368" s="59"/>
      <c r="BZ368" s="59"/>
      <c r="CA368" s="59"/>
      <c r="CB368" s="59"/>
      <c r="CC368" s="59"/>
      <c r="CD368" s="59"/>
      <c r="CE368" s="59"/>
      <c r="CF368" s="59"/>
      <c r="CG368" s="59"/>
      <c r="CH368" s="59"/>
      <c r="CI368" s="59"/>
      <c r="CJ368" s="59"/>
      <c r="CK368" s="59"/>
      <c r="CL368" s="59"/>
      <c r="CM368" s="59"/>
      <c r="CN368" s="59"/>
      <c r="CO368" s="59"/>
      <c r="CP368" s="59"/>
      <c r="CQ368" s="59"/>
      <c r="CR368" s="59"/>
      <c r="CS368" s="59"/>
      <c r="CT368" s="59"/>
      <c r="CU368" s="59"/>
      <c r="CV368" s="59"/>
      <c r="CW368" s="59"/>
      <c r="CX368" s="59"/>
      <c r="CY368" s="59"/>
      <c r="CZ368" s="59"/>
      <c r="DA368" s="59"/>
      <c r="DB368" s="59"/>
      <c r="DC368" s="59"/>
      <c r="DD368" s="59"/>
      <c r="DE368" s="59"/>
      <c r="DF368" s="59"/>
      <c r="DG368" s="59"/>
      <c r="DH368" s="59"/>
      <c r="DI368" s="59"/>
      <c r="DJ368" s="59"/>
      <c r="DK368" s="59"/>
      <c r="DL368" s="59"/>
      <c r="DM368" s="59"/>
      <c r="DN368" s="59"/>
      <c r="DO368" s="59"/>
      <c r="DP368" s="59"/>
      <c r="DQ368" s="59"/>
      <c r="DR368" s="59"/>
      <c r="DS368" s="59"/>
      <c r="DT368" s="59"/>
      <c r="DU368" s="59"/>
      <c r="DV368" s="59"/>
      <c r="DW368" s="59"/>
      <c r="DX368" s="59"/>
      <c r="DY368" s="59"/>
      <c r="DZ368" s="59"/>
      <c r="EA368" s="59"/>
      <c r="EB368" s="59"/>
      <c r="EC368" s="59"/>
      <c r="ED368" s="59"/>
      <c r="EE368" s="59"/>
      <c r="EF368" s="59"/>
      <c r="EG368" s="59"/>
      <c r="EH368" s="59"/>
      <c r="EI368" s="59"/>
      <c r="EJ368" s="59"/>
      <c r="EK368" s="59"/>
      <c r="EL368" s="59"/>
      <c r="EM368" s="59"/>
      <c r="EN368" s="59"/>
      <c r="EO368" s="59"/>
      <c r="EP368" s="59"/>
      <c r="EQ368" s="59"/>
      <c r="ER368" s="59"/>
      <c r="ES368" s="59"/>
      <c r="ET368" s="59"/>
    </row>
    <row r="369" spans="1:150" outlineLevel="1" x14ac:dyDescent="0.2">
      <c r="A369" s="17">
        <v>166</v>
      </c>
      <c r="B369" s="17">
        <v>0</v>
      </c>
      <c r="C369" s="1">
        <v>1.5386905204919622E-29</v>
      </c>
      <c r="D369" s="1">
        <f t="shared" si="22"/>
        <v>-1.5386905204919622E-29</v>
      </c>
      <c r="E369" s="1">
        <f t="shared" si="23"/>
        <v>0</v>
      </c>
      <c r="F369" s="1">
        <f t="shared" si="24"/>
        <v>0</v>
      </c>
      <c r="G369" s="1">
        <f t="shared" si="25"/>
        <v>-3.9226145878635115E-15</v>
      </c>
      <c r="H369" s="1">
        <v>2.9884072630667564E-26</v>
      </c>
      <c r="I369" s="1">
        <f t="shared" si="26"/>
        <v>4.5982339270501485E-55</v>
      </c>
      <c r="J369" s="1">
        <f t="shared" si="27"/>
        <v>-3.9226145878635115E-15</v>
      </c>
      <c r="AW369" s="59"/>
      <c r="AX369" s="59"/>
      <c r="AY369" s="59"/>
      <c r="AZ369" s="59"/>
      <c r="BA369" s="59"/>
      <c r="BB369" s="59"/>
      <c r="BC369" s="59"/>
      <c r="BD369" s="72"/>
      <c r="BE369" s="59"/>
      <c r="BF369" s="59"/>
      <c r="BG369" s="59"/>
      <c r="BH369" s="59">
        <f t="shared" si="28"/>
        <v>1</v>
      </c>
      <c r="BI369" s="59">
        <f t="shared" si="29"/>
        <v>1.5386905204919622E-29</v>
      </c>
      <c r="BJ369" s="59" t="e">
        <f t="shared" si="30"/>
        <v>#N/A</v>
      </c>
      <c r="BK369" s="59"/>
      <c r="BL369" s="59"/>
      <c r="BM369" s="59"/>
      <c r="BN369" s="59"/>
      <c r="BO369" s="59"/>
      <c r="BP369" s="59"/>
      <c r="BQ369" s="59"/>
      <c r="BR369" s="59"/>
      <c r="BS369" s="59"/>
      <c r="BT369" s="59"/>
      <c r="BU369" s="59"/>
      <c r="BV369" s="59"/>
      <c r="BW369" s="59"/>
      <c r="BX369" s="59"/>
      <c r="BY369" s="59"/>
      <c r="BZ369" s="59"/>
      <c r="CA369" s="59"/>
      <c r="CB369" s="59"/>
      <c r="CC369" s="59"/>
      <c r="CD369" s="59"/>
      <c r="CE369" s="59"/>
      <c r="CF369" s="59"/>
      <c r="CG369" s="59"/>
      <c r="CH369" s="59"/>
      <c r="CI369" s="59"/>
      <c r="CJ369" s="59"/>
      <c r="CK369" s="59"/>
      <c r="CL369" s="59"/>
      <c r="CM369" s="59"/>
      <c r="CN369" s="59"/>
      <c r="CO369" s="59"/>
      <c r="CP369" s="59"/>
      <c r="CQ369" s="59"/>
      <c r="CR369" s="59"/>
      <c r="CS369" s="59"/>
      <c r="CT369" s="59"/>
      <c r="CU369" s="59"/>
      <c r="CV369" s="59"/>
      <c r="CW369" s="59"/>
      <c r="CX369" s="59"/>
      <c r="CY369" s="59"/>
      <c r="CZ369" s="59"/>
      <c r="DA369" s="59"/>
      <c r="DB369" s="59"/>
      <c r="DC369" s="59"/>
      <c r="DD369" s="59"/>
      <c r="DE369" s="59"/>
      <c r="DF369" s="59"/>
      <c r="DG369" s="59"/>
      <c r="DH369" s="59"/>
      <c r="DI369" s="59"/>
      <c r="DJ369" s="59"/>
      <c r="DK369" s="59"/>
      <c r="DL369" s="59"/>
      <c r="DM369" s="59"/>
      <c r="DN369" s="59"/>
      <c r="DO369" s="59"/>
      <c r="DP369" s="59"/>
      <c r="DQ369" s="59"/>
      <c r="DR369" s="59"/>
      <c r="DS369" s="59"/>
      <c r="DT369" s="59"/>
      <c r="DU369" s="59"/>
      <c r="DV369" s="59"/>
      <c r="DW369" s="59"/>
      <c r="DX369" s="59"/>
      <c r="DY369" s="59"/>
      <c r="DZ369" s="59"/>
      <c r="EA369" s="59"/>
      <c r="EB369" s="59"/>
      <c r="EC369" s="59"/>
      <c r="ED369" s="59"/>
      <c r="EE369" s="59"/>
      <c r="EF369" s="59"/>
      <c r="EG369" s="59"/>
      <c r="EH369" s="59"/>
      <c r="EI369" s="59"/>
      <c r="EJ369" s="59"/>
      <c r="EK369" s="59"/>
      <c r="EL369" s="59"/>
      <c r="EM369" s="59"/>
      <c r="EN369" s="59"/>
      <c r="EO369" s="59"/>
      <c r="EP369" s="59"/>
      <c r="EQ369" s="59"/>
      <c r="ER369" s="59"/>
      <c r="ES369" s="59"/>
      <c r="ET369" s="59"/>
    </row>
    <row r="370" spans="1:150" outlineLevel="1" x14ac:dyDescent="0.2">
      <c r="A370" s="17">
        <v>167</v>
      </c>
      <c r="B370" s="17">
        <v>0</v>
      </c>
      <c r="C370" s="1">
        <v>2.8131830284686685E-22</v>
      </c>
      <c r="D370" s="1">
        <f t="shared" si="22"/>
        <v>-2.8131830284686685E-22</v>
      </c>
      <c r="E370" s="1">
        <f t="shared" si="23"/>
        <v>0</v>
      </c>
      <c r="F370" s="1">
        <f t="shared" si="24"/>
        <v>0</v>
      </c>
      <c r="G370" s="1">
        <f t="shared" si="25"/>
        <v>-1.6772546105075009E-11</v>
      </c>
      <c r="H370" s="1">
        <v>3.2176359741687128E-19</v>
      </c>
      <c r="I370" s="1">
        <f t="shared" si="26"/>
        <v>9.051798914321674E-41</v>
      </c>
      <c r="J370" s="1">
        <f t="shared" si="27"/>
        <v>-1.6772546105075009E-11</v>
      </c>
      <c r="AW370" s="59"/>
      <c r="AX370" s="59"/>
      <c r="AY370" s="59"/>
      <c r="AZ370" s="59"/>
      <c r="BA370" s="59"/>
      <c r="BB370" s="59"/>
      <c r="BC370" s="59"/>
      <c r="BD370" s="72"/>
      <c r="BE370" s="59"/>
      <c r="BF370" s="59"/>
      <c r="BG370" s="59"/>
      <c r="BH370" s="59">
        <f t="shared" si="28"/>
        <v>1</v>
      </c>
      <c r="BI370" s="59">
        <f t="shared" si="29"/>
        <v>2.8131830284686685E-22</v>
      </c>
      <c r="BJ370" s="59" t="e">
        <f t="shared" si="30"/>
        <v>#N/A</v>
      </c>
      <c r="BK370" s="59"/>
      <c r="BL370" s="59"/>
      <c r="BM370" s="59"/>
      <c r="BN370" s="59"/>
      <c r="BO370" s="59"/>
      <c r="BP370" s="59"/>
      <c r="BQ370" s="59"/>
      <c r="BR370" s="59"/>
      <c r="BS370" s="59"/>
      <c r="BT370" s="59"/>
      <c r="BU370" s="59"/>
      <c r="BV370" s="59"/>
      <c r="BW370" s="59"/>
      <c r="BX370" s="59"/>
      <c r="BY370" s="59"/>
      <c r="BZ370" s="59"/>
      <c r="CA370" s="59"/>
      <c r="CB370" s="59"/>
      <c r="CC370" s="59"/>
      <c r="CD370" s="59"/>
      <c r="CE370" s="59"/>
      <c r="CF370" s="59"/>
      <c r="CG370" s="59"/>
      <c r="CH370" s="59"/>
      <c r="CI370" s="59"/>
      <c r="CJ370" s="59"/>
      <c r="CK370" s="59"/>
      <c r="CL370" s="59"/>
      <c r="CM370" s="59"/>
      <c r="CN370" s="59"/>
      <c r="CO370" s="59"/>
      <c r="CP370" s="59"/>
      <c r="CQ370" s="59"/>
      <c r="CR370" s="59"/>
      <c r="CS370" s="59"/>
      <c r="CT370" s="59"/>
      <c r="CU370" s="59"/>
      <c r="CV370" s="59"/>
      <c r="CW370" s="59"/>
      <c r="CX370" s="59"/>
      <c r="CY370" s="59"/>
      <c r="CZ370" s="59"/>
      <c r="DA370" s="59"/>
      <c r="DB370" s="59"/>
      <c r="DC370" s="59"/>
      <c r="DD370" s="59"/>
      <c r="DE370" s="59"/>
      <c r="DF370" s="59"/>
      <c r="DG370" s="59"/>
      <c r="DH370" s="59"/>
      <c r="DI370" s="59"/>
      <c r="DJ370" s="59"/>
      <c r="DK370" s="59"/>
      <c r="DL370" s="59"/>
      <c r="DM370" s="59"/>
      <c r="DN370" s="59"/>
      <c r="DO370" s="59"/>
      <c r="DP370" s="59"/>
      <c r="DQ370" s="59"/>
      <c r="DR370" s="59"/>
      <c r="DS370" s="59"/>
      <c r="DT370" s="59"/>
      <c r="DU370" s="59"/>
      <c r="DV370" s="59"/>
      <c r="DW370" s="59"/>
      <c r="DX370" s="59"/>
      <c r="DY370" s="59"/>
      <c r="DZ370" s="59"/>
      <c r="EA370" s="59"/>
      <c r="EB370" s="59"/>
      <c r="EC370" s="59"/>
      <c r="ED370" s="59"/>
      <c r="EE370" s="59"/>
      <c r="EF370" s="59"/>
      <c r="EG370" s="59"/>
      <c r="EH370" s="59"/>
      <c r="EI370" s="59"/>
      <c r="EJ370" s="59"/>
      <c r="EK370" s="59"/>
      <c r="EL370" s="59"/>
      <c r="EM370" s="59"/>
      <c r="EN370" s="59"/>
      <c r="EO370" s="59"/>
      <c r="EP370" s="59"/>
      <c r="EQ370" s="59"/>
      <c r="ER370" s="59"/>
      <c r="ES370" s="59"/>
      <c r="ET370" s="59"/>
    </row>
    <row r="371" spans="1:150" outlineLevel="1" x14ac:dyDescent="0.2">
      <c r="A371" s="17">
        <v>168</v>
      </c>
      <c r="B371" s="17">
        <v>0</v>
      </c>
      <c r="C371" s="1">
        <v>7.9218642456625261E-20</v>
      </c>
      <c r="D371" s="1">
        <f t="shared" si="22"/>
        <v>-7.9218642456625261E-20</v>
      </c>
      <c r="E371" s="1">
        <f t="shared" si="23"/>
        <v>0</v>
      </c>
      <c r="F371" s="1">
        <f t="shared" si="24"/>
        <v>0</v>
      </c>
      <c r="G371" s="1">
        <f t="shared" si="25"/>
        <v>-2.8145806518311974E-10</v>
      </c>
      <c r="H371" s="1">
        <v>7.0565245161195171E-17</v>
      </c>
      <c r="I371" s="1">
        <f t="shared" si="26"/>
        <v>5.5900829262888275E-36</v>
      </c>
      <c r="J371" s="1">
        <f t="shared" si="27"/>
        <v>-2.8145806518311974E-10</v>
      </c>
      <c r="AW371" s="59"/>
      <c r="AX371" s="59"/>
      <c r="AY371" s="59"/>
      <c r="AZ371" s="59"/>
      <c r="BA371" s="59"/>
      <c r="BB371" s="59"/>
      <c r="BC371" s="59"/>
      <c r="BD371" s="72"/>
      <c r="BE371" s="59"/>
      <c r="BF371" s="59"/>
      <c r="BG371" s="59"/>
      <c r="BH371" s="59">
        <f t="shared" si="28"/>
        <v>1</v>
      </c>
      <c r="BI371" s="59">
        <f t="shared" si="29"/>
        <v>7.9218642456625261E-20</v>
      </c>
      <c r="BJ371" s="59" t="e">
        <f t="shared" si="30"/>
        <v>#N/A</v>
      </c>
      <c r="BK371" s="59"/>
      <c r="BL371" s="59"/>
      <c r="BM371" s="59"/>
      <c r="BN371" s="59"/>
      <c r="BO371" s="59"/>
      <c r="BP371" s="59"/>
      <c r="BQ371" s="59"/>
      <c r="BR371" s="59"/>
      <c r="BS371" s="59"/>
      <c r="BT371" s="59"/>
      <c r="BU371" s="59"/>
      <c r="BV371" s="59"/>
      <c r="BW371" s="59"/>
      <c r="BX371" s="59"/>
      <c r="BY371" s="59"/>
      <c r="BZ371" s="59"/>
      <c r="CA371" s="59"/>
      <c r="CB371" s="59"/>
      <c r="CC371" s="59"/>
      <c r="CD371" s="59"/>
      <c r="CE371" s="59"/>
      <c r="CF371" s="59"/>
      <c r="CG371" s="59"/>
      <c r="CH371" s="59"/>
      <c r="CI371" s="59"/>
      <c r="CJ371" s="59"/>
      <c r="CK371" s="59"/>
      <c r="CL371" s="59"/>
      <c r="CM371" s="59"/>
      <c r="CN371" s="59"/>
      <c r="CO371" s="59"/>
      <c r="CP371" s="59"/>
      <c r="CQ371" s="59"/>
      <c r="CR371" s="59"/>
      <c r="CS371" s="59"/>
      <c r="CT371" s="59"/>
      <c r="CU371" s="59"/>
      <c r="CV371" s="59"/>
      <c r="CW371" s="59"/>
      <c r="CX371" s="59"/>
      <c r="CY371" s="59"/>
      <c r="CZ371" s="59"/>
      <c r="DA371" s="59"/>
      <c r="DB371" s="59"/>
      <c r="DC371" s="59"/>
      <c r="DD371" s="59"/>
      <c r="DE371" s="59"/>
      <c r="DF371" s="59"/>
      <c r="DG371" s="59"/>
      <c r="DH371" s="59"/>
      <c r="DI371" s="59"/>
      <c r="DJ371" s="59"/>
      <c r="DK371" s="59"/>
      <c r="DL371" s="59"/>
      <c r="DM371" s="59"/>
      <c r="DN371" s="59"/>
      <c r="DO371" s="59"/>
      <c r="DP371" s="59"/>
      <c r="DQ371" s="59"/>
      <c r="DR371" s="59"/>
      <c r="DS371" s="59"/>
      <c r="DT371" s="59"/>
      <c r="DU371" s="59"/>
      <c r="DV371" s="59"/>
      <c r="DW371" s="59"/>
      <c r="DX371" s="59"/>
      <c r="DY371" s="59"/>
      <c r="DZ371" s="59"/>
      <c r="EA371" s="59"/>
      <c r="EB371" s="59"/>
      <c r="EC371" s="59"/>
      <c r="ED371" s="59"/>
      <c r="EE371" s="59"/>
      <c r="EF371" s="59"/>
      <c r="EG371" s="59"/>
      <c r="EH371" s="59"/>
      <c r="EI371" s="59"/>
      <c r="EJ371" s="59"/>
      <c r="EK371" s="59"/>
      <c r="EL371" s="59"/>
      <c r="EM371" s="59"/>
      <c r="EN371" s="59"/>
      <c r="EO371" s="59"/>
      <c r="EP371" s="59"/>
      <c r="EQ371" s="59"/>
      <c r="ER371" s="59"/>
      <c r="ES371" s="59"/>
      <c r="ET371" s="59"/>
    </row>
    <row r="372" spans="1:150" outlineLevel="1" x14ac:dyDescent="0.2">
      <c r="A372" s="17">
        <v>169</v>
      </c>
      <c r="B372" s="17">
        <v>1</v>
      </c>
      <c r="C372" s="1">
        <v>0.70435639689083096</v>
      </c>
      <c r="D372" s="1">
        <f t="shared" si="22"/>
        <v>0.29564360310916904</v>
      </c>
      <c r="E372" s="1">
        <f t="shared" si="23"/>
        <v>0.70094161067918437</v>
      </c>
      <c r="F372" s="1">
        <f t="shared" si="24"/>
        <v>0.83722255743570617</v>
      </c>
      <c r="G372" s="1">
        <f t="shared" si="25"/>
        <v>0.64787021113079679</v>
      </c>
      <c r="H372" s="1">
        <v>0.74350213261112841</v>
      </c>
      <c r="I372" s="1">
        <f t="shared" si="26"/>
        <v>1.2166747170067822</v>
      </c>
      <c r="J372" s="1">
        <f t="shared" si="27"/>
        <v>1.2792226262372963</v>
      </c>
      <c r="AW372" s="59"/>
      <c r="AX372" s="59"/>
      <c r="AY372" s="59"/>
      <c r="AZ372" s="59"/>
      <c r="BA372" s="59"/>
      <c r="BB372" s="59"/>
      <c r="BC372" s="59"/>
      <c r="BD372" s="72"/>
      <c r="BE372" s="59"/>
      <c r="BF372" s="59"/>
      <c r="BG372" s="59"/>
      <c r="BH372" s="59">
        <f t="shared" si="28"/>
        <v>0</v>
      </c>
      <c r="BI372" s="59" t="e">
        <f t="shared" si="29"/>
        <v>#N/A</v>
      </c>
      <c r="BJ372" s="59">
        <f t="shared" si="30"/>
        <v>0.70435639689083096</v>
      </c>
      <c r="BK372" s="59"/>
      <c r="BL372" s="59"/>
      <c r="BM372" s="59"/>
      <c r="BN372" s="59"/>
      <c r="BO372" s="59"/>
      <c r="BP372" s="59"/>
      <c r="BQ372" s="59"/>
      <c r="BR372" s="59"/>
      <c r="BS372" s="59"/>
      <c r="BT372" s="59"/>
      <c r="BU372" s="59"/>
      <c r="BV372" s="59"/>
      <c r="BW372" s="59"/>
      <c r="BX372" s="59"/>
      <c r="BY372" s="59"/>
      <c r="BZ372" s="59"/>
      <c r="CA372" s="59"/>
      <c r="CB372" s="59"/>
      <c r="CC372" s="59"/>
      <c r="CD372" s="59"/>
      <c r="CE372" s="59"/>
      <c r="CF372" s="59"/>
      <c r="CG372" s="59"/>
      <c r="CH372" s="59"/>
      <c r="CI372" s="59"/>
      <c r="CJ372" s="59"/>
      <c r="CK372" s="59"/>
      <c r="CL372" s="59"/>
      <c r="CM372" s="59"/>
      <c r="CN372" s="59"/>
      <c r="CO372" s="59"/>
      <c r="CP372" s="59"/>
      <c r="CQ372" s="59"/>
      <c r="CR372" s="59"/>
      <c r="CS372" s="59"/>
      <c r="CT372" s="59"/>
      <c r="CU372" s="59"/>
      <c r="CV372" s="59"/>
      <c r="CW372" s="59"/>
      <c r="CX372" s="59"/>
      <c r="CY372" s="59"/>
      <c r="CZ372" s="59"/>
      <c r="DA372" s="59"/>
      <c r="DB372" s="59"/>
      <c r="DC372" s="59"/>
      <c r="DD372" s="59"/>
      <c r="DE372" s="59"/>
      <c r="DF372" s="59"/>
      <c r="DG372" s="59"/>
      <c r="DH372" s="59"/>
      <c r="DI372" s="59"/>
      <c r="DJ372" s="59"/>
      <c r="DK372" s="59"/>
      <c r="DL372" s="59"/>
      <c r="DM372" s="59"/>
      <c r="DN372" s="59"/>
      <c r="DO372" s="59"/>
      <c r="DP372" s="59"/>
      <c r="DQ372" s="59"/>
      <c r="DR372" s="59"/>
      <c r="DS372" s="59"/>
      <c r="DT372" s="59"/>
      <c r="DU372" s="59"/>
      <c r="DV372" s="59"/>
      <c r="DW372" s="59"/>
      <c r="DX372" s="59"/>
      <c r="DY372" s="59"/>
      <c r="DZ372" s="59"/>
      <c r="EA372" s="59"/>
      <c r="EB372" s="59"/>
      <c r="EC372" s="59"/>
      <c r="ED372" s="59"/>
      <c r="EE372" s="59"/>
      <c r="EF372" s="59"/>
      <c r="EG372" s="59"/>
      <c r="EH372" s="59"/>
      <c r="EI372" s="59"/>
      <c r="EJ372" s="59"/>
      <c r="EK372" s="59"/>
      <c r="EL372" s="59"/>
      <c r="EM372" s="59"/>
      <c r="EN372" s="59"/>
      <c r="EO372" s="59"/>
      <c r="EP372" s="59"/>
      <c r="EQ372" s="59"/>
      <c r="ER372" s="59"/>
      <c r="ES372" s="59"/>
      <c r="ET372" s="59"/>
    </row>
    <row r="373" spans="1:150" outlineLevel="1" x14ac:dyDescent="0.2">
      <c r="A373" s="17">
        <v>170</v>
      </c>
      <c r="B373" s="17">
        <v>0</v>
      </c>
      <c r="C373" s="1">
        <v>1.0558638004707339E-12</v>
      </c>
      <c r="D373" s="1">
        <f t="shared" si="22"/>
        <v>-1.0558638004707339E-12</v>
      </c>
      <c r="E373" s="1">
        <f t="shared" si="23"/>
        <v>2.111644192835933E-12</v>
      </c>
      <c r="F373" s="1">
        <f t="shared" si="24"/>
        <v>-1.4531497489370918E-6</v>
      </c>
      <c r="G373" s="1">
        <f t="shared" si="25"/>
        <v>-1.0275523346632272E-6</v>
      </c>
      <c r="H373" s="1">
        <v>3.5823983604155371E-10</v>
      </c>
      <c r="I373" s="1">
        <f t="shared" si="26"/>
        <v>3.7825247489875204E-22</v>
      </c>
      <c r="J373" s="1">
        <f t="shared" si="27"/>
        <v>-1.0275523348472824E-6</v>
      </c>
      <c r="AW373" s="59"/>
      <c r="AX373" s="59"/>
      <c r="AY373" s="59"/>
      <c r="AZ373" s="59"/>
      <c r="BA373" s="59"/>
      <c r="BB373" s="59"/>
      <c r="BC373" s="59"/>
      <c r="BD373" s="72"/>
      <c r="BE373" s="59"/>
      <c r="BF373" s="59"/>
      <c r="BG373" s="59"/>
      <c r="BH373" s="59">
        <f t="shared" si="28"/>
        <v>1</v>
      </c>
      <c r="BI373" s="59">
        <f t="shared" si="29"/>
        <v>1.0558638004707339E-12</v>
      </c>
      <c r="BJ373" s="59" t="e">
        <f t="shared" si="30"/>
        <v>#N/A</v>
      </c>
      <c r="BK373" s="59"/>
      <c r="BL373" s="59"/>
      <c r="BM373" s="59"/>
      <c r="BN373" s="59"/>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c r="CT373" s="59"/>
      <c r="CU373" s="59"/>
      <c r="CV373" s="59"/>
      <c r="CW373" s="59"/>
      <c r="CX373" s="59"/>
      <c r="CY373" s="59"/>
      <c r="CZ373" s="59"/>
      <c r="DA373" s="59"/>
      <c r="DB373" s="59"/>
      <c r="DC373" s="59"/>
      <c r="DD373" s="59"/>
      <c r="DE373" s="59"/>
      <c r="DF373" s="59"/>
      <c r="DG373" s="59"/>
      <c r="DH373" s="59"/>
      <c r="DI373" s="59"/>
      <c r="DJ373" s="59"/>
      <c r="DK373" s="59"/>
      <c r="DL373" s="59"/>
      <c r="DM373" s="59"/>
      <c r="DN373" s="59"/>
      <c r="DO373" s="59"/>
      <c r="DP373" s="59"/>
      <c r="DQ373" s="59"/>
      <c r="DR373" s="59"/>
      <c r="DS373" s="59"/>
      <c r="DT373" s="59"/>
      <c r="DU373" s="59"/>
      <c r="DV373" s="59"/>
      <c r="DW373" s="59"/>
      <c r="DX373" s="59"/>
      <c r="DY373" s="59"/>
      <c r="DZ373" s="59"/>
      <c r="EA373" s="59"/>
      <c r="EB373" s="59"/>
      <c r="EC373" s="59"/>
      <c r="ED373" s="59"/>
      <c r="EE373" s="59"/>
      <c r="EF373" s="59"/>
      <c r="EG373" s="59"/>
      <c r="EH373" s="59"/>
      <c r="EI373" s="59"/>
      <c r="EJ373" s="59"/>
      <c r="EK373" s="59"/>
      <c r="EL373" s="59"/>
      <c r="EM373" s="59"/>
      <c r="EN373" s="59"/>
      <c r="EO373" s="59"/>
      <c r="EP373" s="59"/>
      <c r="EQ373" s="59"/>
      <c r="ER373" s="59"/>
      <c r="ES373" s="59"/>
      <c r="ET373" s="59"/>
    </row>
    <row r="374" spans="1:150" outlineLevel="1" x14ac:dyDescent="0.2">
      <c r="A374" s="17">
        <v>171</v>
      </c>
      <c r="B374" s="17">
        <v>0</v>
      </c>
      <c r="C374" s="1">
        <v>1.0318349747809969E-5</v>
      </c>
      <c r="D374" s="1">
        <f t="shared" si="22"/>
        <v>-1.0318349747809969E-5</v>
      </c>
      <c r="E374" s="1">
        <f t="shared" si="23"/>
        <v>2.063680596467332E-5</v>
      </c>
      <c r="F374" s="1">
        <f t="shared" si="24"/>
        <v>-4.5427751391273283E-3</v>
      </c>
      <c r="G374" s="1">
        <f t="shared" si="25"/>
        <v>-3.2122353925654449E-3</v>
      </c>
      <c r="H374" s="1">
        <v>4.287837019864674E-4</v>
      </c>
      <c r="I374" s="1">
        <f t="shared" si="26"/>
        <v>4.4262837739604111E-9</v>
      </c>
      <c r="J374" s="1">
        <f t="shared" si="27"/>
        <v>-3.212924291206383E-3</v>
      </c>
      <c r="AW374" s="59"/>
      <c r="AX374" s="59"/>
      <c r="AY374" s="59"/>
      <c r="AZ374" s="59"/>
      <c r="BA374" s="59"/>
      <c r="BB374" s="59"/>
      <c r="BC374" s="59"/>
      <c r="BD374" s="72"/>
      <c r="BE374" s="59"/>
      <c r="BF374" s="59"/>
      <c r="BG374" s="59"/>
      <c r="BH374" s="59">
        <f t="shared" si="28"/>
        <v>1</v>
      </c>
      <c r="BI374" s="59">
        <f t="shared" si="29"/>
        <v>1.0318349747809969E-5</v>
      </c>
      <c r="BJ374" s="59" t="e">
        <f t="shared" si="30"/>
        <v>#N/A</v>
      </c>
      <c r="BK374" s="59"/>
      <c r="BL374" s="59"/>
      <c r="BM374" s="59"/>
      <c r="BN374" s="59"/>
      <c r="BO374" s="59"/>
      <c r="BP374" s="59"/>
      <c r="BQ374" s="59"/>
      <c r="BR374" s="59"/>
      <c r="BS374" s="59"/>
      <c r="BT374" s="59"/>
      <c r="BU374" s="59"/>
      <c r="BV374" s="59"/>
      <c r="BW374" s="59"/>
      <c r="BX374" s="59"/>
      <c r="BY374" s="59"/>
      <c r="BZ374" s="59"/>
      <c r="CA374" s="59"/>
      <c r="CB374" s="59"/>
      <c r="CC374" s="59"/>
      <c r="CD374" s="59"/>
      <c r="CE374" s="59"/>
      <c r="CF374" s="59"/>
      <c r="CG374" s="59"/>
      <c r="CH374" s="59"/>
      <c r="CI374" s="59"/>
      <c r="CJ374" s="59"/>
      <c r="CK374" s="59"/>
      <c r="CL374" s="59"/>
      <c r="CM374" s="59"/>
      <c r="CN374" s="59"/>
      <c r="CO374" s="59"/>
      <c r="CP374" s="59"/>
      <c r="CQ374" s="59"/>
      <c r="CR374" s="59"/>
      <c r="CS374" s="59"/>
      <c r="CT374" s="59"/>
      <c r="CU374" s="59"/>
      <c r="CV374" s="59"/>
      <c r="CW374" s="59"/>
      <c r="CX374" s="59"/>
      <c r="CY374" s="59"/>
      <c r="CZ374" s="59"/>
      <c r="DA374" s="59"/>
      <c r="DB374" s="59"/>
      <c r="DC374" s="59"/>
      <c r="DD374" s="59"/>
      <c r="DE374" s="59"/>
      <c r="DF374" s="59"/>
      <c r="DG374" s="59"/>
      <c r="DH374" s="59"/>
      <c r="DI374" s="59"/>
      <c r="DJ374" s="59"/>
      <c r="DK374" s="59"/>
      <c r="DL374" s="59"/>
      <c r="DM374" s="59"/>
      <c r="DN374" s="59"/>
      <c r="DO374" s="59"/>
      <c r="DP374" s="59"/>
      <c r="DQ374" s="59"/>
      <c r="DR374" s="59"/>
      <c r="DS374" s="59"/>
      <c r="DT374" s="59"/>
      <c r="DU374" s="59"/>
      <c r="DV374" s="59"/>
      <c r="DW374" s="59"/>
      <c r="DX374" s="59"/>
      <c r="DY374" s="59"/>
      <c r="DZ374" s="59"/>
      <c r="EA374" s="59"/>
      <c r="EB374" s="59"/>
      <c r="EC374" s="59"/>
      <c r="ED374" s="59"/>
      <c r="EE374" s="59"/>
      <c r="EF374" s="59"/>
      <c r="EG374" s="59"/>
      <c r="EH374" s="59"/>
      <c r="EI374" s="59"/>
      <c r="EJ374" s="59"/>
      <c r="EK374" s="59"/>
      <c r="EL374" s="59"/>
      <c r="EM374" s="59"/>
      <c r="EN374" s="59"/>
      <c r="EO374" s="59"/>
      <c r="EP374" s="59"/>
      <c r="EQ374" s="59"/>
      <c r="ER374" s="59"/>
      <c r="ES374" s="59"/>
      <c r="ET374" s="59"/>
    </row>
    <row r="375" spans="1:150" outlineLevel="1" x14ac:dyDescent="0.2">
      <c r="A375" s="17">
        <v>172</v>
      </c>
      <c r="B375" s="17">
        <v>0</v>
      </c>
      <c r="C375" s="1">
        <v>1.7316042721486508E-4</v>
      </c>
      <c r="D375" s="1">
        <f t="shared" si="22"/>
        <v>-1.7316042721486508E-4</v>
      </c>
      <c r="E375" s="1">
        <f t="shared" si="23"/>
        <v>3.4635084242486087E-4</v>
      </c>
      <c r="F375" s="1">
        <f t="shared" si="24"/>
        <v>-1.8610503551082676E-2</v>
      </c>
      <c r="G375" s="1">
        <f t="shared" si="25"/>
        <v>-1.31601830132203E-2</v>
      </c>
      <c r="H375" s="1">
        <v>7.3620147560568509E-3</v>
      </c>
      <c r="I375" s="1">
        <f t="shared" si="26"/>
        <v>1.2844868160241391E-6</v>
      </c>
      <c r="J375" s="1">
        <f t="shared" si="27"/>
        <v>-1.3208894872678649E-2</v>
      </c>
      <c r="AW375" s="59"/>
      <c r="AX375" s="59"/>
      <c r="AY375" s="59"/>
      <c r="AZ375" s="59"/>
      <c r="BA375" s="59"/>
      <c r="BB375" s="59"/>
      <c r="BC375" s="59"/>
      <c r="BD375" s="72"/>
      <c r="BE375" s="59"/>
      <c r="BF375" s="59"/>
      <c r="BG375" s="59"/>
      <c r="BH375" s="59">
        <f t="shared" si="28"/>
        <v>1</v>
      </c>
      <c r="BI375" s="59">
        <f t="shared" si="29"/>
        <v>1.7316042721486508E-4</v>
      </c>
      <c r="BJ375" s="59" t="e">
        <f t="shared" si="30"/>
        <v>#N/A</v>
      </c>
      <c r="BK375" s="59"/>
      <c r="BL375" s="59"/>
      <c r="BM375" s="59"/>
      <c r="BN375" s="59"/>
      <c r="BO375" s="59"/>
      <c r="BP375" s="59"/>
      <c r="BQ375" s="59"/>
      <c r="BR375" s="59"/>
      <c r="BS375" s="59"/>
      <c r="BT375" s="59"/>
      <c r="BU375" s="59"/>
      <c r="BV375" s="59"/>
      <c r="BW375" s="59"/>
      <c r="BX375" s="59"/>
      <c r="BY375" s="59"/>
      <c r="BZ375" s="59"/>
      <c r="CA375" s="59"/>
      <c r="CB375" s="59"/>
      <c r="CC375" s="59"/>
      <c r="CD375" s="59"/>
      <c r="CE375" s="59"/>
      <c r="CF375" s="59"/>
      <c r="CG375" s="59"/>
      <c r="CH375" s="59"/>
      <c r="CI375" s="59"/>
      <c r="CJ375" s="59"/>
      <c r="CK375" s="59"/>
      <c r="CL375" s="59"/>
      <c r="CM375" s="59"/>
      <c r="CN375" s="59"/>
      <c r="CO375" s="59"/>
      <c r="CP375" s="59"/>
      <c r="CQ375" s="59"/>
      <c r="CR375" s="59"/>
      <c r="CS375" s="59"/>
      <c r="CT375" s="59"/>
      <c r="CU375" s="59"/>
      <c r="CV375" s="59"/>
      <c r="CW375" s="59"/>
      <c r="CX375" s="59"/>
      <c r="CY375" s="59"/>
      <c r="CZ375" s="59"/>
      <c r="DA375" s="59"/>
      <c r="DB375" s="59"/>
      <c r="DC375" s="59"/>
      <c r="DD375" s="59"/>
      <c r="DE375" s="59"/>
      <c r="DF375" s="59"/>
      <c r="DG375" s="59"/>
      <c r="DH375" s="59"/>
      <c r="DI375" s="59"/>
      <c r="DJ375" s="59"/>
      <c r="DK375" s="59"/>
      <c r="DL375" s="59"/>
      <c r="DM375" s="59"/>
      <c r="DN375" s="59"/>
      <c r="DO375" s="59"/>
      <c r="DP375" s="59"/>
      <c r="DQ375" s="59"/>
      <c r="DR375" s="59"/>
      <c r="DS375" s="59"/>
      <c r="DT375" s="59"/>
      <c r="DU375" s="59"/>
      <c r="DV375" s="59"/>
      <c r="DW375" s="59"/>
      <c r="DX375" s="59"/>
      <c r="DY375" s="59"/>
      <c r="DZ375" s="59"/>
      <c r="EA375" s="59"/>
      <c r="EB375" s="59"/>
      <c r="EC375" s="59"/>
      <c r="ED375" s="59"/>
      <c r="EE375" s="59"/>
      <c r="EF375" s="59"/>
      <c r="EG375" s="59"/>
      <c r="EH375" s="59"/>
      <c r="EI375" s="59"/>
      <c r="EJ375" s="59"/>
      <c r="EK375" s="59"/>
      <c r="EL375" s="59"/>
      <c r="EM375" s="59"/>
      <c r="EN375" s="59"/>
      <c r="EO375" s="59"/>
      <c r="EP375" s="59"/>
      <c r="EQ375" s="59"/>
      <c r="ER375" s="59"/>
      <c r="ES375" s="59"/>
      <c r="ET375" s="59"/>
    </row>
    <row r="376" spans="1:150" outlineLevel="1" x14ac:dyDescent="0.2">
      <c r="A376" s="17">
        <v>173</v>
      </c>
      <c r="B376" s="17">
        <v>0</v>
      </c>
      <c r="C376" s="1">
        <v>3.9055118429561671E-26</v>
      </c>
      <c r="D376" s="1">
        <f t="shared" si="22"/>
        <v>-3.9055118429561671E-26</v>
      </c>
      <c r="E376" s="1">
        <f t="shared" si="23"/>
        <v>0</v>
      </c>
      <c r="F376" s="1">
        <f t="shared" si="24"/>
        <v>0</v>
      </c>
      <c r="G376" s="1">
        <f t="shared" si="25"/>
        <v>-1.9762367881800416E-13</v>
      </c>
      <c r="H376" s="1">
        <v>6.594676143370645E-23</v>
      </c>
      <c r="I376" s="1">
        <f t="shared" si="26"/>
        <v>2.5755585778394554E-48</v>
      </c>
      <c r="J376" s="1">
        <f t="shared" si="27"/>
        <v>-1.9762367881800416E-13</v>
      </c>
      <c r="AW376" s="59"/>
      <c r="AX376" s="59"/>
      <c r="AY376" s="59"/>
      <c r="AZ376" s="59"/>
      <c r="BA376" s="59"/>
      <c r="BB376" s="59"/>
      <c r="BC376" s="59"/>
      <c r="BD376" s="72"/>
      <c r="BE376" s="59"/>
      <c r="BF376" s="59"/>
      <c r="BG376" s="59"/>
      <c r="BH376" s="59">
        <f t="shared" si="28"/>
        <v>1</v>
      </c>
      <c r="BI376" s="59">
        <f t="shared" si="29"/>
        <v>3.9055118429561671E-26</v>
      </c>
      <c r="BJ376" s="59" t="e">
        <f t="shared" si="30"/>
        <v>#N/A</v>
      </c>
      <c r="BK376" s="59"/>
      <c r="BL376" s="59"/>
      <c r="BM376" s="59"/>
      <c r="BN376" s="59"/>
      <c r="BO376" s="59"/>
      <c r="BP376" s="59"/>
      <c r="BQ376" s="59"/>
      <c r="BR376" s="59"/>
      <c r="BS376" s="59"/>
      <c r="BT376" s="59"/>
      <c r="BU376" s="59"/>
      <c r="BV376" s="59"/>
      <c r="BW376" s="59"/>
      <c r="BX376" s="59"/>
      <c r="BY376" s="59"/>
      <c r="BZ376" s="59"/>
      <c r="CA376" s="59"/>
      <c r="CB376" s="59"/>
      <c r="CC376" s="59"/>
      <c r="CD376" s="59"/>
      <c r="CE376" s="59"/>
      <c r="CF376" s="59"/>
      <c r="CG376" s="59"/>
      <c r="CH376" s="59"/>
      <c r="CI376" s="59"/>
      <c r="CJ376" s="59"/>
      <c r="CK376" s="59"/>
      <c r="CL376" s="59"/>
      <c r="CM376" s="59"/>
      <c r="CN376" s="59"/>
      <c r="CO376" s="59"/>
      <c r="CP376" s="59"/>
      <c r="CQ376" s="59"/>
      <c r="CR376" s="59"/>
      <c r="CS376" s="59"/>
      <c r="CT376" s="59"/>
      <c r="CU376" s="59"/>
      <c r="CV376" s="59"/>
      <c r="CW376" s="59"/>
      <c r="CX376" s="59"/>
      <c r="CY376" s="59"/>
      <c r="CZ376" s="59"/>
      <c r="DA376" s="59"/>
      <c r="DB376" s="59"/>
      <c r="DC376" s="59"/>
      <c r="DD376" s="59"/>
      <c r="DE376" s="59"/>
      <c r="DF376" s="59"/>
      <c r="DG376" s="59"/>
      <c r="DH376" s="59"/>
      <c r="DI376" s="59"/>
      <c r="DJ376" s="59"/>
      <c r="DK376" s="59"/>
      <c r="DL376" s="59"/>
      <c r="DM376" s="59"/>
      <c r="DN376" s="59"/>
      <c r="DO376" s="59"/>
      <c r="DP376" s="59"/>
      <c r="DQ376" s="59"/>
      <c r="DR376" s="59"/>
      <c r="DS376" s="59"/>
      <c r="DT376" s="59"/>
      <c r="DU376" s="59"/>
      <c r="DV376" s="59"/>
      <c r="DW376" s="59"/>
      <c r="DX376" s="59"/>
      <c r="DY376" s="59"/>
      <c r="DZ376" s="59"/>
      <c r="EA376" s="59"/>
      <c r="EB376" s="59"/>
      <c r="EC376" s="59"/>
      <c r="ED376" s="59"/>
      <c r="EE376" s="59"/>
      <c r="EF376" s="59"/>
      <c r="EG376" s="59"/>
      <c r="EH376" s="59"/>
      <c r="EI376" s="59"/>
      <c r="EJ376" s="59"/>
      <c r="EK376" s="59"/>
      <c r="EL376" s="59"/>
      <c r="EM376" s="59"/>
      <c r="EN376" s="59"/>
      <c r="EO376" s="59"/>
      <c r="EP376" s="59"/>
      <c r="EQ376" s="59"/>
      <c r="ER376" s="59"/>
      <c r="ES376" s="59"/>
      <c r="ET376" s="59"/>
    </row>
    <row r="377" spans="1:150" outlineLevel="1" x14ac:dyDescent="0.2">
      <c r="A377" s="17">
        <v>174</v>
      </c>
      <c r="B377" s="17">
        <v>0</v>
      </c>
      <c r="C377" s="1">
        <v>1.6595563184830369E-8</v>
      </c>
      <c r="D377" s="1">
        <f t="shared" si="22"/>
        <v>-1.6595563184830369E-8</v>
      </c>
      <c r="E377" s="1">
        <f t="shared" si="23"/>
        <v>3.3191126460530321E-8</v>
      </c>
      <c r="F377" s="1">
        <f t="shared" si="24"/>
        <v>-1.8218432001829992E-4</v>
      </c>
      <c r="G377" s="1">
        <f t="shared" si="25"/>
        <v>-1.2882376900340671E-4</v>
      </c>
      <c r="H377" s="1">
        <v>2.2759592399468473E-6</v>
      </c>
      <c r="I377" s="1">
        <f t="shared" si="26"/>
        <v>3.7770911964520621E-14</v>
      </c>
      <c r="J377" s="1">
        <f t="shared" si="27"/>
        <v>-1.2882391560248066E-4</v>
      </c>
      <c r="AW377" s="59"/>
      <c r="AX377" s="59"/>
      <c r="AY377" s="59"/>
      <c r="AZ377" s="59"/>
      <c r="BA377" s="59"/>
      <c r="BB377" s="59"/>
      <c r="BC377" s="59"/>
      <c r="BD377" s="72"/>
      <c r="BE377" s="59"/>
      <c r="BF377" s="59"/>
      <c r="BG377" s="59"/>
      <c r="BH377" s="59">
        <f t="shared" si="28"/>
        <v>1</v>
      </c>
      <c r="BI377" s="59">
        <f t="shared" si="29"/>
        <v>1.6595563184830369E-8</v>
      </c>
      <c r="BJ377" s="59" t="e">
        <f t="shared" si="30"/>
        <v>#N/A</v>
      </c>
      <c r="BK377" s="59"/>
      <c r="BL377" s="59"/>
      <c r="BM377" s="59"/>
      <c r="BN377" s="59"/>
      <c r="BO377" s="59"/>
      <c r="BP377" s="59"/>
      <c r="BQ377" s="59"/>
      <c r="BR377" s="59"/>
      <c r="BS377" s="59"/>
      <c r="BT377" s="59"/>
      <c r="BU377" s="59"/>
      <c r="BV377" s="59"/>
      <c r="BW377" s="59"/>
      <c r="BX377" s="59"/>
      <c r="BY377" s="59"/>
      <c r="BZ377" s="59"/>
      <c r="CA377" s="59"/>
      <c r="CB377" s="59"/>
      <c r="CC377" s="59"/>
      <c r="CD377" s="59"/>
      <c r="CE377" s="59"/>
      <c r="CF377" s="59"/>
      <c r="CG377" s="59"/>
      <c r="CH377" s="59"/>
      <c r="CI377" s="59"/>
      <c r="CJ377" s="59"/>
      <c r="CK377" s="59"/>
      <c r="CL377" s="59"/>
      <c r="CM377" s="59"/>
      <c r="CN377" s="59"/>
      <c r="CO377" s="59"/>
      <c r="CP377" s="59"/>
      <c r="CQ377" s="59"/>
      <c r="CR377" s="59"/>
      <c r="CS377" s="59"/>
      <c r="CT377" s="59"/>
      <c r="CU377" s="59"/>
      <c r="CV377" s="59"/>
      <c r="CW377" s="59"/>
      <c r="CX377" s="59"/>
      <c r="CY377" s="59"/>
      <c r="CZ377" s="59"/>
      <c r="DA377" s="59"/>
      <c r="DB377" s="59"/>
      <c r="DC377" s="59"/>
      <c r="DD377" s="59"/>
      <c r="DE377" s="59"/>
      <c r="DF377" s="59"/>
      <c r="DG377" s="59"/>
      <c r="DH377" s="59"/>
      <c r="DI377" s="59"/>
      <c r="DJ377" s="59"/>
      <c r="DK377" s="59"/>
      <c r="DL377" s="59"/>
      <c r="DM377" s="59"/>
      <c r="DN377" s="59"/>
      <c r="DO377" s="59"/>
      <c r="DP377" s="59"/>
      <c r="DQ377" s="59"/>
      <c r="DR377" s="59"/>
      <c r="DS377" s="59"/>
      <c r="DT377" s="59"/>
      <c r="DU377" s="59"/>
      <c r="DV377" s="59"/>
      <c r="DW377" s="59"/>
      <c r="DX377" s="59"/>
      <c r="DY377" s="59"/>
      <c r="DZ377" s="59"/>
      <c r="EA377" s="59"/>
      <c r="EB377" s="59"/>
      <c r="EC377" s="59"/>
      <c r="ED377" s="59"/>
      <c r="EE377" s="59"/>
      <c r="EF377" s="59"/>
      <c r="EG377" s="59"/>
      <c r="EH377" s="59"/>
      <c r="EI377" s="59"/>
      <c r="EJ377" s="59"/>
      <c r="EK377" s="59"/>
      <c r="EL377" s="59"/>
      <c r="EM377" s="59"/>
      <c r="EN377" s="59"/>
      <c r="EO377" s="59"/>
      <c r="EP377" s="59"/>
      <c r="EQ377" s="59"/>
      <c r="ER377" s="59"/>
      <c r="ES377" s="59"/>
      <c r="ET377" s="59"/>
    </row>
    <row r="378" spans="1:150" outlineLevel="1" x14ac:dyDescent="0.2">
      <c r="A378" s="17">
        <v>175</v>
      </c>
      <c r="B378" s="17">
        <v>0</v>
      </c>
      <c r="C378" s="1">
        <v>2.4829809434346769E-20</v>
      </c>
      <c r="D378" s="1">
        <f t="shared" si="22"/>
        <v>-2.4829809434346769E-20</v>
      </c>
      <c r="E378" s="1">
        <f t="shared" si="23"/>
        <v>0</v>
      </c>
      <c r="F378" s="1">
        <f t="shared" si="24"/>
        <v>0</v>
      </c>
      <c r="G378" s="1">
        <f t="shared" si="25"/>
        <v>-1.5757477410533316E-10</v>
      </c>
      <c r="H378" s="1">
        <v>2.3592453954900153E-17</v>
      </c>
      <c r="I378" s="1">
        <f t="shared" si="26"/>
        <v>5.8579613578877169E-37</v>
      </c>
      <c r="J378" s="1">
        <f t="shared" si="27"/>
        <v>-1.5757477410533316E-10</v>
      </c>
      <c r="AW378" s="59"/>
      <c r="AX378" s="59"/>
      <c r="AY378" s="59"/>
      <c r="AZ378" s="59"/>
      <c r="BA378" s="59"/>
      <c r="BB378" s="59"/>
      <c r="BC378" s="59"/>
      <c r="BD378" s="72"/>
      <c r="BE378" s="59"/>
      <c r="BF378" s="59"/>
      <c r="BG378" s="59"/>
      <c r="BH378" s="59">
        <f t="shared" si="28"/>
        <v>1</v>
      </c>
      <c r="BI378" s="59">
        <f t="shared" si="29"/>
        <v>2.4829809434346769E-20</v>
      </c>
      <c r="BJ378" s="59" t="e">
        <f t="shared" si="30"/>
        <v>#N/A</v>
      </c>
      <c r="BK378" s="59"/>
      <c r="BL378" s="59"/>
      <c r="BM378" s="59"/>
      <c r="BN378" s="59"/>
      <c r="BO378" s="59"/>
      <c r="BP378" s="59"/>
      <c r="BQ378" s="59"/>
      <c r="BR378" s="59"/>
      <c r="BS378" s="59"/>
      <c r="BT378" s="59"/>
      <c r="BU378" s="59"/>
      <c r="BV378" s="59"/>
      <c r="BW378" s="59"/>
      <c r="BX378" s="59"/>
      <c r="BY378" s="59"/>
      <c r="BZ378" s="59"/>
      <c r="CA378" s="59"/>
      <c r="CB378" s="59"/>
      <c r="CC378" s="59"/>
      <c r="CD378" s="59"/>
      <c r="CE378" s="59"/>
      <c r="CF378" s="59"/>
      <c r="CG378" s="59"/>
      <c r="CH378" s="59"/>
      <c r="CI378" s="59"/>
      <c r="CJ378" s="59"/>
      <c r="CK378" s="59"/>
      <c r="CL378" s="59"/>
      <c r="CM378" s="59"/>
      <c r="CN378" s="59"/>
      <c r="CO378" s="59"/>
      <c r="CP378" s="59"/>
      <c r="CQ378" s="59"/>
      <c r="CR378" s="59"/>
      <c r="CS378" s="59"/>
      <c r="CT378" s="59"/>
      <c r="CU378" s="59"/>
      <c r="CV378" s="59"/>
      <c r="CW378" s="59"/>
      <c r="CX378" s="59"/>
      <c r="CY378" s="59"/>
      <c r="CZ378" s="59"/>
      <c r="DA378" s="59"/>
      <c r="DB378" s="59"/>
      <c r="DC378" s="59"/>
      <c r="DD378" s="59"/>
      <c r="DE378" s="59"/>
      <c r="DF378" s="59"/>
      <c r="DG378" s="59"/>
      <c r="DH378" s="59"/>
      <c r="DI378" s="59"/>
      <c r="DJ378" s="59"/>
      <c r="DK378" s="59"/>
      <c r="DL378" s="59"/>
      <c r="DM378" s="59"/>
      <c r="DN378" s="59"/>
      <c r="DO378" s="59"/>
      <c r="DP378" s="59"/>
      <c r="DQ378" s="59"/>
      <c r="DR378" s="59"/>
      <c r="DS378" s="59"/>
      <c r="DT378" s="59"/>
      <c r="DU378" s="59"/>
      <c r="DV378" s="59"/>
      <c r="DW378" s="59"/>
      <c r="DX378" s="59"/>
      <c r="DY378" s="59"/>
      <c r="DZ378" s="59"/>
      <c r="EA378" s="59"/>
      <c r="EB378" s="59"/>
      <c r="EC378" s="59"/>
      <c r="ED378" s="59"/>
      <c r="EE378" s="59"/>
      <c r="EF378" s="59"/>
      <c r="EG378" s="59"/>
      <c r="EH378" s="59"/>
      <c r="EI378" s="59"/>
      <c r="EJ378" s="59"/>
      <c r="EK378" s="59"/>
      <c r="EL378" s="59"/>
      <c r="EM378" s="59"/>
      <c r="EN378" s="59"/>
      <c r="EO378" s="59"/>
      <c r="EP378" s="59"/>
      <c r="EQ378" s="59"/>
      <c r="ER378" s="59"/>
      <c r="ES378" s="59"/>
      <c r="ET378" s="59"/>
    </row>
    <row r="379" spans="1:150" outlineLevel="1" x14ac:dyDescent="0.2">
      <c r="A379" s="17">
        <v>176</v>
      </c>
      <c r="B379" s="17">
        <v>0</v>
      </c>
      <c r="C379" s="1">
        <v>3.0199163727421328E-24</v>
      </c>
      <c r="D379" s="1">
        <f t="shared" si="22"/>
        <v>-3.0199163727421328E-24</v>
      </c>
      <c r="E379" s="1">
        <f t="shared" si="23"/>
        <v>0</v>
      </c>
      <c r="F379" s="1">
        <f t="shared" si="24"/>
        <v>0</v>
      </c>
      <c r="G379" s="1">
        <f t="shared" si="25"/>
        <v>-1.7377906584920211E-12</v>
      </c>
      <c r="H379" s="1">
        <v>4.0541517079624763E-21</v>
      </c>
      <c r="I379" s="1">
        <f t="shared" si="26"/>
        <v>1.2243199120456362E-44</v>
      </c>
      <c r="J379" s="1">
        <f t="shared" si="27"/>
        <v>-1.7377906584920211E-12</v>
      </c>
      <c r="AW379" s="59"/>
      <c r="AX379" s="59"/>
      <c r="AY379" s="59"/>
      <c r="AZ379" s="59"/>
      <c r="BA379" s="59"/>
      <c r="BB379" s="59"/>
      <c r="BC379" s="59"/>
      <c r="BD379" s="72"/>
      <c r="BE379" s="59"/>
      <c r="BF379" s="59"/>
      <c r="BG379" s="59"/>
      <c r="BH379" s="59">
        <f t="shared" si="28"/>
        <v>1</v>
      </c>
      <c r="BI379" s="59">
        <f t="shared" si="29"/>
        <v>3.0199163727421328E-24</v>
      </c>
      <c r="BJ379" s="59" t="e">
        <f t="shared" si="30"/>
        <v>#N/A</v>
      </c>
      <c r="BK379" s="59"/>
      <c r="BL379" s="59"/>
      <c r="BM379" s="59"/>
      <c r="BN379" s="59"/>
      <c r="BO379" s="59"/>
      <c r="BP379" s="59"/>
      <c r="BQ379" s="59"/>
      <c r="BR379" s="59"/>
      <c r="BS379" s="59"/>
      <c r="BT379" s="59"/>
      <c r="BU379" s="59"/>
      <c r="BV379" s="59"/>
      <c r="BW379" s="59"/>
      <c r="BX379" s="59"/>
      <c r="BY379" s="59"/>
      <c r="BZ379" s="59"/>
      <c r="CA379" s="59"/>
      <c r="CB379" s="59"/>
      <c r="CC379" s="59"/>
      <c r="CD379" s="59"/>
      <c r="CE379" s="59"/>
      <c r="CF379" s="59"/>
      <c r="CG379" s="59"/>
      <c r="CH379" s="59"/>
      <c r="CI379" s="59"/>
      <c r="CJ379" s="59"/>
      <c r="CK379" s="59"/>
      <c r="CL379" s="59"/>
      <c r="CM379" s="59"/>
      <c r="CN379" s="59"/>
      <c r="CO379" s="59"/>
      <c r="CP379" s="59"/>
      <c r="CQ379" s="59"/>
      <c r="CR379" s="59"/>
      <c r="CS379" s="59"/>
      <c r="CT379" s="59"/>
      <c r="CU379" s="59"/>
      <c r="CV379" s="59"/>
      <c r="CW379" s="59"/>
      <c r="CX379" s="59"/>
      <c r="CY379" s="59"/>
      <c r="CZ379" s="59"/>
      <c r="DA379" s="59"/>
      <c r="DB379" s="59"/>
      <c r="DC379" s="59"/>
      <c r="DD379" s="59"/>
      <c r="DE379" s="59"/>
      <c r="DF379" s="59"/>
      <c r="DG379" s="59"/>
      <c r="DH379" s="59"/>
      <c r="DI379" s="59"/>
      <c r="DJ379" s="59"/>
      <c r="DK379" s="59"/>
      <c r="DL379" s="59"/>
      <c r="DM379" s="59"/>
      <c r="DN379" s="59"/>
      <c r="DO379" s="59"/>
      <c r="DP379" s="59"/>
      <c r="DQ379" s="59"/>
      <c r="DR379" s="59"/>
      <c r="DS379" s="59"/>
      <c r="DT379" s="59"/>
      <c r="DU379" s="59"/>
      <c r="DV379" s="59"/>
      <c r="DW379" s="59"/>
      <c r="DX379" s="59"/>
      <c r="DY379" s="59"/>
      <c r="DZ379" s="59"/>
      <c r="EA379" s="59"/>
      <c r="EB379" s="59"/>
      <c r="EC379" s="59"/>
      <c r="ED379" s="59"/>
      <c r="EE379" s="59"/>
      <c r="EF379" s="59"/>
      <c r="EG379" s="59"/>
      <c r="EH379" s="59"/>
      <c r="EI379" s="59"/>
      <c r="EJ379" s="59"/>
      <c r="EK379" s="59"/>
      <c r="EL379" s="59"/>
      <c r="EM379" s="59"/>
      <c r="EN379" s="59"/>
      <c r="EO379" s="59"/>
      <c r="EP379" s="59"/>
      <c r="EQ379" s="59"/>
      <c r="ER379" s="59"/>
      <c r="ES379" s="59"/>
      <c r="ET379" s="59"/>
    </row>
    <row r="380" spans="1:150" outlineLevel="1" x14ac:dyDescent="0.2">
      <c r="A380" s="17">
        <v>177</v>
      </c>
      <c r="B380" s="17">
        <v>0</v>
      </c>
      <c r="C380" s="1">
        <v>8.0916381998975257E-22</v>
      </c>
      <c r="D380" s="1">
        <f t="shared" si="22"/>
        <v>-8.0916381998975257E-22</v>
      </c>
      <c r="E380" s="1">
        <f t="shared" si="23"/>
        <v>0</v>
      </c>
      <c r="F380" s="1">
        <f t="shared" si="24"/>
        <v>0</v>
      </c>
      <c r="G380" s="1">
        <f t="shared" si="25"/>
        <v>-2.8445804962942297E-11</v>
      </c>
      <c r="H380" s="1">
        <v>8.870925204094543E-19</v>
      </c>
      <c r="I380" s="1">
        <f t="shared" si="26"/>
        <v>7.178031724988516E-40</v>
      </c>
      <c r="J380" s="1">
        <f t="shared" si="27"/>
        <v>-2.8445804962942297E-11</v>
      </c>
      <c r="AW380" s="59"/>
      <c r="AX380" s="59"/>
      <c r="AY380" s="59"/>
      <c r="AZ380" s="59"/>
      <c r="BA380" s="59"/>
      <c r="BB380" s="59"/>
      <c r="BC380" s="59"/>
      <c r="BD380" s="72"/>
      <c r="BE380" s="59"/>
      <c r="BF380" s="59"/>
      <c r="BG380" s="59"/>
      <c r="BH380" s="59">
        <f t="shared" si="28"/>
        <v>1</v>
      </c>
      <c r="BI380" s="59">
        <f t="shared" si="29"/>
        <v>8.0916381998975257E-22</v>
      </c>
      <c r="BJ380" s="59" t="e">
        <f t="shared" si="30"/>
        <v>#N/A</v>
      </c>
      <c r="BK380" s="59"/>
      <c r="BL380" s="59"/>
      <c r="BM380" s="59"/>
      <c r="BN380" s="59"/>
      <c r="BO380" s="59"/>
      <c r="BP380" s="59"/>
      <c r="BQ380" s="59"/>
      <c r="BR380" s="59"/>
      <c r="BS380" s="59"/>
      <c r="BT380" s="59"/>
      <c r="BU380" s="59"/>
      <c r="BV380" s="59"/>
      <c r="BW380" s="59"/>
      <c r="BX380" s="59"/>
      <c r="BY380" s="59"/>
      <c r="BZ380" s="59"/>
      <c r="CA380" s="59"/>
      <c r="CB380" s="59"/>
      <c r="CC380" s="59"/>
      <c r="CD380" s="59"/>
      <c r="CE380" s="59"/>
      <c r="CF380" s="59"/>
      <c r="CG380" s="59"/>
      <c r="CH380" s="59"/>
      <c r="CI380" s="59"/>
      <c r="CJ380" s="59"/>
      <c r="CK380" s="59"/>
      <c r="CL380" s="59"/>
      <c r="CM380" s="59"/>
      <c r="CN380" s="59"/>
      <c r="CO380" s="59"/>
      <c r="CP380" s="59"/>
      <c r="CQ380" s="59"/>
      <c r="CR380" s="59"/>
      <c r="CS380" s="59"/>
      <c r="CT380" s="59"/>
      <c r="CU380" s="59"/>
      <c r="CV380" s="59"/>
      <c r="CW380" s="59"/>
      <c r="CX380" s="59"/>
      <c r="CY380" s="59"/>
      <c r="CZ380" s="59"/>
      <c r="DA380" s="59"/>
      <c r="DB380" s="59"/>
      <c r="DC380" s="59"/>
      <c r="DD380" s="59"/>
      <c r="DE380" s="59"/>
      <c r="DF380" s="59"/>
      <c r="DG380" s="59"/>
      <c r="DH380" s="59"/>
      <c r="DI380" s="59"/>
      <c r="DJ380" s="59"/>
      <c r="DK380" s="59"/>
      <c r="DL380" s="59"/>
      <c r="DM380" s="59"/>
      <c r="DN380" s="59"/>
      <c r="DO380" s="59"/>
      <c r="DP380" s="59"/>
      <c r="DQ380" s="59"/>
      <c r="DR380" s="59"/>
      <c r="DS380" s="59"/>
      <c r="DT380" s="59"/>
      <c r="DU380" s="59"/>
      <c r="DV380" s="59"/>
      <c r="DW380" s="59"/>
      <c r="DX380" s="59"/>
      <c r="DY380" s="59"/>
      <c r="DZ380" s="59"/>
      <c r="EA380" s="59"/>
      <c r="EB380" s="59"/>
      <c r="EC380" s="59"/>
      <c r="ED380" s="59"/>
      <c r="EE380" s="59"/>
      <c r="EF380" s="59"/>
      <c r="EG380" s="59"/>
      <c r="EH380" s="59"/>
      <c r="EI380" s="59"/>
      <c r="EJ380" s="59"/>
      <c r="EK380" s="59"/>
      <c r="EL380" s="59"/>
      <c r="EM380" s="59"/>
      <c r="EN380" s="59"/>
      <c r="EO380" s="59"/>
      <c r="EP380" s="59"/>
      <c r="EQ380" s="59"/>
      <c r="ER380" s="59"/>
      <c r="ES380" s="59"/>
      <c r="ET380" s="59"/>
    </row>
    <row r="381" spans="1:150" outlineLevel="1" x14ac:dyDescent="0.2">
      <c r="A381" s="17">
        <v>178</v>
      </c>
      <c r="B381" s="17">
        <v>0</v>
      </c>
      <c r="C381" s="1">
        <v>1.0909912509666369E-10</v>
      </c>
      <c r="D381" s="1">
        <f t="shared" si="22"/>
        <v>-1.0909912509666369E-10</v>
      </c>
      <c r="E381" s="1">
        <f t="shared" si="23"/>
        <v>2.1819834826661728E-10</v>
      </c>
      <c r="F381" s="1">
        <f t="shared" si="24"/>
        <v>-1.4771538452937705E-5</v>
      </c>
      <c r="G381" s="1">
        <f t="shared" si="25"/>
        <v>-1.0445052661837867E-5</v>
      </c>
      <c r="H381" s="1">
        <v>2.0479555414411329E-8</v>
      </c>
      <c r="I381" s="1">
        <f t="shared" si="26"/>
        <v>2.2343016240821818E-18</v>
      </c>
      <c r="J381" s="1">
        <f t="shared" si="27"/>
        <v>-1.0445052768792885E-5</v>
      </c>
      <c r="AW381" s="59"/>
      <c r="AX381" s="59"/>
      <c r="AY381" s="59"/>
      <c r="AZ381" s="59"/>
      <c r="BA381" s="59"/>
      <c r="BB381" s="59"/>
      <c r="BC381" s="59"/>
      <c r="BD381" s="72"/>
      <c r="BE381" s="59"/>
      <c r="BF381" s="59"/>
      <c r="BG381" s="59"/>
      <c r="BH381" s="59">
        <f t="shared" si="28"/>
        <v>1</v>
      </c>
      <c r="BI381" s="59">
        <f t="shared" si="29"/>
        <v>1.0909912509666369E-10</v>
      </c>
      <c r="BJ381" s="59" t="e">
        <f t="shared" si="30"/>
        <v>#N/A</v>
      </c>
      <c r="BK381" s="59"/>
      <c r="BL381" s="59"/>
      <c r="BM381" s="59"/>
      <c r="BN381" s="59"/>
      <c r="BO381" s="59"/>
      <c r="BP381" s="59"/>
      <c r="BQ381" s="59"/>
      <c r="BR381" s="59"/>
      <c r="BS381" s="59"/>
      <c r="BT381" s="59"/>
      <c r="BU381" s="59"/>
      <c r="BV381" s="59"/>
      <c r="BW381" s="59"/>
      <c r="BX381" s="59"/>
      <c r="BY381" s="59"/>
      <c r="BZ381" s="59"/>
      <c r="CA381" s="59"/>
      <c r="CB381" s="59"/>
      <c r="CC381" s="59"/>
      <c r="CD381" s="59"/>
      <c r="CE381" s="59"/>
      <c r="CF381" s="59"/>
      <c r="CG381" s="59"/>
      <c r="CH381" s="59"/>
      <c r="CI381" s="59"/>
      <c r="CJ381" s="59"/>
      <c r="CK381" s="59"/>
      <c r="CL381" s="59"/>
      <c r="CM381" s="59"/>
      <c r="CN381" s="59"/>
      <c r="CO381" s="59"/>
      <c r="CP381" s="59"/>
      <c r="CQ381" s="59"/>
      <c r="CR381" s="59"/>
      <c r="CS381" s="59"/>
      <c r="CT381" s="59"/>
      <c r="CU381" s="59"/>
      <c r="CV381" s="59"/>
      <c r="CW381" s="59"/>
      <c r="CX381" s="59"/>
      <c r="CY381" s="59"/>
      <c r="CZ381" s="59"/>
      <c r="DA381" s="59"/>
      <c r="DB381" s="59"/>
      <c r="DC381" s="59"/>
      <c r="DD381" s="59"/>
      <c r="DE381" s="59"/>
      <c r="DF381" s="59"/>
      <c r="DG381" s="59"/>
      <c r="DH381" s="59"/>
      <c r="DI381" s="59"/>
      <c r="DJ381" s="59"/>
      <c r="DK381" s="59"/>
      <c r="DL381" s="59"/>
      <c r="DM381" s="59"/>
      <c r="DN381" s="59"/>
      <c r="DO381" s="59"/>
      <c r="DP381" s="59"/>
      <c r="DQ381" s="59"/>
      <c r="DR381" s="59"/>
      <c r="DS381" s="59"/>
      <c r="DT381" s="59"/>
      <c r="DU381" s="59"/>
      <c r="DV381" s="59"/>
      <c r="DW381" s="59"/>
      <c r="DX381" s="59"/>
      <c r="DY381" s="59"/>
      <c r="DZ381" s="59"/>
      <c r="EA381" s="59"/>
      <c r="EB381" s="59"/>
      <c r="EC381" s="59"/>
      <c r="ED381" s="59"/>
      <c r="EE381" s="59"/>
      <c r="EF381" s="59"/>
      <c r="EG381" s="59"/>
      <c r="EH381" s="59"/>
      <c r="EI381" s="59"/>
      <c r="EJ381" s="59"/>
      <c r="EK381" s="59"/>
      <c r="EL381" s="59"/>
      <c r="EM381" s="59"/>
      <c r="EN381" s="59"/>
      <c r="EO381" s="59"/>
      <c r="EP381" s="59"/>
      <c r="EQ381" s="59"/>
      <c r="ER381" s="59"/>
      <c r="ES381" s="59"/>
      <c r="ET381" s="59"/>
    </row>
    <row r="382" spans="1:150" outlineLevel="1" x14ac:dyDescent="0.2">
      <c r="A382" s="17">
        <v>179</v>
      </c>
      <c r="B382" s="17">
        <v>0</v>
      </c>
      <c r="C382" s="1">
        <v>2.8842381913810543E-22</v>
      </c>
      <c r="D382" s="1">
        <f t="shared" si="22"/>
        <v>-2.8842381913810543E-22</v>
      </c>
      <c r="E382" s="1">
        <f t="shared" si="23"/>
        <v>0</v>
      </c>
      <c r="F382" s="1">
        <f t="shared" si="24"/>
        <v>0</v>
      </c>
      <c r="G382" s="1">
        <f t="shared" si="25"/>
        <v>-1.6983045049051289E-11</v>
      </c>
      <c r="H382" s="1">
        <v>3.7124352103514157E-19</v>
      </c>
      <c r="I382" s="1">
        <f t="shared" si="26"/>
        <v>1.0707547416723314E-40</v>
      </c>
      <c r="J382" s="1">
        <f t="shared" si="27"/>
        <v>-1.6983045049051289E-11</v>
      </c>
      <c r="AW382" s="59"/>
      <c r="AX382" s="59"/>
      <c r="AY382" s="59"/>
      <c r="AZ382" s="59"/>
      <c r="BA382" s="59"/>
      <c r="BB382" s="59"/>
      <c r="BC382" s="59"/>
      <c r="BD382" s="72"/>
      <c r="BE382" s="59"/>
      <c r="BF382" s="59"/>
      <c r="BG382" s="59"/>
      <c r="BH382" s="59">
        <f t="shared" si="28"/>
        <v>1</v>
      </c>
      <c r="BI382" s="59">
        <f t="shared" si="29"/>
        <v>2.8842381913810543E-22</v>
      </c>
      <c r="BJ382" s="59" t="e">
        <f t="shared" si="30"/>
        <v>#N/A</v>
      </c>
      <c r="BK382" s="59"/>
      <c r="BL382" s="59"/>
      <c r="BM382" s="59"/>
      <c r="BN382" s="59"/>
      <c r="BO382" s="59"/>
      <c r="BP382" s="59"/>
      <c r="BQ382" s="59"/>
      <c r="BR382" s="59"/>
      <c r="BS382" s="59"/>
      <c r="BT382" s="59"/>
      <c r="BU382" s="59"/>
      <c r="BV382" s="59"/>
      <c r="BW382" s="59"/>
      <c r="BX382" s="59"/>
      <c r="BY382" s="59"/>
      <c r="BZ382" s="59"/>
      <c r="CA382" s="59"/>
      <c r="CB382" s="59"/>
      <c r="CC382" s="59"/>
      <c r="CD382" s="59"/>
      <c r="CE382" s="59"/>
      <c r="CF382" s="59"/>
      <c r="CG382" s="59"/>
      <c r="CH382" s="59"/>
      <c r="CI382" s="59"/>
      <c r="CJ382" s="59"/>
      <c r="CK382" s="59"/>
      <c r="CL382" s="59"/>
      <c r="CM382" s="59"/>
      <c r="CN382" s="59"/>
      <c r="CO382" s="59"/>
      <c r="CP382" s="59"/>
      <c r="CQ382" s="59"/>
      <c r="CR382" s="59"/>
      <c r="CS382" s="59"/>
      <c r="CT382" s="59"/>
      <c r="CU382" s="59"/>
      <c r="CV382" s="59"/>
      <c r="CW382" s="59"/>
      <c r="CX382" s="59"/>
      <c r="CY382" s="59"/>
      <c r="CZ382" s="59"/>
      <c r="DA382" s="59"/>
      <c r="DB382" s="59"/>
      <c r="DC382" s="59"/>
      <c r="DD382" s="59"/>
      <c r="DE382" s="59"/>
      <c r="DF382" s="59"/>
      <c r="DG382" s="59"/>
      <c r="DH382" s="59"/>
      <c r="DI382" s="59"/>
      <c r="DJ382" s="59"/>
      <c r="DK382" s="59"/>
      <c r="DL382" s="59"/>
      <c r="DM382" s="59"/>
      <c r="DN382" s="59"/>
      <c r="DO382" s="59"/>
      <c r="DP382" s="59"/>
      <c r="DQ382" s="59"/>
      <c r="DR382" s="59"/>
      <c r="DS382" s="59"/>
      <c r="DT382" s="59"/>
      <c r="DU382" s="59"/>
      <c r="DV382" s="59"/>
      <c r="DW382" s="59"/>
      <c r="DX382" s="59"/>
      <c r="DY382" s="59"/>
      <c r="DZ382" s="59"/>
      <c r="EA382" s="59"/>
      <c r="EB382" s="59"/>
      <c r="EC382" s="59"/>
      <c r="ED382" s="59"/>
      <c r="EE382" s="59"/>
      <c r="EF382" s="59"/>
      <c r="EG382" s="59"/>
      <c r="EH382" s="59"/>
      <c r="EI382" s="59"/>
      <c r="EJ382" s="59"/>
      <c r="EK382" s="59"/>
      <c r="EL382" s="59"/>
      <c r="EM382" s="59"/>
      <c r="EN382" s="59"/>
      <c r="EO382" s="59"/>
      <c r="EP382" s="59"/>
      <c r="EQ382" s="59"/>
      <c r="ER382" s="59"/>
      <c r="ES382" s="59"/>
      <c r="ET382" s="59"/>
    </row>
    <row r="383" spans="1:150" outlineLevel="1" x14ac:dyDescent="0.2">
      <c r="A383" s="17">
        <v>180</v>
      </c>
      <c r="B383" s="17">
        <v>0</v>
      </c>
      <c r="C383" s="1">
        <v>1.303013774097011E-18</v>
      </c>
      <c r="D383" s="1">
        <f t="shared" si="22"/>
        <v>-1.303013774097011E-18</v>
      </c>
      <c r="E383" s="1">
        <f t="shared" si="23"/>
        <v>0</v>
      </c>
      <c r="F383" s="1">
        <f t="shared" si="24"/>
        <v>0</v>
      </c>
      <c r="G383" s="1">
        <f t="shared" si="25"/>
        <v>-1.1414962873776729E-9</v>
      </c>
      <c r="H383" s="1">
        <v>9.1897019909904155E-16</v>
      </c>
      <c r="I383" s="1">
        <f t="shared" si="26"/>
        <v>1.1974308274107247E-33</v>
      </c>
      <c r="J383" s="1">
        <f t="shared" si="27"/>
        <v>-1.1414962873776733E-9</v>
      </c>
      <c r="AW383" s="59"/>
      <c r="AX383" s="59"/>
      <c r="AY383" s="59"/>
      <c r="AZ383" s="59"/>
      <c r="BA383" s="59"/>
      <c r="BB383" s="59"/>
      <c r="BC383" s="59"/>
      <c r="BD383" s="72"/>
      <c r="BE383" s="59"/>
      <c r="BF383" s="59"/>
      <c r="BG383" s="59"/>
      <c r="BH383" s="59">
        <f t="shared" si="28"/>
        <v>1</v>
      </c>
      <c r="BI383" s="59">
        <f t="shared" si="29"/>
        <v>1.303013774097011E-18</v>
      </c>
      <c r="BJ383" s="59" t="e">
        <f t="shared" si="30"/>
        <v>#N/A</v>
      </c>
      <c r="BK383" s="59"/>
      <c r="BL383" s="59"/>
      <c r="BM383" s="59"/>
      <c r="BN383" s="59"/>
      <c r="BO383" s="59"/>
      <c r="BP383" s="59"/>
      <c r="BQ383" s="59"/>
      <c r="BR383" s="59"/>
      <c r="BS383" s="59"/>
      <c r="BT383" s="59"/>
      <c r="BU383" s="59"/>
      <c r="BV383" s="59"/>
      <c r="BW383" s="59"/>
      <c r="BX383" s="59"/>
      <c r="BY383" s="59"/>
      <c r="BZ383" s="59"/>
      <c r="CA383" s="59"/>
      <c r="CB383" s="59"/>
      <c r="CC383" s="59"/>
      <c r="CD383" s="59"/>
      <c r="CE383" s="59"/>
      <c r="CF383" s="59"/>
      <c r="CG383" s="59"/>
      <c r="CH383" s="59"/>
      <c r="CI383" s="59"/>
      <c r="CJ383" s="59"/>
      <c r="CK383" s="59"/>
      <c r="CL383" s="59"/>
      <c r="CM383" s="59"/>
      <c r="CN383" s="59"/>
      <c r="CO383" s="59"/>
      <c r="CP383" s="59"/>
      <c r="CQ383" s="59"/>
      <c r="CR383" s="59"/>
      <c r="CS383" s="59"/>
      <c r="CT383" s="59"/>
      <c r="CU383" s="59"/>
      <c r="CV383" s="59"/>
      <c r="CW383" s="59"/>
      <c r="CX383" s="59"/>
      <c r="CY383" s="59"/>
      <c r="CZ383" s="59"/>
      <c r="DA383" s="59"/>
      <c r="DB383" s="59"/>
      <c r="DC383" s="59"/>
      <c r="DD383" s="59"/>
      <c r="DE383" s="59"/>
      <c r="DF383" s="59"/>
      <c r="DG383" s="59"/>
      <c r="DH383" s="59"/>
      <c r="DI383" s="59"/>
      <c r="DJ383" s="59"/>
      <c r="DK383" s="59"/>
      <c r="DL383" s="59"/>
      <c r="DM383" s="59"/>
      <c r="DN383" s="59"/>
      <c r="DO383" s="59"/>
      <c r="DP383" s="59"/>
      <c r="DQ383" s="59"/>
      <c r="DR383" s="59"/>
      <c r="DS383" s="59"/>
      <c r="DT383" s="59"/>
      <c r="DU383" s="59"/>
      <c r="DV383" s="59"/>
      <c r="DW383" s="59"/>
      <c r="DX383" s="59"/>
      <c r="DY383" s="59"/>
      <c r="DZ383" s="59"/>
      <c r="EA383" s="59"/>
      <c r="EB383" s="59"/>
      <c r="EC383" s="59"/>
      <c r="ED383" s="59"/>
      <c r="EE383" s="59"/>
      <c r="EF383" s="59"/>
      <c r="EG383" s="59"/>
      <c r="EH383" s="59"/>
      <c r="EI383" s="59"/>
      <c r="EJ383" s="59"/>
      <c r="EK383" s="59"/>
      <c r="EL383" s="59"/>
      <c r="EM383" s="59"/>
      <c r="EN383" s="59"/>
      <c r="EO383" s="59"/>
      <c r="EP383" s="59"/>
      <c r="EQ383" s="59"/>
      <c r="ER383" s="59"/>
      <c r="ES383" s="59"/>
      <c r="ET383" s="59"/>
    </row>
    <row r="384" spans="1:150" outlineLevel="1" x14ac:dyDescent="0.2">
      <c r="A384" s="17">
        <v>181</v>
      </c>
      <c r="B384" s="17">
        <v>0</v>
      </c>
      <c r="C384" s="1">
        <v>1.0646319125894769E-18</v>
      </c>
      <c r="D384" s="1">
        <f t="shared" si="22"/>
        <v>-1.0646319125894769E-18</v>
      </c>
      <c r="E384" s="1">
        <f t="shared" si="23"/>
        <v>0</v>
      </c>
      <c r="F384" s="1">
        <f t="shared" si="24"/>
        <v>0</v>
      </c>
      <c r="G384" s="1">
        <f t="shared" si="25"/>
        <v>-1.0318100176822654E-9</v>
      </c>
      <c r="H384" s="1">
        <v>8.3596345889742947E-16</v>
      </c>
      <c r="I384" s="1">
        <f t="shared" si="26"/>
        <v>8.8999337610088568E-34</v>
      </c>
      <c r="J384" s="1">
        <f t="shared" si="27"/>
        <v>-1.0318100176822658E-9</v>
      </c>
      <c r="AW384" s="59"/>
      <c r="AX384" s="59"/>
      <c r="AY384" s="59"/>
      <c r="AZ384" s="59"/>
      <c r="BA384" s="59"/>
      <c r="BB384" s="59"/>
      <c r="BC384" s="59"/>
      <c r="BD384" s="72"/>
      <c r="BE384" s="59"/>
      <c r="BF384" s="59"/>
      <c r="BG384" s="59"/>
      <c r="BH384" s="59">
        <f t="shared" si="28"/>
        <v>1</v>
      </c>
      <c r="BI384" s="59">
        <f t="shared" si="29"/>
        <v>1.0646319125894769E-18</v>
      </c>
      <c r="BJ384" s="59" t="e">
        <f t="shared" si="30"/>
        <v>#N/A</v>
      </c>
      <c r="BK384" s="59"/>
      <c r="BL384" s="59"/>
      <c r="BM384" s="59"/>
      <c r="BN384" s="59"/>
      <c r="BO384" s="59"/>
      <c r="BP384" s="59"/>
      <c r="BQ384" s="59"/>
      <c r="BR384" s="59"/>
      <c r="BS384" s="59"/>
      <c r="BT384" s="59"/>
      <c r="BU384" s="59"/>
      <c r="BV384" s="59"/>
      <c r="BW384" s="59"/>
      <c r="BX384" s="59"/>
      <c r="BY384" s="59"/>
      <c r="BZ384" s="59"/>
      <c r="CA384" s="59"/>
      <c r="CB384" s="59"/>
      <c r="CC384" s="59"/>
      <c r="CD384" s="59"/>
      <c r="CE384" s="59"/>
      <c r="CF384" s="59"/>
      <c r="CG384" s="59"/>
      <c r="CH384" s="59"/>
      <c r="CI384" s="59"/>
      <c r="CJ384" s="59"/>
      <c r="CK384" s="59"/>
      <c r="CL384" s="59"/>
      <c r="CM384" s="59"/>
      <c r="CN384" s="59"/>
      <c r="CO384" s="59"/>
      <c r="CP384" s="59"/>
      <c r="CQ384" s="59"/>
      <c r="CR384" s="59"/>
      <c r="CS384" s="59"/>
      <c r="CT384" s="59"/>
      <c r="CU384" s="59"/>
      <c r="CV384" s="59"/>
      <c r="CW384" s="59"/>
      <c r="CX384" s="59"/>
      <c r="CY384" s="59"/>
      <c r="CZ384" s="59"/>
      <c r="DA384" s="59"/>
      <c r="DB384" s="59"/>
      <c r="DC384" s="59"/>
      <c r="DD384" s="59"/>
      <c r="DE384" s="59"/>
      <c r="DF384" s="59"/>
      <c r="DG384" s="59"/>
      <c r="DH384" s="59"/>
      <c r="DI384" s="59"/>
      <c r="DJ384" s="59"/>
      <c r="DK384" s="59"/>
      <c r="DL384" s="59"/>
      <c r="DM384" s="59"/>
      <c r="DN384" s="59"/>
      <c r="DO384" s="59"/>
      <c r="DP384" s="59"/>
      <c r="DQ384" s="59"/>
      <c r="DR384" s="59"/>
      <c r="DS384" s="59"/>
      <c r="DT384" s="59"/>
      <c r="DU384" s="59"/>
      <c r="DV384" s="59"/>
      <c r="DW384" s="59"/>
      <c r="DX384" s="59"/>
      <c r="DY384" s="59"/>
      <c r="DZ384" s="59"/>
      <c r="EA384" s="59"/>
      <c r="EB384" s="59"/>
      <c r="EC384" s="59"/>
      <c r="ED384" s="59"/>
      <c r="EE384" s="59"/>
      <c r="EF384" s="59"/>
      <c r="EG384" s="59"/>
      <c r="EH384" s="59"/>
      <c r="EI384" s="59"/>
      <c r="EJ384" s="59"/>
      <c r="EK384" s="59"/>
      <c r="EL384" s="59"/>
      <c r="EM384" s="59"/>
      <c r="EN384" s="59"/>
      <c r="EO384" s="59"/>
      <c r="EP384" s="59"/>
      <c r="EQ384" s="59"/>
      <c r="ER384" s="59"/>
      <c r="ES384" s="59"/>
      <c r="ET384" s="59"/>
    </row>
    <row r="385" spans="1:150" outlineLevel="1" x14ac:dyDescent="0.2">
      <c r="A385" s="17">
        <v>182</v>
      </c>
      <c r="B385" s="17">
        <v>0</v>
      </c>
      <c r="C385" s="1">
        <v>2.4290482989906875E-27</v>
      </c>
      <c r="D385" s="1">
        <f t="shared" si="22"/>
        <v>-2.4290482989906875E-27</v>
      </c>
      <c r="E385" s="1">
        <f t="shared" si="23"/>
        <v>0</v>
      </c>
      <c r="F385" s="1">
        <f t="shared" si="24"/>
        <v>0</v>
      </c>
      <c r="G385" s="1">
        <f t="shared" si="25"/>
        <v>-4.9285376116964833E-14</v>
      </c>
      <c r="H385" s="1">
        <v>4.0648553058585246E-24</v>
      </c>
      <c r="I385" s="1">
        <f t="shared" si="26"/>
        <v>9.8737298663389199E-51</v>
      </c>
      <c r="J385" s="1">
        <f t="shared" si="27"/>
        <v>-4.9285376116964833E-14</v>
      </c>
      <c r="AW385" s="59"/>
      <c r="AX385" s="59"/>
      <c r="AY385" s="59"/>
      <c r="AZ385" s="59"/>
      <c r="BA385" s="59"/>
      <c r="BB385" s="59"/>
      <c r="BC385" s="59"/>
      <c r="BD385" s="72"/>
      <c r="BE385" s="59"/>
      <c r="BF385" s="59"/>
      <c r="BG385" s="59"/>
      <c r="BH385" s="59">
        <f t="shared" si="28"/>
        <v>1</v>
      </c>
      <c r="BI385" s="59">
        <f t="shared" si="29"/>
        <v>2.4290482989906875E-27</v>
      </c>
      <c r="BJ385" s="59" t="e">
        <f t="shared" si="30"/>
        <v>#N/A</v>
      </c>
      <c r="BK385" s="59"/>
      <c r="BL385" s="59"/>
      <c r="BM385" s="59"/>
      <c r="BN385" s="59"/>
      <c r="BO385" s="59"/>
      <c r="BP385" s="59"/>
      <c r="BQ385" s="59"/>
      <c r="BR385" s="59"/>
      <c r="BS385" s="59"/>
      <c r="BT385" s="59"/>
      <c r="BU385" s="59"/>
      <c r="BV385" s="59"/>
      <c r="BW385" s="59"/>
      <c r="BX385" s="59"/>
      <c r="BY385" s="59"/>
      <c r="BZ385" s="59"/>
      <c r="CA385" s="59"/>
      <c r="CB385" s="59"/>
      <c r="CC385" s="59"/>
      <c r="CD385" s="59"/>
      <c r="CE385" s="59"/>
      <c r="CF385" s="59"/>
      <c r="CG385" s="59"/>
      <c r="CH385" s="59"/>
      <c r="CI385" s="59"/>
      <c r="CJ385" s="59"/>
      <c r="CK385" s="59"/>
      <c r="CL385" s="59"/>
      <c r="CM385" s="59"/>
      <c r="CN385" s="59"/>
      <c r="CO385" s="59"/>
      <c r="CP385" s="59"/>
      <c r="CQ385" s="59"/>
      <c r="CR385" s="59"/>
      <c r="CS385" s="59"/>
      <c r="CT385" s="59"/>
      <c r="CU385" s="59"/>
      <c r="CV385" s="59"/>
      <c r="CW385" s="59"/>
      <c r="CX385" s="59"/>
      <c r="CY385" s="59"/>
      <c r="CZ385" s="59"/>
      <c r="DA385" s="59"/>
      <c r="DB385" s="59"/>
      <c r="DC385" s="59"/>
      <c r="DD385" s="59"/>
      <c r="DE385" s="59"/>
      <c r="DF385" s="59"/>
      <c r="DG385" s="59"/>
      <c r="DH385" s="59"/>
      <c r="DI385" s="59"/>
      <c r="DJ385" s="59"/>
      <c r="DK385" s="59"/>
      <c r="DL385" s="59"/>
      <c r="DM385" s="59"/>
      <c r="DN385" s="59"/>
      <c r="DO385" s="59"/>
      <c r="DP385" s="59"/>
      <c r="DQ385" s="59"/>
      <c r="DR385" s="59"/>
      <c r="DS385" s="59"/>
      <c r="DT385" s="59"/>
      <c r="DU385" s="59"/>
      <c r="DV385" s="59"/>
      <c r="DW385" s="59"/>
      <c r="DX385" s="59"/>
      <c r="DY385" s="59"/>
      <c r="DZ385" s="59"/>
      <c r="EA385" s="59"/>
      <c r="EB385" s="59"/>
      <c r="EC385" s="59"/>
      <c r="ED385" s="59"/>
      <c r="EE385" s="59"/>
      <c r="EF385" s="59"/>
      <c r="EG385" s="59"/>
      <c r="EH385" s="59"/>
      <c r="EI385" s="59"/>
      <c r="EJ385" s="59"/>
      <c r="EK385" s="59"/>
      <c r="EL385" s="59"/>
      <c r="EM385" s="59"/>
      <c r="EN385" s="59"/>
      <c r="EO385" s="59"/>
      <c r="EP385" s="59"/>
      <c r="EQ385" s="59"/>
      <c r="ER385" s="59"/>
      <c r="ES385" s="59"/>
      <c r="ET385" s="59"/>
    </row>
    <row r="386" spans="1:150" outlineLevel="1" x14ac:dyDescent="0.2">
      <c r="A386" s="17">
        <v>183</v>
      </c>
      <c r="B386" s="17">
        <v>0</v>
      </c>
      <c r="C386" s="1">
        <v>1.2019541174780352E-23</v>
      </c>
      <c r="D386" s="1">
        <f t="shared" si="22"/>
        <v>-1.2019541174780352E-23</v>
      </c>
      <c r="E386" s="1">
        <f t="shared" si="23"/>
        <v>0</v>
      </c>
      <c r="F386" s="1">
        <f t="shared" si="24"/>
        <v>0</v>
      </c>
      <c r="G386" s="1">
        <f t="shared" si="25"/>
        <v>-3.4669209934436567E-12</v>
      </c>
      <c r="H386" s="1">
        <v>1.448158680729265E-20</v>
      </c>
      <c r="I386" s="1">
        <f t="shared" si="26"/>
        <v>1.7406202890640995E-43</v>
      </c>
      <c r="J386" s="1">
        <f t="shared" si="27"/>
        <v>-3.4669209934436567E-12</v>
      </c>
      <c r="AW386" s="59"/>
      <c r="AX386" s="59"/>
      <c r="AY386" s="59"/>
      <c r="AZ386" s="59"/>
      <c r="BA386" s="59"/>
      <c r="BB386" s="59"/>
      <c r="BC386" s="59"/>
      <c r="BD386" s="72"/>
      <c r="BE386" s="59"/>
      <c r="BF386" s="59"/>
      <c r="BG386" s="59"/>
      <c r="BH386" s="59">
        <f t="shared" si="28"/>
        <v>1</v>
      </c>
      <c r="BI386" s="59">
        <f t="shared" si="29"/>
        <v>1.2019541174780352E-23</v>
      </c>
      <c r="BJ386" s="59" t="e">
        <f t="shared" si="30"/>
        <v>#N/A</v>
      </c>
      <c r="BK386" s="59"/>
      <c r="BL386" s="59"/>
      <c r="BM386" s="59"/>
      <c r="BN386" s="59"/>
      <c r="BO386" s="59"/>
      <c r="BP386" s="59"/>
      <c r="BQ386" s="59"/>
      <c r="BR386" s="59"/>
      <c r="BS386" s="59"/>
      <c r="BT386" s="59"/>
      <c r="BU386" s="59"/>
      <c r="BV386" s="59"/>
      <c r="BW386" s="59"/>
      <c r="BX386" s="59"/>
      <c r="BY386" s="59"/>
      <c r="BZ386" s="59"/>
      <c r="CA386" s="59"/>
      <c r="CB386" s="59"/>
      <c r="CC386" s="59"/>
      <c r="CD386" s="59"/>
      <c r="CE386" s="59"/>
      <c r="CF386" s="59"/>
      <c r="CG386" s="59"/>
      <c r="CH386" s="59"/>
      <c r="CI386" s="59"/>
      <c r="CJ386" s="59"/>
      <c r="CK386" s="59"/>
      <c r="CL386" s="59"/>
      <c r="CM386" s="59"/>
      <c r="CN386" s="59"/>
      <c r="CO386" s="59"/>
      <c r="CP386" s="59"/>
      <c r="CQ386" s="59"/>
      <c r="CR386" s="59"/>
      <c r="CS386" s="59"/>
      <c r="CT386" s="59"/>
      <c r="CU386" s="59"/>
      <c r="CV386" s="59"/>
      <c r="CW386" s="59"/>
      <c r="CX386" s="59"/>
      <c r="CY386" s="59"/>
      <c r="CZ386" s="59"/>
      <c r="DA386" s="59"/>
      <c r="DB386" s="59"/>
      <c r="DC386" s="59"/>
      <c r="DD386" s="59"/>
      <c r="DE386" s="59"/>
      <c r="DF386" s="59"/>
      <c r="DG386" s="59"/>
      <c r="DH386" s="59"/>
      <c r="DI386" s="59"/>
      <c r="DJ386" s="59"/>
      <c r="DK386" s="59"/>
      <c r="DL386" s="59"/>
      <c r="DM386" s="59"/>
      <c r="DN386" s="59"/>
      <c r="DO386" s="59"/>
      <c r="DP386" s="59"/>
      <c r="DQ386" s="59"/>
      <c r="DR386" s="59"/>
      <c r="DS386" s="59"/>
      <c r="DT386" s="59"/>
      <c r="DU386" s="59"/>
      <c r="DV386" s="59"/>
      <c r="DW386" s="59"/>
      <c r="DX386" s="59"/>
      <c r="DY386" s="59"/>
      <c r="DZ386" s="59"/>
      <c r="EA386" s="59"/>
      <c r="EB386" s="59"/>
      <c r="EC386" s="59"/>
      <c r="ED386" s="59"/>
      <c r="EE386" s="59"/>
      <c r="EF386" s="59"/>
      <c r="EG386" s="59"/>
      <c r="EH386" s="59"/>
      <c r="EI386" s="59"/>
      <c r="EJ386" s="59"/>
      <c r="EK386" s="59"/>
      <c r="EL386" s="59"/>
      <c r="EM386" s="59"/>
      <c r="EN386" s="59"/>
      <c r="EO386" s="59"/>
      <c r="EP386" s="59"/>
      <c r="EQ386" s="59"/>
      <c r="ER386" s="59"/>
      <c r="ES386" s="59"/>
      <c r="ET386" s="59"/>
    </row>
    <row r="387" spans="1:150" outlineLevel="1" x14ac:dyDescent="0.2">
      <c r="A387" s="17">
        <v>184</v>
      </c>
      <c r="B387" s="17">
        <v>0</v>
      </c>
      <c r="C387" s="1">
        <v>7.0460989653880735E-14</v>
      </c>
      <c r="D387" s="1">
        <f t="shared" si="22"/>
        <v>-7.0460989653880735E-14</v>
      </c>
      <c r="E387" s="1">
        <f t="shared" si="23"/>
        <v>1.4122036873231491E-13</v>
      </c>
      <c r="F387" s="1">
        <f t="shared" si="24"/>
        <v>-3.7579298653955065E-7</v>
      </c>
      <c r="G387" s="1">
        <f t="shared" si="25"/>
        <v>-2.6544489005043158E-7</v>
      </c>
      <c r="H387" s="1">
        <v>3.3820174046785519E-11</v>
      </c>
      <c r="I387" s="1">
        <f t="shared" si="26"/>
        <v>2.3830029336837622E-24</v>
      </c>
      <c r="J387" s="1">
        <f t="shared" si="27"/>
        <v>-2.6544489005492027E-7</v>
      </c>
      <c r="AW387" s="59"/>
      <c r="AX387" s="59"/>
      <c r="AY387" s="59"/>
      <c r="AZ387" s="59"/>
      <c r="BA387" s="59"/>
      <c r="BB387" s="59"/>
      <c r="BC387" s="59"/>
      <c r="BD387" s="72"/>
      <c r="BE387" s="59"/>
      <c r="BF387" s="59"/>
      <c r="BG387" s="59"/>
      <c r="BH387" s="59">
        <f t="shared" si="28"/>
        <v>1</v>
      </c>
      <c r="BI387" s="59">
        <f t="shared" si="29"/>
        <v>7.0460989653880735E-14</v>
      </c>
      <c r="BJ387" s="59" t="e">
        <f t="shared" si="30"/>
        <v>#N/A</v>
      </c>
      <c r="BK387" s="59"/>
      <c r="BL387" s="59"/>
      <c r="BM387" s="59"/>
      <c r="BN387" s="59"/>
      <c r="BO387" s="59"/>
      <c r="BP387" s="59"/>
      <c r="BQ387" s="59"/>
      <c r="BR387" s="59"/>
      <c r="BS387" s="59"/>
      <c r="BT387" s="59"/>
      <c r="BU387" s="59"/>
      <c r="BV387" s="59"/>
      <c r="BW387" s="59"/>
      <c r="BX387" s="59"/>
      <c r="BY387" s="59"/>
      <c r="BZ387" s="59"/>
      <c r="CA387" s="59"/>
      <c r="CB387" s="59"/>
      <c r="CC387" s="59"/>
      <c r="CD387" s="59"/>
      <c r="CE387" s="59"/>
      <c r="CF387" s="59"/>
      <c r="CG387" s="59"/>
      <c r="CH387" s="59"/>
      <c r="CI387" s="59"/>
      <c r="CJ387" s="59"/>
      <c r="CK387" s="59"/>
      <c r="CL387" s="59"/>
      <c r="CM387" s="59"/>
      <c r="CN387" s="59"/>
      <c r="CO387" s="59"/>
      <c r="CP387" s="59"/>
      <c r="CQ387" s="59"/>
      <c r="CR387" s="59"/>
      <c r="CS387" s="59"/>
      <c r="CT387" s="59"/>
      <c r="CU387" s="59"/>
      <c r="CV387" s="59"/>
      <c r="CW387" s="59"/>
      <c r="CX387" s="59"/>
      <c r="CY387" s="59"/>
      <c r="CZ387" s="59"/>
      <c r="DA387" s="59"/>
      <c r="DB387" s="59"/>
      <c r="DC387" s="59"/>
      <c r="DD387" s="59"/>
      <c r="DE387" s="59"/>
      <c r="DF387" s="59"/>
      <c r="DG387" s="59"/>
      <c r="DH387" s="59"/>
      <c r="DI387" s="59"/>
      <c r="DJ387" s="59"/>
      <c r="DK387" s="59"/>
      <c r="DL387" s="59"/>
      <c r="DM387" s="59"/>
      <c r="DN387" s="59"/>
      <c r="DO387" s="59"/>
      <c r="DP387" s="59"/>
      <c r="DQ387" s="59"/>
      <c r="DR387" s="59"/>
      <c r="DS387" s="59"/>
      <c r="DT387" s="59"/>
      <c r="DU387" s="59"/>
      <c r="DV387" s="59"/>
      <c r="DW387" s="59"/>
      <c r="DX387" s="59"/>
      <c r="DY387" s="59"/>
      <c r="DZ387" s="59"/>
      <c r="EA387" s="59"/>
      <c r="EB387" s="59"/>
      <c r="EC387" s="59"/>
      <c r="ED387" s="59"/>
      <c r="EE387" s="59"/>
      <c r="EF387" s="59"/>
      <c r="EG387" s="59"/>
      <c r="EH387" s="59"/>
      <c r="EI387" s="59"/>
      <c r="EJ387" s="59"/>
      <c r="EK387" s="59"/>
      <c r="EL387" s="59"/>
      <c r="EM387" s="59"/>
      <c r="EN387" s="59"/>
      <c r="EO387" s="59"/>
      <c r="EP387" s="59"/>
      <c r="EQ387" s="59"/>
      <c r="ER387" s="59"/>
      <c r="ES387" s="59"/>
      <c r="ET387" s="59"/>
    </row>
    <row r="388" spans="1:150" outlineLevel="1" x14ac:dyDescent="0.2">
      <c r="A388" s="17">
        <v>185</v>
      </c>
      <c r="B388" s="17">
        <v>0</v>
      </c>
      <c r="C388" s="1">
        <v>1.8800129919817765E-33</v>
      </c>
      <c r="D388" s="1">
        <f t="shared" si="22"/>
        <v>-1.8800129919817765E-33</v>
      </c>
      <c r="E388" s="1">
        <f t="shared" si="23"/>
        <v>0</v>
      </c>
      <c r="F388" s="1">
        <f t="shared" si="24"/>
        <v>0</v>
      </c>
      <c r="G388" s="1">
        <f t="shared" si="25"/>
        <v>-4.3359116595956801E-17</v>
      </c>
      <c r="H388" s="1">
        <v>4.7747313842665805E-30</v>
      </c>
      <c r="I388" s="1">
        <f t="shared" si="26"/>
        <v>8.9765570356443037E-63</v>
      </c>
      <c r="J388" s="1">
        <f t="shared" si="27"/>
        <v>-4.3359116595956801E-17</v>
      </c>
      <c r="AW388" s="59"/>
      <c r="AX388" s="59"/>
      <c r="AY388" s="59"/>
      <c r="AZ388" s="59"/>
      <c r="BA388" s="59"/>
      <c r="BB388" s="59"/>
      <c r="BC388" s="59"/>
      <c r="BD388" s="72"/>
      <c r="BE388" s="59"/>
      <c r="BF388" s="59"/>
      <c r="BG388" s="59"/>
      <c r="BH388" s="59">
        <f t="shared" si="28"/>
        <v>1</v>
      </c>
      <c r="BI388" s="59">
        <f t="shared" si="29"/>
        <v>1.8800129919817765E-33</v>
      </c>
      <c r="BJ388" s="59" t="e">
        <f t="shared" si="30"/>
        <v>#N/A</v>
      </c>
      <c r="BK388" s="59"/>
      <c r="BL388" s="59"/>
      <c r="BM388" s="59"/>
      <c r="BN388" s="59"/>
      <c r="BO388" s="59"/>
      <c r="BP388" s="59"/>
      <c r="BQ388" s="59"/>
      <c r="BR388" s="59"/>
      <c r="BS388" s="59"/>
      <c r="BT388" s="59"/>
      <c r="BU388" s="59"/>
      <c r="BV388" s="59"/>
      <c r="BW388" s="59"/>
      <c r="BX388" s="59"/>
      <c r="BY388" s="59"/>
      <c r="BZ388" s="59"/>
      <c r="CA388" s="59"/>
      <c r="CB388" s="59"/>
      <c r="CC388" s="59"/>
      <c r="CD388" s="59"/>
      <c r="CE388" s="59"/>
      <c r="CF388" s="59"/>
      <c r="CG388" s="59"/>
      <c r="CH388" s="59"/>
      <c r="CI388" s="59"/>
      <c r="CJ388" s="59"/>
      <c r="CK388" s="59"/>
      <c r="CL388" s="59"/>
      <c r="CM388" s="59"/>
      <c r="CN388" s="59"/>
      <c r="CO388" s="59"/>
      <c r="CP388" s="59"/>
      <c r="CQ388" s="59"/>
      <c r="CR388" s="59"/>
      <c r="CS388" s="59"/>
      <c r="CT388" s="59"/>
      <c r="CU388" s="59"/>
      <c r="CV388" s="59"/>
      <c r="CW388" s="59"/>
      <c r="CX388" s="59"/>
      <c r="CY388" s="59"/>
      <c r="CZ388" s="59"/>
      <c r="DA388" s="59"/>
      <c r="DB388" s="59"/>
      <c r="DC388" s="59"/>
      <c r="DD388" s="59"/>
      <c r="DE388" s="59"/>
      <c r="DF388" s="59"/>
      <c r="DG388" s="59"/>
      <c r="DH388" s="59"/>
      <c r="DI388" s="59"/>
      <c r="DJ388" s="59"/>
      <c r="DK388" s="59"/>
      <c r="DL388" s="59"/>
      <c r="DM388" s="59"/>
      <c r="DN388" s="59"/>
      <c r="DO388" s="59"/>
      <c r="DP388" s="59"/>
      <c r="DQ388" s="59"/>
      <c r="DR388" s="59"/>
      <c r="DS388" s="59"/>
      <c r="DT388" s="59"/>
      <c r="DU388" s="59"/>
      <c r="DV388" s="59"/>
      <c r="DW388" s="59"/>
      <c r="DX388" s="59"/>
      <c r="DY388" s="59"/>
      <c r="DZ388" s="59"/>
      <c r="EA388" s="59"/>
      <c r="EB388" s="59"/>
      <c r="EC388" s="59"/>
      <c r="ED388" s="59"/>
      <c r="EE388" s="59"/>
      <c r="EF388" s="59"/>
      <c r="EG388" s="59"/>
      <c r="EH388" s="59"/>
      <c r="EI388" s="59"/>
      <c r="EJ388" s="59"/>
      <c r="EK388" s="59"/>
      <c r="EL388" s="59"/>
      <c r="EM388" s="59"/>
      <c r="EN388" s="59"/>
      <c r="EO388" s="59"/>
      <c r="EP388" s="59"/>
      <c r="EQ388" s="59"/>
      <c r="ER388" s="59"/>
      <c r="ES388" s="59"/>
      <c r="ET388" s="59"/>
    </row>
    <row r="389" spans="1:150" outlineLevel="1" x14ac:dyDescent="0.2">
      <c r="A389" s="17">
        <v>186</v>
      </c>
      <c r="B389" s="17">
        <v>0</v>
      </c>
      <c r="C389" s="1">
        <v>2.1865092345095101E-17</v>
      </c>
      <c r="D389" s="1">
        <f t="shared" si="22"/>
        <v>-2.1865092345095101E-17</v>
      </c>
      <c r="E389" s="1">
        <f t="shared" si="23"/>
        <v>0</v>
      </c>
      <c r="F389" s="1">
        <f t="shared" si="24"/>
        <v>0</v>
      </c>
      <c r="G389" s="1">
        <f t="shared" si="25"/>
        <v>-4.6760124406480257E-9</v>
      </c>
      <c r="H389" s="1">
        <v>1.3872598228555212E-14</v>
      </c>
      <c r="I389" s="1">
        <f t="shared" si="26"/>
        <v>3.033256413337667E-31</v>
      </c>
      <c r="J389" s="1">
        <f t="shared" si="27"/>
        <v>-4.6760124406480579E-9</v>
      </c>
      <c r="AW389" s="59"/>
      <c r="AX389" s="59"/>
      <c r="AY389" s="59"/>
      <c r="AZ389" s="59"/>
      <c r="BA389" s="59"/>
      <c r="BB389" s="59"/>
      <c r="BC389" s="59"/>
      <c r="BD389" s="72"/>
      <c r="BE389" s="59"/>
      <c r="BF389" s="59"/>
      <c r="BG389" s="59"/>
      <c r="BH389" s="59">
        <f t="shared" si="28"/>
        <v>1</v>
      </c>
      <c r="BI389" s="59">
        <f t="shared" si="29"/>
        <v>2.1865092345095101E-17</v>
      </c>
      <c r="BJ389" s="59" t="e">
        <f t="shared" si="30"/>
        <v>#N/A</v>
      </c>
      <c r="BK389" s="59"/>
      <c r="BL389" s="59"/>
      <c r="BM389" s="59"/>
      <c r="BN389" s="59"/>
      <c r="BO389" s="59"/>
      <c r="BP389" s="59"/>
      <c r="BQ389" s="59"/>
      <c r="BR389" s="59"/>
      <c r="BS389" s="59"/>
      <c r="BT389" s="59"/>
      <c r="BU389" s="59"/>
      <c r="BV389" s="59"/>
      <c r="BW389" s="59"/>
      <c r="BX389" s="59"/>
      <c r="BY389" s="59"/>
      <c r="BZ389" s="59"/>
      <c r="CA389" s="59"/>
      <c r="CB389" s="59"/>
      <c r="CC389" s="59"/>
      <c r="CD389" s="59"/>
      <c r="CE389" s="59"/>
      <c r="CF389" s="59"/>
      <c r="CG389" s="59"/>
      <c r="CH389" s="59"/>
      <c r="CI389" s="59"/>
      <c r="CJ389" s="59"/>
      <c r="CK389" s="59"/>
      <c r="CL389" s="59"/>
      <c r="CM389" s="59"/>
      <c r="CN389" s="59"/>
      <c r="CO389" s="59"/>
      <c r="CP389" s="59"/>
      <c r="CQ389" s="59"/>
      <c r="CR389" s="59"/>
      <c r="CS389" s="59"/>
      <c r="CT389" s="59"/>
      <c r="CU389" s="59"/>
      <c r="CV389" s="59"/>
      <c r="CW389" s="59"/>
      <c r="CX389" s="59"/>
      <c r="CY389" s="59"/>
      <c r="CZ389" s="59"/>
      <c r="DA389" s="59"/>
      <c r="DB389" s="59"/>
      <c r="DC389" s="59"/>
      <c r="DD389" s="59"/>
      <c r="DE389" s="59"/>
      <c r="DF389" s="59"/>
      <c r="DG389" s="59"/>
      <c r="DH389" s="59"/>
      <c r="DI389" s="59"/>
      <c r="DJ389" s="59"/>
      <c r="DK389" s="59"/>
      <c r="DL389" s="59"/>
      <c r="DM389" s="59"/>
      <c r="DN389" s="59"/>
      <c r="DO389" s="59"/>
      <c r="DP389" s="59"/>
      <c r="DQ389" s="59"/>
      <c r="DR389" s="59"/>
      <c r="DS389" s="59"/>
      <c r="DT389" s="59"/>
      <c r="DU389" s="59"/>
      <c r="DV389" s="59"/>
      <c r="DW389" s="59"/>
      <c r="DX389" s="59"/>
      <c r="DY389" s="59"/>
      <c r="DZ389" s="59"/>
      <c r="EA389" s="59"/>
      <c r="EB389" s="59"/>
      <c r="EC389" s="59"/>
      <c r="ED389" s="59"/>
      <c r="EE389" s="59"/>
      <c r="EF389" s="59"/>
      <c r="EG389" s="59"/>
      <c r="EH389" s="59"/>
      <c r="EI389" s="59"/>
      <c r="EJ389" s="59"/>
      <c r="EK389" s="59"/>
      <c r="EL389" s="59"/>
      <c r="EM389" s="59"/>
      <c r="EN389" s="59"/>
      <c r="EO389" s="59"/>
      <c r="EP389" s="59"/>
      <c r="EQ389" s="59"/>
      <c r="ER389" s="59"/>
      <c r="ES389" s="59"/>
      <c r="ET389" s="59"/>
    </row>
    <row r="390" spans="1:150" outlineLevel="1" x14ac:dyDescent="0.2">
      <c r="A390" s="17">
        <v>187</v>
      </c>
      <c r="B390" s="17">
        <v>0</v>
      </c>
      <c r="C390" s="1">
        <v>1.1788073853279885E-9</v>
      </c>
      <c r="D390" s="1">
        <f t="shared" si="22"/>
        <v>-1.1788073853279885E-9</v>
      </c>
      <c r="E390" s="1">
        <f t="shared" si="23"/>
        <v>2.357614990731584E-9</v>
      </c>
      <c r="F390" s="1">
        <f t="shared" si="24"/>
        <v>-4.8555277681541313E-5</v>
      </c>
      <c r="G390" s="1">
        <f t="shared" si="25"/>
        <v>-3.4333764528778018E-5</v>
      </c>
      <c r="H390" s="1">
        <v>2.2358574197938858E-7</v>
      </c>
      <c r="I390" s="1">
        <f t="shared" si="26"/>
        <v>2.635645831393161E-16</v>
      </c>
      <c r="J390" s="1">
        <f t="shared" si="27"/>
        <v>-3.433376836704877E-5</v>
      </c>
      <c r="AW390" s="59"/>
      <c r="AX390" s="59"/>
      <c r="AY390" s="59"/>
      <c r="AZ390" s="59"/>
      <c r="BA390" s="59"/>
      <c r="BB390" s="59"/>
      <c r="BC390" s="59"/>
      <c r="BD390" s="72"/>
      <c r="BE390" s="59"/>
      <c r="BF390" s="59"/>
      <c r="BG390" s="59"/>
      <c r="BH390" s="59">
        <f t="shared" si="28"/>
        <v>1</v>
      </c>
      <c r="BI390" s="59">
        <f t="shared" si="29"/>
        <v>1.1788073853279885E-9</v>
      </c>
      <c r="BJ390" s="59" t="e">
        <f t="shared" si="30"/>
        <v>#N/A</v>
      </c>
      <c r="BK390" s="59"/>
      <c r="BL390" s="59"/>
      <c r="BM390" s="59"/>
      <c r="BN390" s="59"/>
      <c r="BO390" s="59"/>
      <c r="BP390" s="59"/>
      <c r="BQ390" s="59"/>
      <c r="BR390" s="59"/>
      <c r="BS390" s="59"/>
      <c r="BT390" s="59"/>
      <c r="BU390" s="59"/>
      <c r="BV390" s="59"/>
      <c r="BW390" s="59"/>
      <c r="BX390" s="59"/>
      <c r="BY390" s="59"/>
      <c r="BZ390" s="59"/>
      <c r="CA390" s="59"/>
      <c r="CB390" s="59"/>
      <c r="CC390" s="59"/>
      <c r="CD390" s="59"/>
      <c r="CE390" s="59"/>
      <c r="CF390" s="59"/>
      <c r="CG390" s="59"/>
      <c r="CH390" s="59"/>
      <c r="CI390" s="59"/>
      <c r="CJ390" s="59"/>
      <c r="CK390" s="59"/>
      <c r="CL390" s="59"/>
      <c r="CM390" s="59"/>
      <c r="CN390" s="59"/>
      <c r="CO390" s="59"/>
      <c r="CP390" s="59"/>
      <c r="CQ390" s="59"/>
      <c r="CR390" s="59"/>
      <c r="CS390" s="59"/>
      <c r="CT390" s="59"/>
      <c r="CU390" s="59"/>
      <c r="CV390" s="59"/>
      <c r="CW390" s="59"/>
      <c r="CX390" s="59"/>
      <c r="CY390" s="59"/>
      <c r="CZ390" s="59"/>
      <c r="DA390" s="59"/>
      <c r="DB390" s="59"/>
      <c r="DC390" s="59"/>
      <c r="DD390" s="59"/>
      <c r="DE390" s="59"/>
      <c r="DF390" s="59"/>
      <c r="DG390" s="59"/>
      <c r="DH390" s="59"/>
      <c r="DI390" s="59"/>
      <c r="DJ390" s="59"/>
      <c r="DK390" s="59"/>
      <c r="DL390" s="59"/>
      <c r="DM390" s="59"/>
      <c r="DN390" s="59"/>
      <c r="DO390" s="59"/>
      <c r="DP390" s="59"/>
      <c r="DQ390" s="59"/>
      <c r="DR390" s="59"/>
      <c r="DS390" s="59"/>
      <c r="DT390" s="59"/>
      <c r="DU390" s="59"/>
      <c r="DV390" s="59"/>
      <c r="DW390" s="59"/>
      <c r="DX390" s="59"/>
      <c r="DY390" s="59"/>
      <c r="DZ390" s="59"/>
      <c r="EA390" s="59"/>
      <c r="EB390" s="59"/>
      <c r="EC390" s="59"/>
      <c r="ED390" s="59"/>
      <c r="EE390" s="59"/>
      <c r="EF390" s="59"/>
      <c r="EG390" s="59"/>
      <c r="EH390" s="59"/>
      <c r="EI390" s="59"/>
      <c r="EJ390" s="59"/>
      <c r="EK390" s="59"/>
      <c r="EL390" s="59"/>
      <c r="EM390" s="59"/>
      <c r="EN390" s="59"/>
      <c r="EO390" s="59"/>
      <c r="EP390" s="59"/>
      <c r="EQ390" s="59"/>
      <c r="ER390" s="59"/>
      <c r="ES390" s="59"/>
      <c r="ET390" s="59"/>
    </row>
    <row r="391" spans="1:150" outlineLevel="1" x14ac:dyDescent="0.2">
      <c r="A391" s="17">
        <v>188</v>
      </c>
      <c r="B391" s="17">
        <v>0</v>
      </c>
      <c r="C391" s="1">
        <v>5.722187467524034E-24</v>
      </c>
      <c r="D391" s="1">
        <f t="shared" si="22"/>
        <v>-5.722187467524034E-24</v>
      </c>
      <c r="E391" s="1">
        <f t="shared" si="23"/>
        <v>0</v>
      </c>
      <c r="F391" s="1">
        <f t="shared" si="24"/>
        <v>0</v>
      </c>
      <c r="G391" s="1">
        <f t="shared" si="25"/>
        <v>-2.3921094179665011E-12</v>
      </c>
      <c r="H391" s="1">
        <v>7.541531200344632E-21</v>
      </c>
      <c r="I391" s="1">
        <f t="shared" si="26"/>
        <v>4.3154055320553528E-44</v>
      </c>
      <c r="J391" s="1">
        <f t="shared" si="27"/>
        <v>-2.3921094179665011E-12</v>
      </c>
      <c r="AW391" s="59"/>
      <c r="AX391" s="59"/>
      <c r="AY391" s="59"/>
      <c r="AZ391" s="59"/>
      <c r="BA391" s="59"/>
      <c r="BB391" s="59"/>
      <c r="BC391" s="59"/>
      <c r="BD391" s="72"/>
      <c r="BE391" s="59"/>
      <c r="BF391" s="59"/>
      <c r="BG391" s="59"/>
      <c r="BH391" s="59">
        <f t="shared" si="28"/>
        <v>1</v>
      </c>
      <c r="BI391" s="59">
        <f t="shared" si="29"/>
        <v>5.722187467524034E-24</v>
      </c>
      <c r="BJ391" s="59" t="e">
        <f t="shared" si="30"/>
        <v>#N/A</v>
      </c>
      <c r="BK391" s="59"/>
      <c r="BL391" s="59"/>
      <c r="BM391" s="59"/>
      <c r="BN391" s="59"/>
      <c r="BO391" s="59"/>
      <c r="BP391" s="59"/>
      <c r="BQ391" s="59"/>
      <c r="BR391" s="59"/>
      <c r="BS391" s="59"/>
      <c r="BT391" s="59"/>
      <c r="BU391" s="59"/>
      <c r="BV391" s="59"/>
      <c r="BW391" s="59"/>
      <c r="BX391" s="59"/>
      <c r="BY391" s="59"/>
      <c r="BZ391" s="59"/>
      <c r="CA391" s="59"/>
      <c r="CB391" s="59"/>
      <c r="CC391" s="59"/>
      <c r="CD391" s="59"/>
      <c r="CE391" s="59"/>
      <c r="CF391" s="59"/>
      <c r="CG391" s="59"/>
      <c r="CH391" s="59"/>
      <c r="CI391" s="59"/>
      <c r="CJ391" s="59"/>
      <c r="CK391" s="59"/>
      <c r="CL391" s="59"/>
      <c r="CM391" s="59"/>
      <c r="CN391" s="59"/>
      <c r="CO391" s="59"/>
      <c r="CP391" s="59"/>
      <c r="CQ391" s="59"/>
      <c r="CR391" s="59"/>
      <c r="CS391" s="59"/>
      <c r="CT391" s="59"/>
      <c r="CU391" s="59"/>
      <c r="CV391" s="59"/>
      <c r="CW391" s="59"/>
      <c r="CX391" s="59"/>
      <c r="CY391" s="59"/>
      <c r="CZ391" s="59"/>
      <c r="DA391" s="59"/>
      <c r="DB391" s="59"/>
      <c r="DC391" s="59"/>
      <c r="DD391" s="59"/>
      <c r="DE391" s="59"/>
      <c r="DF391" s="59"/>
      <c r="DG391" s="59"/>
      <c r="DH391" s="59"/>
      <c r="DI391" s="59"/>
      <c r="DJ391" s="59"/>
      <c r="DK391" s="59"/>
      <c r="DL391" s="59"/>
      <c r="DM391" s="59"/>
      <c r="DN391" s="59"/>
      <c r="DO391" s="59"/>
      <c r="DP391" s="59"/>
      <c r="DQ391" s="59"/>
      <c r="DR391" s="59"/>
      <c r="DS391" s="59"/>
      <c r="DT391" s="59"/>
      <c r="DU391" s="59"/>
      <c r="DV391" s="59"/>
      <c r="DW391" s="59"/>
      <c r="DX391" s="59"/>
      <c r="DY391" s="59"/>
      <c r="DZ391" s="59"/>
      <c r="EA391" s="59"/>
      <c r="EB391" s="59"/>
      <c r="EC391" s="59"/>
      <c r="ED391" s="59"/>
      <c r="EE391" s="59"/>
      <c r="EF391" s="59"/>
      <c r="EG391" s="59"/>
      <c r="EH391" s="59"/>
      <c r="EI391" s="59"/>
      <c r="EJ391" s="59"/>
      <c r="EK391" s="59"/>
      <c r="EL391" s="59"/>
      <c r="EM391" s="59"/>
      <c r="EN391" s="59"/>
      <c r="EO391" s="59"/>
      <c r="EP391" s="59"/>
      <c r="EQ391" s="59"/>
      <c r="ER391" s="59"/>
      <c r="ES391" s="59"/>
      <c r="ET391" s="59"/>
    </row>
    <row r="392" spans="1:150" outlineLevel="1" x14ac:dyDescent="0.2">
      <c r="A392" s="17">
        <v>189</v>
      </c>
      <c r="B392" s="17">
        <v>0</v>
      </c>
      <c r="C392" s="1">
        <v>1.6343356298425255E-33</v>
      </c>
      <c r="D392" s="1">
        <f t="shared" si="22"/>
        <v>-1.6343356298425255E-33</v>
      </c>
      <c r="E392" s="1">
        <f t="shared" si="23"/>
        <v>0</v>
      </c>
      <c r="F392" s="1">
        <f t="shared" si="24"/>
        <v>0</v>
      </c>
      <c r="G392" s="1">
        <f t="shared" si="25"/>
        <v>-4.0426917144923696E-17</v>
      </c>
      <c r="H392" s="1">
        <v>4.2520236992935518E-30</v>
      </c>
      <c r="I392" s="1">
        <f t="shared" si="26"/>
        <v>6.9492338306902719E-63</v>
      </c>
      <c r="J392" s="1">
        <f t="shared" si="27"/>
        <v>-4.0426917144923696E-17</v>
      </c>
      <c r="AW392" s="59"/>
      <c r="AX392" s="59"/>
      <c r="AY392" s="59"/>
      <c r="AZ392" s="59"/>
      <c r="BA392" s="59"/>
      <c r="BB392" s="59"/>
      <c r="BC392" s="59"/>
      <c r="BD392" s="72"/>
      <c r="BE392" s="59"/>
      <c r="BF392" s="59"/>
      <c r="BG392" s="59"/>
      <c r="BH392" s="59">
        <f t="shared" si="28"/>
        <v>1</v>
      </c>
      <c r="BI392" s="59">
        <f t="shared" si="29"/>
        <v>1.6343356298425255E-33</v>
      </c>
      <c r="BJ392" s="59" t="e">
        <f t="shared" si="30"/>
        <v>#N/A</v>
      </c>
      <c r="BK392" s="59"/>
      <c r="BL392" s="59"/>
      <c r="BM392" s="59"/>
      <c r="BN392" s="59"/>
      <c r="BO392" s="59"/>
      <c r="BP392" s="59"/>
      <c r="BQ392" s="59"/>
      <c r="BR392" s="59"/>
      <c r="BS392" s="59"/>
      <c r="BT392" s="59"/>
      <c r="BU392" s="59"/>
      <c r="BV392" s="59"/>
      <c r="BW392" s="59"/>
      <c r="BX392" s="59"/>
      <c r="BY392" s="59"/>
      <c r="BZ392" s="59"/>
      <c r="CA392" s="59"/>
      <c r="CB392" s="59"/>
      <c r="CC392" s="59"/>
      <c r="CD392" s="59"/>
      <c r="CE392" s="59"/>
      <c r="CF392" s="59"/>
      <c r="CG392" s="59"/>
      <c r="CH392" s="59"/>
      <c r="CI392" s="59"/>
      <c r="CJ392" s="59"/>
      <c r="CK392" s="59"/>
      <c r="CL392" s="59"/>
      <c r="CM392" s="59"/>
      <c r="CN392" s="59"/>
      <c r="CO392" s="59"/>
      <c r="CP392" s="59"/>
      <c r="CQ392" s="59"/>
      <c r="CR392" s="59"/>
      <c r="CS392" s="59"/>
      <c r="CT392" s="59"/>
      <c r="CU392" s="59"/>
      <c r="CV392" s="59"/>
      <c r="CW392" s="59"/>
      <c r="CX392" s="59"/>
      <c r="CY392" s="59"/>
      <c r="CZ392" s="59"/>
      <c r="DA392" s="59"/>
      <c r="DB392" s="59"/>
      <c r="DC392" s="59"/>
      <c r="DD392" s="59"/>
      <c r="DE392" s="59"/>
      <c r="DF392" s="59"/>
      <c r="DG392" s="59"/>
      <c r="DH392" s="59"/>
      <c r="DI392" s="59"/>
      <c r="DJ392" s="59"/>
      <c r="DK392" s="59"/>
      <c r="DL392" s="59"/>
      <c r="DM392" s="59"/>
      <c r="DN392" s="59"/>
      <c r="DO392" s="59"/>
      <c r="DP392" s="59"/>
      <c r="DQ392" s="59"/>
      <c r="DR392" s="59"/>
      <c r="DS392" s="59"/>
      <c r="DT392" s="59"/>
      <c r="DU392" s="59"/>
      <c r="DV392" s="59"/>
      <c r="DW392" s="59"/>
      <c r="DX392" s="59"/>
      <c r="DY392" s="59"/>
      <c r="DZ392" s="59"/>
      <c r="EA392" s="59"/>
      <c r="EB392" s="59"/>
      <c r="EC392" s="59"/>
      <c r="ED392" s="59"/>
      <c r="EE392" s="59"/>
      <c r="EF392" s="59"/>
      <c r="EG392" s="59"/>
      <c r="EH392" s="59"/>
      <c r="EI392" s="59"/>
      <c r="EJ392" s="59"/>
      <c r="EK392" s="59"/>
      <c r="EL392" s="59"/>
      <c r="EM392" s="59"/>
      <c r="EN392" s="59"/>
      <c r="EO392" s="59"/>
      <c r="EP392" s="59"/>
      <c r="EQ392" s="59"/>
      <c r="ER392" s="59"/>
      <c r="ES392" s="59"/>
      <c r="ET392" s="59"/>
    </row>
    <row r="393" spans="1:150" outlineLevel="1" x14ac:dyDescent="0.2">
      <c r="A393" s="17">
        <v>190</v>
      </c>
      <c r="B393" s="17">
        <v>0</v>
      </c>
      <c r="C393" s="1">
        <v>1.5514821175314511E-14</v>
      </c>
      <c r="D393" s="1">
        <f t="shared" si="22"/>
        <v>-1.5514821175314511E-14</v>
      </c>
      <c r="E393" s="1">
        <f t="shared" si="23"/>
        <v>3.1086244689504143E-14</v>
      </c>
      <c r="F393" s="1">
        <f t="shared" si="24"/>
        <v>-1.7631291696726063E-7</v>
      </c>
      <c r="G393" s="1">
        <f t="shared" si="25"/>
        <v>-1.2455850503002494E-7</v>
      </c>
      <c r="H393" s="1">
        <v>7.0848125132849478E-12</v>
      </c>
      <c r="I393" s="1">
        <f t="shared" si="26"/>
        <v>1.0991959920502697E-25</v>
      </c>
      <c r="J393" s="1">
        <f t="shared" si="27"/>
        <v>-1.2455850503046616E-7</v>
      </c>
      <c r="AW393" s="59"/>
      <c r="AX393" s="59"/>
      <c r="AY393" s="59"/>
      <c r="AZ393" s="59"/>
      <c r="BA393" s="59"/>
      <c r="BB393" s="59"/>
      <c r="BC393" s="59"/>
      <c r="BD393" s="72"/>
      <c r="BE393" s="59"/>
      <c r="BF393" s="59"/>
      <c r="BG393" s="59"/>
      <c r="BH393" s="59">
        <f t="shared" si="28"/>
        <v>1</v>
      </c>
      <c r="BI393" s="59">
        <f t="shared" si="29"/>
        <v>1.5514821175314511E-14</v>
      </c>
      <c r="BJ393" s="59" t="e">
        <f t="shared" si="30"/>
        <v>#N/A</v>
      </c>
      <c r="BK393" s="59"/>
      <c r="BL393" s="59"/>
      <c r="BM393" s="59"/>
      <c r="BN393" s="59"/>
      <c r="BO393" s="59"/>
      <c r="BP393" s="59"/>
      <c r="BQ393" s="59"/>
      <c r="BR393" s="59"/>
      <c r="BS393" s="59"/>
      <c r="BT393" s="59"/>
      <c r="BU393" s="59"/>
      <c r="BV393" s="59"/>
      <c r="BW393" s="59"/>
      <c r="BX393" s="59"/>
      <c r="BY393" s="59"/>
      <c r="BZ393" s="59"/>
      <c r="CA393" s="59"/>
      <c r="CB393" s="59"/>
      <c r="CC393" s="59"/>
      <c r="CD393" s="59"/>
      <c r="CE393" s="59"/>
      <c r="CF393" s="59"/>
      <c r="CG393" s="59"/>
      <c r="CH393" s="59"/>
      <c r="CI393" s="59"/>
      <c r="CJ393" s="59"/>
      <c r="CK393" s="59"/>
      <c r="CL393" s="59"/>
      <c r="CM393" s="59"/>
      <c r="CN393" s="59"/>
      <c r="CO393" s="59"/>
      <c r="CP393" s="59"/>
      <c r="CQ393" s="59"/>
      <c r="CR393" s="59"/>
      <c r="CS393" s="59"/>
      <c r="CT393" s="59"/>
      <c r="CU393" s="59"/>
      <c r="CV393" s="59"/>
      <c r="CW393" s="59"/>
      <c r="CX393" s="59"/>
      <c r="CY393" s="59"/>
      <c r="CZ393" s="59"/>
      <c r="DA393" s="59"/>
      <c r="DB393" s="59"/>
      <c r="DC393" s="59"/>
      <c r="DD393" s="59"/>
      <c r="DE393" s="59"/>
      <c r="DF393" s="59"/>
      <c r="DG393" s="59"/>
      <c r="DH393" s="59"/>
      <c r="DI393" s="59"/>
      <c r="DJ393" s="59"/>
      <c r="DK393" s="59"/>
      <c r="DL393" s="59"/>
      <c r="DM393" s="59"/>
      <c r="DN393" s="59"/>
      <c r="DO393" s="59"/>
      <c r="DP393" s="59"/>
      <c r="DQ393" s="59"/>
      <c r="DR393" s="59"/>
      <c r="DS393" s="59"/>
      <c r="DT393" s="59"/>
      <c r="DU393" s="59"/>
      <c r="DV393" s="59"/>
      <c r="DW393" s="59"/>
      <c r="DX393" s="59"/>
      <c r="DY393" s="59"/>
      <c r="DZ393" s="59"/>
      <c r="EA393" s="59"/>
      <c r="EB393" s="59"/>
      <c r="EC393" s="59"/>
      <c r="ED393" s="59"/>
      <c r="EE393" s="59"/>
      <c r="EF393" s="59"/>
      <c r="EG393" s="59"/>
      <c r="EH393" s="59"/>
      <c r="EI393" s="59"/>
      <c r="EJ393" s="59"/>
      <c r="EK393" s="59"/>
      <c r="EL393" s="59"/>
      <c r="EM393" s="59"/>
      <c r="EN393" s="59"/>
      <c r="EO393" s="59"/>
      <c r="EP393" s="59"/>
      <c r="EQ393" s="59"/>
      <c r="ER393" s="59"/>
      <c r="ES393" s="59"/>
      <c r="ET393" s="59"/>
    </row>
    <row r="394" spans="1:150" outlineLevel="1" x14ac:dyDescent="0.2">
      <c r="A394" s="17">
        <v>191</v>
      </c>
      <c r="B394" s="17">
        <v>0</v>
      </c>
      <c r="C394" s="1">
        <v>1.0793379614162829E-9</v>
      </c>
      <c r="D394" s="1">
        <f t="shared" si="22"/>
        <v>-1.0793379614162829E-9</v>
      </c>
      <c r="E394" s="1">
        <f t="shared" si="23"/>
        <v>2.1586759035304579E-9</v>
      </c>
      <c r="F394" s="1">
        <f t="shared" si="24"/>
        <v>-4.6461552960813288E-5</v>
      </c>
      <c r="G394" s="1">
        <f t="shared" si="25"/>
        <v>-3.285327932766002E-5</v>
      </c>
      <c r="H394" s="1">
        <v>1.7803295456380266E-7</v>
      </c>
      <c r="I394" s="1">
        <f t="shared" si="26"/>
        <v>1.9215776066162946E-16</v>
      </c>
      <c r="J394" s="1">
        <f t="shared" si="27"/>
        <v>-3.2853282252143606E-5</v>
      </c>
      <c r="AW394" s="59"/>
      <c r="AX394" s="59"/>
      <c r="AY394" s="59"/>
      <c r="AZ394" s="59"/>
      <c r="BA394" s="59"/>
      <c r="BB394" s="59"/>
      <c r="BC394" s="59"/>
      <c r="BD394" s="72"/>
      <c r="BE394" s="59"/>
      <c r="BF394" s="59"/>
      <c r="BG394" s="59"/>
      <c r="BH394" s="59">
        <f t="shared" si="28"/>
        <v>1</v>
      </c>
      <c r="BI394" s="59">
        <f t="shared" si="29"/>
        <v>1.0793379614162829E-9</v>
      </c>
      <c r="BJ394" s="59" t="e">
        <f t="shared" si="30"/>
        <v>#N/A</v>
      </c>
      <c r="BK394" s="59"/>
      <c r="BL394" s="59"/>
      <c r="BM394" s="59"/>
      <c r="BN394" s="59"/>
      <c r="BO394" s="59"/>
      <c r="BP394" s="59"/>
      <c r="BQ394" s="59"/>
      <c r="BR394" s="59"/>
      <c r="BS394" s="59"/>
      <c r="BT394" s="59"/>
      <c r="BU394" s="59"/>
      <c r="BV394" s="59"/>
      <c r="BW394" s="59"/>
      <c r="BX394" s="59"/>
      <c r="BY394" s="59"/>
      <c r="BZ394" s="59"/>
      <c r="CA394" s="59"/>
      <c r="CB394" s="59"/>
      <c r="CC394" s="59"/>
      <c r="CD394" s="59"/>
      <c r="CE394" s="59"/>
      <c r="CF394" s="59"/>
      <c r="CG394" s="59"/>
      <c r="CH394" s="59"/>
      <c r="CI394" s="59"/>
      <c r="CJ394" s="59"/>
      <c r="CK394" s="59"/>
      <c r="CL394" s="59"/>
      <c r="CM394" s="59"/>
      <c r="CN394" s="59"/>
      <c r="CO394" s="59"/>
      <c r="CP394" s="59"/>
      <c r="CQ394" s="59"/>
      <c r="CR394" s="59"/>
      <c r="CS394" s="59"/>
      <c r="CT394" s="59"/>
      <c r="CU394" s="59"/>
      <c r="CV394" s="59"/>
      <c r="CW394" s="59"/>
      <c r="CX394" s="59"/>
      <c r="CY394" s="59"/>
      <c r="CZ394" s="59"/>
      <c r="DA394" s="59"/>
      <c r="DB394" s="59"/>
      <c r="DC394" s="59"/>
      <c r="DD394" s="59"/>
      <c r="DE394" s="59"/>
      <c r="DF394" s="59"/>
      <c r="DG394" s="59"/>
      <c r="DH394" s="59"/>
      <c r="DI394" s="59"/>
      <c r="DJ394" s="59"/>
      <c r="DK394" s="59"/>
      <c r="DL394" s="59"/>
      <c r="DM394" s="59"/>
      <c r="DN394" s="59"/>
      <c r="DO394" s="59"/>
      <c r="DP394" s="59"/>
      <c r="DQ394" s="59"/>
      <c r="DR394" s="59"/>
      <c r="DS394" s="59"/>
      <c r="DT394" s="59"/>
      <c r="DU394" s="59"/>
      <c r="DV394" s="59"/>
      <c r="DW394" s="59"/>
      <c r="DX394" s="59"/>
      <c r="DY394" s="59"/>
      <c r="DZ394" s="59"/>
      <c r="EA394" s="59"/>
      <c r="EB394" s="59"/>
      <c r="EC394" s="59"/>
      <c r="ED394" s="59"/>
      <c r="EE394" s="59"/>
      <c r="EF394" s="59"/>
      <c r="EG394" s="59"/>
      <c r="EH394" s="59"/>
      <c r="EI394" s="59"/>
      <c r="EJ394" s="59"/>
      <c r="EK394" s="59"/>
      <c r="EL394" s="59"/>
      <c r="EM394" s="59"/>
      <c r="EN394" s="59"/>
      <c r="EO394" s="59"/>
      <c r="EP394" s="59"/>
      <c r="EQ394" s="59"/>
      <c r="ER394" s="59"/>
      <c r="ES394" s="59"/>
      <c r="ET394" s="59"/>
    </row>
    <row r="395" spans="1:150" outlineLevel="1" x14ac:dyDescent="0.2">
      <c r="A395" s="17">
        <v>192</v>
      </c>
      <c r="B395" s="17">
        <v>0</v>
      </c>
      <c r="C395" s="1">
        <v>8.1895670077907021E-12</v>
      </c>
      <c r="D395" s="1">
        <f t="shared" si="22"/>
        <v>-8.1895670077907021E-12</v>
      </c>
      <c r="E395" s="1">
        <f t="shared" si="23"/>
        <v>1.6378898237622943E-11</v>
      </c>
      <c r="F395" s="1">
        <f t="shared" si="24"/>
        <v>-4.047085153245845E-6</v>
      </c>
      <c r="G395" s="1">
        <f t="shared" si="25"/>
        <v>-2.8617419534014196E-6</v>
      </c>
      <c r="H395" s="1">
        <v>2.0371031709372785E-9</v>
      </c>
      <c r="I395" s="1">
        <f t="shared" si="26"/>
        <v>1.6682992954295368E-20</v>
      </c>
      <c r="J395" s="1">
        <f t="shared" si="27"/>
        <v>-2.8617419563162514E-6</v>
      </c>
      <c r="AW395" s="59"/>
      <c r="AX395" s="59"/>
      <c r="AY395" s="59"/>
      <c r="AZ395" s="59"/>
      <c r="BA395" s="59"/>
      <c r="BB395" s="59"/>
      <c r="BC395" s="59"/>
      <c r="BD395" s="72"/>
      <c r="BE395" s="59"/>
      <c r="BF395" s="59"/>
      <c r="BG395" s="59"/>
      <c r="BH395" s="59">
        <f t="shared" si="28"/>
        <v>1</v>
      </c>
      <c r="BI395" s="59">
        <f t="shared" si="29"/>
        <v>8.1895670077907021E-12</v>
      </c>
      <c r="BJ395" s="59" t="e">
        <f t="shared" si="30"/>
        <v>#N/A</v>
      </c>
      <c r="BK395" s="59"/>
      <c r="BL395" s="59"/>
      <c r="BM395" s="59"/>
      <c r="BN395" s="59"/>
      <c r="BO395" s="59"/>
      <c r="BP395" s="59"/>
      <c r="BQ395" s="59"/>
      <c r="BR395" s="59"/>
      <c r="BS395" s="59"/>
      <c r="BT395" s="59"/>
      <c r="BU395" s="59"/>
      <c r="BV395" s="59"/>
      <c r="BW395" s="59"/>
      <c r="BX395" s="59"/>
      <c r="BY395" s="59"/>
      <c r="BZ395" s="59"/>
      <c r="CA395" s="59"/>
      <c r="CB395" s="59"/>
      <c r="CC395" s="59"/>
      <c r="CD395" s="59"/>
      <c r="CE395" s="59"/>
      <c r="CF395" s="59"/>
      <c r="CG395" s="59"/>
      <c r="CH395" s="59"/>
      <c r="CI395" s="59"/>
      <c r="CJ395" s="59"/>
      <c r="CK395" s="59"/>
      <c r="CL395" s="59"/>
      <c r="CM395" s="59"/>
      <c r="CN395" s="59"/>
      <c r="CO395" s="59"/>
      <c r="CP395" s="59"/>
      <c r="CQ395" s="59"/>
      <c r="CR395" s="59"/>
      <c r="CS395" s="59"/>
      <c r="CT395" s="59"/>
      <c r="CU395" s="59"/>
      <c r="CV395" s="59"/>
      <c r="CW395" s="59"/>
      <c r="CX395" s="59"/>
      <c r="CY395" s="59"/>
      <c r="CZ395" s="59"/>
      <c r="DA395" s="59"/>
      <c r="DB395" s="59"/>
      <c r="DC395" s="59"/>
      <c r="DD395" s="59"/>
      <c r="DE395" s="59"/>
      <c r="DF395" s="59"/>
      <c r="DG395" s="59"/>
      <c r="DH395" s="59"/>
      <c r="DI395" s="59"/>
      <c r="DJ395" s="59"/>
      <c r="DK395" s="59"/>
      <c r="DL395" s="59"/>
      <c r="DM395" s="59"/>
      <c r="DN395" s="59"/>
      <c r="DO395" s="59"/>
      <c r="DP395" s="59"/>
      <c r="DQ395" s="59"/>
      <c r="DR395" s="59"/>
      <c r="DS395" s="59"/>
      <c r="DT395" s="59"/>
      <c r="DU395" s="59"/>
      <c r="DV395" s="59"/>
      <c r="DW395" s="59"/>
      <c r="DX395" s="59"/>
      <c r="DY395" s="59"/>
      <c r="DZ395" s="59"/>
      <c r="EA395" s="59"/>
      <c r="EB395" s="59"/>
      <c r="EC395" s="59"/>
      <c r="ED395" s="59"/>
      <c r="EE395" s="59"/>
      <c r="EF395" s="59"/>
      <c r="EG395" s="59"/>
      <c r="EH395" s="59"/>
      <c r="EI395" s="59"/>
      <c r="EJ395" s="59"/>
      <c r="EK395" s="59"/>
      <c r="EL395" s="59"/>
      <c r="EM395" s="59"/>
      <c r="EN395" s="59"/>
      <c r="EO395" s="59"/>
      <c r="EP395" s="59"/>
      <c r="EQ395" s="59"/>
      <c r="ER395" s="59"/>
      <c r="ES395" s="59"/>
      <c r="ET395" s="59"/>
    </row>
    <row r="396" spans="1:150" outlineLevel="1" x14ac:dyDescent="0.2">
      <c r="A396" s="17">
        <v>193</v>
      </c>
      <c r="B396" s="17">
        <v>0</v>
      </c>
      <c r="C396" s="1">
        <v>9.843241495949114E-8</v>
      </c>
      <c r="D396" s="1">
        <f t="shared" si="22"/>
        <v>-9.843241495949114E-8</v>
      </c>
      <c r="E396" s="1">
        <f t="shared" si="23"/>
        <v>1.9686483962219865E-7</v>
      </c>
      <c r="F396" s="1">
        <f t="shared" si="24"/>
        <v>-4.4369453413604123E-4</v>
      </c>
      <c r="G396" s="1">
        <f t="shared" si="25"/>
        <v>-3.137394215721582E-4</v>
      </c>
      <c r="H396" s="1">
        <v>9.9998093568182618E-6</v>
      </c>
      <c r="I396" s="1">
        <f t="shared" si="26"/>
        <v>9.8431532397928974E-13</v>
      </c>
      <c r="J396" s="1">
        <f t="shared" si="27"/>
        <v>-3.1374099025112477E-4</v>
      </c>
      <c r="AW396" s="59"/>
      <c r="AX396" s="59"/>
      <c r="AY396" s="59"/>
      <c r="AZ396" s="59"/>
      <c r="BA396" s="59"/>
      <c r="BB396" s="59"/>
      <c r="BC396" s="59"/>
      <c r="BD396" s="72"/>
      <c r="BE396" s="59"/>
      <c r="BF396" s="59"/>
      <c r="BG396" s="59"/>
      <c r="BH396" s="59">
        <f t="shared" si="28"/>
        <v>1</v>
      </c>
      <c r="BI396" s="59">
        <f t="shared" si="29"/>
        <v>9.843241495949114E-8</v>
      </c>
      <c r="BJ396" s="59" t="e">
        <f t="shared" si="30"/>
        <v>#N/A</v>
      </c>
      <c r="BK396" s="59"/>
      <c r="BL396" s="59"/>
      <c r="BM396" s="59"/>
      <c r="BN396" s="59"/>
      <c r="BO396" s="59"/>
      <c r="BP396" s="59"/>
      <c r="BQ396" s="59"/>
      <c r="BR396" s="59"/>
      <c r="BS396" s="59"/>
      <c r="BT396" s="59"/>
      <c r="BU396" s="59"/>
      <c r="BV396" s="59"/>
      <c r="BW396" s="59"/>
      <c r="BX396" s="59"/>
      <c r="BY396" s="59"/>
      <c r="BZ396" s="59"/>
      <c r="CA396" s="59"/>
      <c r="CB396" s="59"/>
      <c r="CC396" s="59"/>
      <c r="CD396" s="59"/>
      <c r="CE396" s="59"/>
      <c r="CF396" s="59"/>
      <c r="CG396" s="59"/>
      <c r="CH396" s="59"/>
      <c r="CI396" s="59"/>
      <c r="CJ396" s="59"/>
      <c r="CK396" s="59"/>
      <c r="CL396" s="59"/>
      <c r="CM396" s="59"/>
      <c r="CN396" s="59"/>
      <c r="CO396" s="59"/>
      <c r="CP396" s="59"/>
      <c r="CQ396" s="59"/>
      <c r="CR396" s="59"/>
      <c r="CS396" s="59"/>
      <c r="CT396" s="59"/>
      <c r="CU396" s="59"/>
      <c r="CV396" s="59"/>
      <c r="CW396" s="59"/>
      <c r="CX396" s="59"/>
      <c r="CY396" s="59"/>
      <c r="CZ396" s="59"/>
      <c r="DA396" s="59"/>
      <c r="DB396" s="59"/>
      <c r="DC396" s="59"/>
      <c r="DD396" s="59"/>
      <c r="DE396" s="59"/>
      <c r="DF396" s="59"/>
      <c r="DG396" s="59"/>
      <c r="DH396" s="59"/>
      <c r="DI396" s="59"/>
      <c r="DJ396" s="59"/>
      <c r="DK396" s="59"/>
      <c r="DL396" s="59"/>
      <c r="DM396" s="59"/>
      <c r="DN396" s="59"/>
      <c r="DO396" s="59"/>
      <c r="DP396" s="59"/>
      <c r="DQ396" s="59"/>
      <c r="DR396" s="59"/>
      <c r="DS396" s="59"/>
      <c r="DT396" s="59"/>
      <c r="DU396" s="59"/>
      <c r="DV396" s="59"/>
      <c r="DW396" s="59"/>
      <c r="DX396" s="59"/>
      <c r="DY396" s="59"/>
      <c r="DZ396" s="59"/>
      <c r="EA396" s="59"/>
      <c r="EB396" s="59"/>
      <c r="EC396" s="59"/>
      <c r="ED396" s="59"/>
      <c r="EE396" s="59"/>
      <c r="EF396" s="59"/>
      <c r="EG396" s="59"/>
      <c r="EH396" s="59"/>
      <c r="EI396" s="59"/>
      <c r="EJ396" s="59"/>
      <c r="EK396" s="59"/>
      <c r="EL396" s="59"/>
      <c r="EM396" s="59"/>
      <c r="EN396" s="59"/>
      <c r="EO396" s="59"/>
      <c r="EP396" s="59"/>
      <c r="EQ396" s="59"/>
      <c r="ER396" s="59"/>
      <c r="ES396" s="59"/>
      <c r="ET396" s="59"/>
    </row>
    <row r="397" spans="1:150" outlineLevel="1" x14ac:dyDescent="0.2">
      <c r="A397" s="17">
        <v>194</v>
      </c>
      <c r="B397" s="17">
        <v>0</v>
      </c>
      <c r="C397" s="1">
        <v>2.64857023754057E-17</v>
      </c>
      <c r="D397" s="1">
        <f t="shared" ref="D397:D449" si="31">B397 - C397</f>
        <v>-2.64857023754057E-17</v>
      </c>
      <c r="E397" s="1">
        <f t="shared" ref="E397:E449" si="32">2*IF(B397=1,LN(1/C397),LN(1/(1-C397)))</f>
        <v>0</v>
      </c>
      <c r="F397" s="1">
        <f t="shared" ref="F397:F449" si="33">SQRT(E397)*SIGN(D397)</f>
        <v>0</v>
      </c>
      <c r="G397" s="1">
        <f t="shared" ref="G397:G449" si="34">D397/(SQRT(C397*(1-C397)))</f>
        <v>-5.1464261750661207E-9</v>
      </c>
      <c r="H397" s="1">
        <v>1.7508391341358764E-14</v>
      </c>
      <c r="I397" s="1">
        <f t="shared" ref="I397:I449" si="35">G397^2*H397/(1-H397)</f>
        <v>4.637220421393666E-31</v>
      </c>
      <c r="J397" s="1">
        <f t="shared" ref="J397:J449" si="36">G397/SQRT(1-H397)</f>
        <v>-5.1464261750661662E-9</v>
      </c>
      <c r="AW397" s="59"/>
      <c r="AX397" s="59"/>
      <c r="AY397" s="59"/>
      <c r="AZ397" s="59"/>
      <c r="BA397" s="59"/>
      <c r="BB397" s="59"/>
      <c r="BC397" s="59"/>
      <c r="BD397" s="72"/>
      <c r="BE397" s="59"/>
      <c r="BF397" s="59"/>
      <c r="BG397" s="59"/>
      <c r="BH397" s="59">
        <f t="shared" ref="BH397:BH449" si="37">1-B397</f>
        <v>1</v>
      </c>
      <c r="BI397" s="59">
        <f t="shared" ref="BI397:BI449" si="38">IF(B397=0,C397,NA())</f>
        <v>2.64857023754057E-17</v>
      </c>
      <c r="BJ397" s="59" t="e">
        <f t="shared" ref="BJ397:BJ449" si="39">IF(B397=1,C397,NA())</f>
        <v>#N/A</v>
      </c>
      <c r="BK397" s="59"/>
      <c r="BL397" s="59"/>
      <c r="BM397" s="59"/>
      <c r="BN397" s="59"/>
      <c r="BO397" s="59"/>
      <c r="BP397" s="59"/>
      <c r="BQ397" s="59"/>
      <c r="BR397" s="59"/>
      <c r="BS397" s="59"/>
      <c r="BT397" s="59"/>
      <c r="BU397" s="59"/>
      <c r="BV397" s="59"/>
      <c r="BW397" s="59"/>
      <c r="BX397" s="59"/>
      <c r="BY397" s="59"/>
      <c r="BZ397" s="59"/>
      <c r="CA397" s="59"/>
      <c r="CB397" s="59"/>
      <c r="CC397" s="59"/>
      <c r="CD397" s="59"/>
      <c r="CE397" s="59"/>
      <c r="CF397" s="59"/>
      <c r="CG397" s="59"/>
      <c r="CH397" s="59"/>
      <c r="CI397" s="59"/>
      <c r="CJ397" s="59"/>
      <c r="CK397" s="59"/>
      <c r="CL397" s="59"/>
      <c r="CM397" s="59"/>
      <c r="CN397" s="59"/>
      <c r="CO397" s="59"/>
      <c r="CP397" s="59"/>
      <c r="CQ397" s="59"/>
      <c r="CR397" s="59"/>
      <c r="CS397" s="59"/>
      <c r="CT397" s="59"/>
      <c r="CU397" s="59"/>
      <c r="CV397" s="59"/>
      <c r="CW397" s="59"/>
      <c r="CX397" s="59"/>
      <c r="CY397" s="59"/>
      <c r="CZ397" s="59"/>
      <c r="DA397" s="59"/>
      <c r="DB397" s="59"/>
      <c r="DC397" s="59"/>
      <c r="DD397" s="59"/>
      <c r="DE397" s="59"/>
      <c r="DF397" s="59"/>
      <c r="DG397" s="59"/>
      <c r="DH397" s="59"/>
      <c r="DI397" s="59"/>
      <c r="DJ397" s="59"/>
      <c r="DK397" s="59"/>
      <c r="DL397" s="59"/>
      <c r="DM397" s="59"/>
      <c r="DN397" s="59"/>
      <c r="DO397" s="59"/>
      <c r="DP397" s="59"/>
      <c r="DQ397" s="59"/>
      <c r="DR397" s="59"/>
      <c r="DS397" s="59"/>
      <c r="DT397" s="59"/>
      <c r="DU397" s="59"/>
      <c r="DV397" s="59"/>
      <c r="DW397" s="59"/>
      <c r="DX397" s="59"/>
      <c r="DY397" s="59"/>
      <c r="DZ397" s="59"/>
      <c r="EA397" s="59"/>
      <c r="EB397" s="59"/>
      <c r="EC397" s="59"/>
      <c r="ED397" s="59"/>
      <c r="EE397" s="59"/>
      <c r="EF397" s="59"/>
      <c r="EG397" s="59"/>
      <c r="EH397" s="59"/>
      <c r="EI397" s="59"/>
      <c r="EJ397" s="59"/>
      <c r="EK397" s="59"/>
      <c r="EL397" s="59"/>
      <c r="EM397" s="59"/>
      <c r="EN397" s="59"/>
      <c r="EO397" s="59"/>
      <c r="EP397" s="59"/>
      <c r="EQ397" s="59"/>
      <c r="ER397" s="59"/>
      <c r="ES397" s="59"/>
      <c r="ET397" s="59"/>
    </row>
    <row r="398" spans="1:150" outlineLevel="1" x14ac:dyDescent="0.2">
      <c r="A398" s="17">
        <v>195</v>
      </c>
      <c r="B398" s="17">
        <v>0</v>
      </c>
      <c r="C398" s="1">
        <v>1.9074844332704537E-11</v>
      </c>
      <c r="D398" s="1">
        <f t="shared" si="31"/>
        <v>-1.9074844332704537E-11</v>
      </c>
      <c r="E398" s="1">
        <f t="shared" si="32"/>
        <v>3.8149927661015623E-11</v>
      </c>
      <c r="F398" s="1">
        <f t="shared" si="33"/>
        <v>-6.1765627707500575E-6</v>
      </c>
      <c r="G398" s="1">
        <f t="shared" si="34"/>
        <v>-4.3674757392650039E-6</v>
      </c>
      <c r="H398" s="1">
        <v>4.6549716885412244E-9</v>
      </c>
      <c r="I398" s="1">
        <f t="shared" si="35"/>
        <v>8.8792860747092636E-20</v>
      </c>
      <c r="J398" s="1">
        <f t="shared" si="36"/>
        <v>-4.367475749430242E-6</v>
      </c>
      <c r="AW398" s="59"/>
      <c r="AX398" s="59"/>
      <c r="AY398" s="59"/>
      <c r="AZ398" s="59"/>
      <c r="BA398" s="59"/>
      <c r="BB398" s="59"/>
      <c r="BC398" s="59"/>
      <c r="BD398" s="72"/>
      <c r="BE398" s="59"/>
      <c r="BF398" s="59"/>
      <c r="BG398" s="59"/>
      <c r="BH398" s="59">
        <f t="shared" si="37"/>
        <v>1</v>
      </c>
      <c r="BI398" s="59">
        <f t="shared" si="38"/>
        <v>1.9074844332704537E-11</v>
      </c>
      <c r="BJ398" s="59" t="e">
        <f t="shared" si="39"/>
        <v>#N/A</v>
      </c>
      <c r="BK398" s="59"/>
      <c r="BL398" s="59"/>
      <c r="BM398" s="59"/>
      <c r="BN398" s="59"/>
      <c r="BO398" s="59"/>
      <c r="BP398" s="59"/>
      <c r="BQ398" s="59"/>
      <c r="BR398" s="59"/>
      <c r="BS398" s="59"/>
      <c r="BT398" s="59"/>
      <c r="BU398" s="59"/>
      <c r="BV398" s="59"/>
      <c r="BW398" s="59"/>
      <c r="BX398" s="59"/>
      <c r="BY398" s="59"/>
      <c r="BZ398" s="59"/>
      <c r="CA398" s="59"/>
      <c r="CB398" s="59"/>
      <c r="CC398" s="59"/>
      <c r="CD398" s="59"/>
      <c r="CE398" s="59"/>
      <c r="CF398" s="59"/>
      <c r="CG398" s="59"/>
      <c r="CH398" s="59"/>
      <c r="CI398" s="59"/>
      <c r="CJ398" s="59"/>
      <c r="CK398" s="59"/>
      <c r="CL398" s="59"/>
      <c r="CM398" s="59"/>
      <c r="CN398" s="59"/>
      <c r="CO398" s="59"/>
      <c r="CP398" s="59"/>
      <c r="CQ398" s="59"/>
      <c r="CR398" s="59"/>
      <c r="CS398" s="59"/>
      <c r="CT398" s="59"/>
      <c r="CU398" s="59"/>
      <c r="CV398" s="59"/>
      <c r="CW398" s="59"/>
      <c r="CX398" s="59"/>
      <c r="CY398" s="59"/>
      <c r="CZ398" s="59"/>
      <c r="DA398" s="59"/>
      <c r="DB398" s="59"/>
      <c r="DC398" s="59"/>
      <c r="DD398" s="59"/>
      <c r="DE398" s="59"/>
      <c r="DF398" s="59"/>
      <c r="DG398" s="59"/>
      <c r="DH398" s="59"/>
      <c r="DI398" s="59"/>
      <c r="DJ398" s="59"/>
      <c r="DK398" s="59"/>
      <c r="DL398" s="59"/>
      <c r="DM398" s="59"/>
      <c r="DN398" s="59"/>
      <c r="DO398" s="59"/>
      <c r="DP398" s="59"/>
      <c r="DQ398" s="59"/>
      <c r="DR398" s="59"/>
      <c r="DS398" s="59"/>
      <c r="DT398" s="59"/>
      <c r="DU398" s="59"/>
      <c r="DV398" s="59"/>
      <c r="DW398" s="59"/>
      <c r="DX398" s="59"/>
      <c r="DY398" s="59"/>
      <c r="DZ398" s="59"/>
      <c r="EA398" s="59"/>
      <c r="EB398" s="59"/>
      <c r="EC398" s="59"/>
      <c r="ED398" s="59"/>
      <c r="EE398" s="59"/>
      <c r="EF398" s="59"/>
      <c r="EG398" s="59"/>
      <c r="EH398" s="59"/>
      <c r="EI398" s="59"/>
      <c r="EJ398" s="59"/>
      <c r="EK398" s="59"/>
      <c r="EL398" s="59"/>
      <c r="EM398" s="59"/>
      <c r="EN398" s="59"/>
      <c r="EO398" s="59"/>
      <c r="EP398" s="59"/>
      <c r="EQ398" s="59"/>
      <c r="ER398" s="59"/>
      <c r="ES398" s="59"/>
      <c r="ET398" s="59"/>
    </row>
    <row r="399" spans="1:150" outlineLevel="1" x14ac:dyDescent="0.2">
      <c r="A399" s="17">
        <v>196</v>
      </c>
      <c r="B399" s="17">
        <v>0</v>
      </c>
      <c r="C399" s="1">
        <v>2.470277307531407E-10</v>
      </c>
      <c r="D399" s="1">
        <f t="shared" si="31"/>
        <v>-2.470277307531407E-10</v>
      </c>
      <c r="E399" s="1">
        <f t="shared" si="32"/>
        <v>4.940554631461099E-10</v>
      </c>
      <c r="F399" s="1">
        <f t="shared" si="33"/>
        <v>-2.2227358438332474E-5</v>
      </c>
      <c r="G399" s="1">
        <f t="shared" si="34"/>
        <v>-1.5717115855466722E-5</v>
      </c>
      <c r="H399" s="1">
        <v>5.6821831520566346E-8</v>
      </c>
      <c r="I399" s="1">
        <f t="shared" si="35"/>
        <v>1.4036568898813763E-17</v>
      </c>
      <c r="J399" s="1">
        <f t="shared" si="36"/>
        <v>-1.5717116302004396E-5</v>
      </c>
      <c r="AW399" s="59"/>
      <c r="AX399" s="59"/>
      <c r="AY399" s="59"/>
      <c r="AZ399" s="59"/>
      <c r="BA399" s="59"/>
      <c r="BB399" s="59"/>
      <c r="BC399" s="59"/>
      <c r="BD399" s="72"/>
      <c r="BE399" s="59"/>
      <c r="BF399" s="59"/>
      <c r="BG399" s="59"/>
      <c r="BH399" s="59">
        <f t="shared" si="37"/>
        <v>1</v>
      </c>
      <c r="BI399" s="59">
        <f t="shared" si="38"/>
        <v>2.470277307531407E-10</v>
      </c>
      <c r="BJ399" s="59" t="e">
        <f t="shared" si="39"/>
        <v>#N/A</v>
      </c>
      <c r="BK399" s="59"/>
      <c r="BL399" s="59"/>
      <c r="BM399" s="59"/>
      <c r="BN399" s="59"/>
      <c r="BO399" s="59"/>
      <c r="BP399" s="59"/>
      <c r="BQ399" s="59"/>
      <c r="BR399" s="59"/>
      <c r="BS399" s="59"/>
      <c r="BT399" s="59"/>
      <c r="BU399" s="59"/>
      <c r="BV399" s="59"/>
      <c r="BW399" s="59"/>
      <c r="BX399" s="59"/>
      <c r="BY399" s="59"/>
      <c r="BZ399" s="59"/>
      <c r="CA399" s="59"/>
      <c r="CB399" s="59"/>
      <c r="CC399" s="59"/>
      <c r="CD399" s="59"/>
      <c r="CE399" s="59"/>
      <c r="CF399" s="59"/>
      <c r="CG399" s="59"/>
      <c r="CH399" s="59"/>
      <c r="CI399" s="59"/>
      <c r="CJ399" s="59"/>
      <c r="CK399" s="59"/>
      <c r="CL399" s="59"/>
      <c r="CM399" s="59"/>
      <c r="CN399" s="59"/>
      <c r="CO399" s="59"/>
      <c r="CP399" s="59"/>
      <c r="CQ399" s="59"/>
      <c r="CR399" s="59"/>
      <c r="CS399" s="59"/>
      <c r="CT399" s="59"/>
      <c r="CU399" s="59"/>
      <c r="CV399" s="59"/>
      <c r="CW399" s="59"/>
      <c r="CX399" s="59"/>
      <c r="CY399" s="59"/>
      <c r="CZ399" s="59"/>
      <c r="DA399" s="59"/>
      <c r="DB399" s="59"/>
      <c r="DC399" s="59"/>
      <c r="DD399" s="59"/>
      <c r="DE399" s="59"/>
      <c r="DF399" s="59"/>
      <c r="DG399" s="59"/>
      <c r="DH399" s="59"/>
      <c r="DI399" s="59"/>
      <c r="DJ399" s="59"/>
      <c r="DK399" s="59"/>
      <c r="DL399" s="59"/>
      <c r="DM399" s="59"/>
      <c r="DN399" s="59"/>
      <c r="DO399" s="59"/>
      <c r="DP399" s="59"/>
      <c r="DQ399" s="59"/>
      <c r="DR399" s="59"/>
      <c r="DS399" s="59"/>
      <c r="DT399" s="59"/>
      <c r="DU399" s="59"/>
      <c r="DV399" s="59"/>
      <c r="DW399" s="59"/>
      <c r="DX399" s="59"/>
      <c r="DY399" s="59"/>
      <c r="DZ399" s="59"/>
      <c r="EA399" s="59"/>
      <c r="EB399" s="59"/>
      <c r="EC399" s="59"/>
      <c r="ED399" s="59"/>
      <c r="EE399" s="59"/>
      <c r="EF399" s="59"/>
      <c r="EG399" s="59"/>
      <c r="EH399" s="59"/>
      <c r="EI399" s="59"/>
      <c r="EJ399" s="59"/>
      <c r="EK399" s="59"/>
      <c r="EL399" s="59"/>
      <c r="EM399" s="59"/>
      <c r="EN399" s="59"/>
      <c r="EO399" s="59"/>
      <c r="EP399" s="59"/>
      <c r="EQ399" s="59"/>
      <c r="ER399" s="59"/>
      <c r="ES399" s="59"/>
      <c r="ET399" s="59"/>
    </row>
    <row r="400" spans="1:150" outlineLevel="1" x14ac:dyDescent="0.2">
      <c r="A400" s="17">
        <v>197</v>
      </c>
      <c r="B400" s="17">
        <v>0</v>
      </c>
      <c r="C400" s="1">
        <v>1.6152455527839623E-19</v>
      </c>
      <c r="D400" s="1">
        <f t="shared" si="31"/>
        <v>-1.6152455527839623E-19</v>
      </c>
      <c r="E400" s="1">
        <f t="shared" si="32"/>
        <v>0</v>
      </c>
      <c r="F400" s="1">
        <f t="shared" si="33"/>
        <v>0</v>
      </c>
      <c r="G400" s="1">
        <f t="shared" si="34"/>
        <v>-4.0190117601021804E-10</v>
      </c>
      <c r="H400" s="1">
        <v>1.1818284662159831E-16</v>
      </c>
      <c r="I400" s="1">
        <f t="shared" si="35"/>
        <v>1.9089431742088587E-35</v>
      </c>
      <c r="J400" s="1">
        <f t="shared" si="36"/>
        <v>-4.0190117601021804E-10</v>
      </c>
      <c r="AW400" s="59"/>
      <c r="AX400" s="59"/>
      <c r="AY400" s="59"/>
      <c r="AZ400" s="59"/>
      <c r="BA400" s="59"/>
      <c r="BB400" s="59"/>
      <c r="BC400" s="59"/>
      <c r="BD400" s="72"/>
      <c r="BE400" s="59"/>
      <c r="BF400" s="59"/>
      <c r="BG400" s="59"/>
      <c r="BH400" s="59">
        <f t="shared" si="37"/>
        <v>1</v>
      </c>
      <c r="BI400" s="59">
        <f t="shared" si="38"/>
        <v>1.6152455527839623E-19</v>
      </c>
      <c r="BJ400" s="59" t="e">
        <f t="shared" si="39"/>
        <v>#N/A</v>
      </c>
      <c r="BK400" s="59"/>
      <c r="BL400" s="59"/>
      <c r="BM400" s="59"/>
      <c r="BN400" s="59"/>
      <c r="BO400" s="59"/>
      <c r="BP400" s="59"/>
      <c r="BQ400" s="59"/>
      <c r="BR400" s="59"/>
      <c r="BS400" s="59"/>
      <c r="BT400" s="59"/>
      <c r="BU400" s="59"/>
      <c r="BV400" s="59"/>
      <c r="BW400" s="59"/>
      <c r="BX400" s="59"/>
      <c r="BY400" s="59"/>
      <c r="BZ400" s="59"/>
      <c r="CA400" s="59"/>
      <c r="CB400" s="59"/>
      <c r="CC400" s="59"/>
      <c r="CD400" s="59"/>
      <c r="CE400" s="59"/>
      <c r="CF400" s="59"/>
      <c r="CG400" s="59"/>
      <c r="CH400" s="59"/>
      <c r="CI400" s="59"/>
      <c r="CJ400" s="59"/>
      <c r="CK400" s="59"/>
      <c r="CL400" s="59"/>
      <c r="CM400" s="59"/>
      <c r="CN400" s="59"/>
      <c r="CO400" s="59"/>
      <c r="CP400" s="59"/>
      <c r="CQ400" s="59"/>
      <c r="CR400" s="59"/>
      <c r="CS400" s="59"/>
      <c r="CT400" s="59"/>
      <c r="CU400" s="59"/>
      <c r="CV400" s="59"/>
      <c r="CW400" s="59"/>
      <c r="CX400" s="59"/>
      <c r="CY400" s="59"/>
      <c r="CZ400" s="59"/>
      <c r="DA400" s="59"/>
      <c r="DB400" s="59"/>
      <c r="DC400" s="59"/>
      <c r="DD400" s="59"/>
      <c r="DE400" s="59"/>
      <c r="DF400" s="59"/>
      <c r="DG400" s="59"/>
      <c r="DH400" s="59"/>
      <c r="DI400" s="59"/>
      <c r="DJ400" s="59"/>
      <c r="DK400" s="59"/>
      <c r="DL400" s="59"/>
      <c r="DM400" s="59"/>
      <c r="DN400" s="59"/>
      <c r="DO400" s="59"/>
      <c r="DP400" s="59"/>
      <c r="DQ400" s="59"/>
      <c r="DR400" s="59"/>
      <c r="DS400" s="59"/>
      <c r="DT400" s="59"/>
      <c r="DU400" s="59"/>
      <c r="DV400" s="59"/>
      <c r="DW400" s="59"/>
      <c r="DX400" s="59"/>
      <c r="DY400" s="59"/>
      <c r="DZ400" s="59"/>
      <c r="EA400" s="59"/>
      <c r="EB400" s="59"/>
      <c r="EC400" s="59"/>
      <c r="ED400" s="59"/>
      <c r="EE400" s="59"/>
      <c r="EF400" s="59"/>
      <c r="EG400" s="59"/>
      <c r="EH400" s="59"/>
      <c r="EI400" s="59"/>
      <c r="EJ400" s="59"/>
      <c r="EK400" s="59"/>
      <c r="EL400" s="59"/>
      <c r="EM400" s="59"/>
      <c r="EN400" s="59"/>
      <c r="EO400" s="59"/>
      <c r="EP400" s="59"/>
      <c r="EQ400" s="59"/>
      <c r="ER400" s="59"/>
      <c r="ES400" s="59"/>
      <c r="ET400" s="59"/>
    </row>
    <row r="401" spans="1:150" outlineLevel="1" x14ac:dyDescent="0.2">
      <c r="A401" s="17">
        <v>198</v>
      </c>
      <c r="B401" s="17">
        <v>0</v>
      </c>
      <c r="C401" s="1">
        <v>4.6824322322771831E-14</v>
      </c>
      <c r="D401" s="1">
        <f t="shared" si="31"/>
        <v>-4.6824322322771831E-14</v>
      </c>
      <c r="E401" s="1">
        <f t="shared" si="32"/>
        <v>9.3702823278361016E-14</v>
      </c>
      <c r="F401" s="1">
        <f t="shared" si="33"/>
        <v>-3.0610916888972963E-7</v>
      </c>
      <c r="G401" s="1">
        <f t="shared" si="34"/>
        <v>-2.1638928421429289E-7</v>
      </c>
      <c r="H401" s="1">
        <v>1.7357076209415E-11</v>
      </c>
      <c r="I401" s="1">
        <f t="shared" si="35"/>
        <v>8.1273333102470742E-25</v>
      </c>
      <c r="J401" s="1">
        <f t="shared" si="36"/>
        <v>-2.1638928421617085E-7</v>
      </c>
      <c r="AW401" s="59"/>
      <c r="AX401" s="59"/>
      <c r="AY401" s="59"/>
      <c r="AZ401" s="59"/>
      <c r="BA401" s="59"/>
      <c r="BB401" s="59"/>
      <c r="BC401" s="59"/>
      <c r="BD401" s="72"/>
      <c r="BE401" s="59"/>
      <c r="BF401" s="59"/>
      <c r="BG401" s="59"/>
      <c r="BH401" s="59">
        <f t="shared" si="37"/>
        <v>1</v>
      </c>
      <c r="BI401" s="59">
        <f t="shared" si="38"/>
        <v>4.6824322322771831E-14</v>
      </c>
      <c r="BJ401" s="59" t="e">
        <f t="shared" si="39"/>
        <v>#N/A</v>
      </c>
      <c r="BK401" s="59"/>
      <c r="BL401" s="59"/>
      <c r="BM401" s="59"/>
      <c r="BN401" s="59"/>
      <c r="BO401" s="59"/>
      <c r="BP401" s="59"/>
      <c r="BQ401" s="59"/>
      <c r="BR401" s="59"/>
      <c r="BS401" s="59"/>
      <c r="BT401" s="59"/>
      <c r="BU401" s="59"/>
      <c r="BV401" s="59"/>
      <c r="BW401" s="59"/>
      <c r="BX401" s="59"/>
      <c r="BY401" s="59"/>
      <c r="BZ401" s="59"/>
      <c r="CA401" s="59"/>
      <c r="CB401" s="59"/>
      <c r="CC401" s="59"/>
      <c r="CD401" s="59"/>
      <c r="CE401" s="59"/>
      <c r="CF401" s="59"/>
      <c r="CG401" s="59"/>
      <c r="CH401" s="59"/>
      <c r="CI401" s="59"/>
      <c r="CJ401" s="59"/>
      <c r="CK401" s="59"/>
      <c r="CL401" s="59"/>
      <c r="CM401" s="59"/>
      <c r="CN401" s="59"/>
      <c r="CO401" s="59"/>
      <c r="CP401" s="59"/>
      <c r="CQ401" s="59"/>
      <c r="CR401" s="59"/>
      <c r="CS401" s="59"/>
      <c r="CT401" s="59"/>
      <c r="CU401" s="59"/>
      <c r="CV401" s="59"/>
      <c r="CW401" s="59"/>
      <c r="CX401" s="59"/>
      <c r="CY401" s="59"/>
      <c r="CZ401" s="59"/>
      <c r="DA401" s="59"/>
      <c r="DB401" s="59"/>
      <c r="DC401" s="59"/>
      <c r="DD401" s="59"/>
      <c r="DE401" s="59"/>
      <c r="DF401" s="59"/>
      <c r="DG401" s="59"/>
      <c r="DH401" s="59"/>
      <c r="DI401" s="59"/>
      <c r="DJ401" s="59"/>
      <c r="DK401" s="59"/>
      <c r="DL401" s="59"/>
      <c r="DM401" s="59"/>
      <c r="DN401" s="59"/>
      <c r="DO401" s="59"/>
      <c r="DP401" s="59"/>
      <c r="DQ401" s="59"/>
      <c r="DR401" s="59"/>
      <c r="DS401" s="59"/>
      <c r="DT401" s="59"/>
      <c r="DU401" s="59"/>
      <c r="DV401" s="59"/>
      <c r="DW401" s="59"/>
      <c r="DX401" s="59"/>
      <c r="DY401" s="59"/>
      <c r="DZ401" s="59"/>
      <c r="EA401" s="59"/>
      <c r="EB401" s="59"/>
      <c r="EC401" s="59"/>
      <c r="ED401" s="59"/>
      <c r="EE401" s="59"/>
      <c r="EF401" s="59"/>
      <c r="EG401" s="59"/>
      <c r="EH401" s="59"/>
      <c r="EI401" s="59"/>
      <c r="EJ401" s="59"/>
      <c r="EK401" s="59"/>
      <c r="EL401" s="59"/>
      <c r="EM401" s="59"/>
      <c r="EN401" s="59"/>
      <c r="EO401" s="59"/>
      <c r="EP401" s="59"/>
      <c r="EQ401" s="59"/>
      <c r="ER401" s="59"/>
      <c r="ES401" s="59"/>
      <c r="ET401" s="59"/>
    </row>
    <row r="402" spans="1:150" outlineLevel="1" x14ac:dyDescent="0.2">
      <c r="A402" s="17">
        <v>199</v>
      </c>
      <c r="B402" s="17">
        <v>0</v>
      </c>
      <c r="C402" s="1">
        <v>0.27245325905637924</v>
      </c>
      <c r="D402" s="1">
        <f t="shared" si="31"/>
        <v>-0.27245325905637924</v>
      </c>
      <c r="E402" s="1">
        <f t="shared" si="32"/>
        <v>0.63615406656119311</v>
      </c>
      <c r="F402" s="1">
        <f t="shared" si="33"/>
        <v>-0.79759266957588892</v>
      </c>
      <c r="G402" s="1">
        <f t="shared" si="34"/>
        <v>-0.61194945707770942</v>
      </c>
      <c r="H402" s="1">
        <v>0.7921784879230318</v>
      </c>
      <c r="I402" s="1">
        <f t="shared" si="35"/>
        <v>1.4274590290690377</v>
      </c>
      <c r="J402" s="1">
        <f t="shared" si="36"/>
        <v>-1.3423640218237156</v>
      </c>
      <c r="AW402" s="59"/>
      <c r="AX402" s="59"/>
      <c r="AY402" s="59"/>
      <c r="AZ402" s="59"/>
      <c r="BA402" s="59"/>
      <c r="BB402" s="59"/>
      <c r="BC402" s="59"/>
      <c r="BD402" s="72"/>
      <c r="BE402" s="59"/>
      <c r="BF402" s="59"/>
      <c r="BG402" s="59"/>
      <c r="BH402" s="59">
        <f t="shared" si="37"/>
        <v>1</v>
      </c>
      <c r="BI402" s="59">
        <f t="shared" si="38"/>
        <v>0.27245325905637924</v>
      </c>
      <c r="BJ402" s="59" t="e">
        <f t="shared" si="39"/>
        <v>#N/A</v>
      </c>
      <c r="BK402" s="59"/>
      <c r="BL402" s="59"/>
      <c r="BM402" s="59"/>
      <c r="BN402" s="59"/>
      <c r="BO402" s="59"/>
      <c r="BP402" s="59"/>
      <c r="BQ402" s="59"/>
      <c r="BR402" s="59"/>
      <c r="BS402" s="59"/>
      <c r="BT402" s="59"/>
      <c r="BU402" s="59"/>
      <c r="BV402" s="59"/>
      <c r="BW402" s="59"/>
      <c r="BX402" s="59"/>
      <c r="BY402" s="59"/>
      <c r="BZ402" s="59"/>
      <c r="CA402" s="59"/>
      <c r="CB402" s="59"/>
      <c r="CC402" s="59"/>
      <c r="CD402" s="59"/>
      <c r="CE402" s="59"/>
      <c r="CF402" s="59"/>
      <c r="CG402" s="59"/>
      <c r="CH402" s="59"/>
      <c r="CI402" s="59"/>
      <c r="CJ402" s="59"/>
      <c r="CK402" s="59"/>
      <c r="CL402" s="59"/>
      <c r="CM402" s="59"/>
      <c r="CN402" s="59"/>
      <c r="CO402" s="59"/>
      <c r="CP402" s="59"/>
      <c r="CQ402" s="59"/>
      <c r="CR402" s="59"/>
      <c r="CS402" s="59"/>
      <c r="CT402" s="59"/>
      <c r="CU402" s="59"/>
      <c r="CV402" s="59"/>
      <c r="CW402" s="59"/>
      <c r="CX402" s="59"/>
      <c r="CY402" s="59"/>
      <c r="CZ402" s="59"/>
      <c r="DA402" s="59"/>
      <c r="DB402" s="59"/>
      <c r="DC402" s="59"/>
      <c r="DD402" s="59"/>
      <c r="DE402" s="59"/>
      <c r="DF402" s="59"/>
      <c r="DG402" s="59"/>
      <c r="DH402" s="59"/>
      <c r="DI402" s="59"/>
      <c r="DJ402" s="59"/>
      <c r="DK402" s="59"/>
      <c r="DL402" s="59"/>
      <c r="DM402" s="59"/>
      <c r="DN402" s="59"/>
      <c r="DO402" s="59"/>
      <c r="DP402" s="59"/>
      <c r="DQ402" s="59"/>
      <c r="DR402" s="59"/>
      <c r="DS402" s="59"/>
      <c r="DT402" s="59"/>
      <c r="DU402" s="59"/>
      <c r="DV402" s="59"/>
      <c r="DW402" s="59"/>
      <c r="DX402" s="59"/>
      <c r="DY402" s="59"/>
      <c r="DZ402" s="59"/>
      <c r="EA402" s="59"/>
      <c r="EB402" s="59"/>
      <c r="EC402" s="59"/>
      <c r="ED402" s="59"/>
      <c r="EE402" s="59"/>
      <c r="EF402" s="59"/>
      <c r="EG402" s="59"/>
      <c r="EH402" s="59"/>
      <c r="EI402" s="59"/>
      <c r="EJ402" s="59"/>
      <c r="EK402" s="59"/>
      <c r="EL402" s="59"/>
      <c r="EM402" s="59"/>
      <c r="EN402" s="59"/>
      <c r="EO402" s="59"/>
      <c r="EP402" s="59"/>
      <c r="EQ402" s="59"/>
      <c r="ER402" s="59"/>
      <c r="ES402" s="59"/>
      <c r="ET402" s="59"/>
    </row>
    <row r="403" spans="1:150" outlineLevel="1" x14ac:dyDescent="0.2">
      <c r="A403" s="17">
        <v>200</v>
      </c>
      <c r="B403" s="17">
        <v>0</v>
      </c>
      <c r="C403" s="1">
        <v>4.5447004527150195E-10</v>
      </c>
      <c r="D403" s="1">
        <f t="shared" si="31"/>
        <v>-4.5447004527150195E-10</v>
      </c>
      <c r="E403" s="1">
        <f t="shared" si="32"/>
        <v>9.0894003414328254E-10</v>
      </c>
      <c r="F403" s="1">
        <f t="shared" si="33"/>
        <v>-3.0148632376001444E-5</v>
      </c>
      <c r="G403" s="1">
        <f t="shared" si="34"/>
        <v>-2.1318303062815411E-5</v>
      </c>
      <c r="H403" s="1">
        <v>8.1599764476111999E-8</v>
      </c>
      <c r="I403" s="1">
        <f t="shared" si="35"/>
        <v>3.708465169855522E-17</v>
      </c>
      <c r="J403" s="1">
        <f t="shared" si="36"/>
        <v>-2.1318303932599718E-5</v>
      </c>
      <c r="AW403" s="59"/>
      <c r="AX403" s="59"/>
      <c r="AY403" s="59"/>
      <c r="AZ403" s="59"/>
      <c r="BA403" s="59"/>
      <c r="BB403" s="59"/>
      <c r="BC403" s="59"/>
      <c r="BD403" s="72"/>
      <c r="BE403" s="59"/>
      <c r="BF403" s="59"/>
      <c r="BG403" s="59"/>
      <c r="BH403" s="59">
        <f t="shared" si="37"/>
        <v>1</v>
      </c>
      <c r="BI403" s="59">
        <f t="shared" si="38"/>
        <v>4.5447004527150195E-10</v>
      </c>
      <c r="BJ403" s="59" t="e">
        <f t="shared" si="39"/>
        <v>#N/A</v>
      </c>
      <c r="BK403" s="59"/>
      <c r="BL403" s="59"/>
      <c r="BM403" s="59"/>
      <c r="BN403" s="59"/>
      <c r="BO403" s="59"/>
      <c r="BP403" s="59"/>
      <c r="BQ403" s="59"/>
      <c r="BR403" s="59"/>
      <c r="BS403" s="59"/>
      <c r="BT403" s="59"/>
      <c r="BU403" s="59"/>
      <c r="BV403" s="59"/>
      <c r="BW403" s="59"/>
      <c r="BX403" s="59"/>
      <c r="BY403" s="59"/>
      <c r="BZ403" s="59"/>
      <c r="CA403" s="59"/>
      <c r="CB403" s="59"/>
      <c r="CC403" s="59"/>
      <c r="CD403" s="59"/>
      <c r="CE403" s="59"/>
      <c r="CF403" s="59"/>
      <c r="CG403" s="59"/>
      <c r="CH403" s="59"/>
      <c r="CI403" s="59"/>
      <c r="CJ403" s="59"/>
      <c r="CK403" s="59"/>
      <c r="CL403" s="59"/>
      <c r="CM403" s="59"/>
      <c r="CN403" s="59"/>
      <c r="CO403" s="59"/>
      <c r="CP403" s="59"/>
      <c r="CQ403" s="59"/>
      <c r="CR403" s="59"/>
      <c r="CS403" s="59"/>
      <c r="CT403" s="59"/>
      <c r="CU403" s="59"/>
      <c r="CV403" s="59"/>
      <c r="CW403" s="59"/>
      <c r="CX403" s="59"/>
      <c r="CY403" s="59"/>
      <c r="CZ403" s="59"/>
      <c r="DA403" s="59"/>
      <c r="DB403" s="59"/>
      <c r="DC403" s="59"/>
      <c r="DD403" s="59"/>
      <c r="DE403" s="59"/>
      <c r="DF403" s="59"/>
      <c r="DG403" s="59"/>
      <c r="DH403" s="59"/>
      <c r="DI403" s="59"/>
      <c r="DJ403" s="59"/>
      <c r="DK403" s="59"/>
      <c r="DL403" s="59"/>
      <c r="DM403" s="59"/>
      <c r="DN403" s="59"/>
      <c r="DO403" s="59"/>
      <c r="DP403" s="59"/>
      <c r="DQ403" s="59"/>
      <c r="DR403" s="59"/>
      <c r="DS403" s="59"/>
      <c r="DT403" s="59"/>
      <c r="DU403" s="59"/>
      <c r="DV403" s="59"/>
      <c r="DW403" s="59"/>
      <c r="DX403" s="59"/>
      <c r="DY403" s="59"/>
      <c r="DZ403" s="59"/>
      <c r="EA403" s="59"/>
      <c r="EB403" s="59"/>
      <c r="EC403" s="59"/>
      <c r="ED403" s="59"/>
      <c r="EE403" s="59"/>
      <c r="EF403" s="59"/>
      <c r="EG403" s="59"/>
      <c r="EH403" s="59"/>
      <c r="EI403" s="59"/>
      <c r="EJ403" s="59"/>
      <c r="EK403" s="59"/>
      <c r="EL403" s="59"/>
      <c r="EM403" s="59"/>
      <c r="EN403" s="59"/>
      <c r="EO403" s="59"/>
      <c r="EP403" s="59"/>
      <c r="EQ403" s="59"/>
      <c r="ER403" s="59"/>
      <c r="ES403" s="59"/>
      <c r="ET403" s="59"/>
    </row>
    <row r="404" spans="1:150" outlineLevel="1" x14ac:dyDescent="0.2">
      <c r="A404" s="17">
        <v>201</v>
      </c>
      <c r="B404" s="17">
        <v>0</v>
      </c>
      <c r="C404" s="1">
        <v>1.5394423416505462E-3</v>
      </c>
      <c r="D404" s="1">
        <f t="shared" si="31"/>
        <v>-1.5394423416505462E-3</v>
      </c>
      <c r="E404" s="1">
        <f t="shared" si="32"/>
        <v>3.0812570010347127E-3</v>
      </c>
      <c r="F404" s="1">
        <f t="shared" si="33"/>
        <v>-5.5509071340049572E-2</v>
      </c>
      <c r="G404" s="1">
        <f t="shared" si="34"/>
        <v>-3.9265963356278751E-2</v>
      </c>
      <c r="H404" s="1">
        <v>3.1502930804258998E-2</v>
      </c>
      <c r="I404" s="1">
        <f t="shared" si="35"/>
        <v>5.0151642655172223E-5</v>
      </c>
      <c r="J404" s="1">
        <f t="shared" si="36"/>
        <v>-3.9899467677549261E-2</v>
      </c>
      <c r="AW404" s="59"/>
      <c r="AX404" s="59"/>
      <c r="AY404" s="59"/>
      <c r="AZ404" s="59"/>
      <c r="BA404" s="59"/>
      <c r="BB404" s="59"/>
      <c r="BC404" s="59"/>
      <c r="BD404" s="72"/>
      <c r="BE404" s="59"/>
      <c r="BF404" s="59"/>
      <c r="BG404" s="59"/>
      <c r="BH404" s="59">
        <f t="shared" si="37"/>
        <v>1</v>
      </c>
      <c r="BI404" s="59">
        <f t="shared" si="38"/>
        <v>1.5394423416505462E-3</v>
      </c>
      <c r="BJ404" s="59" t="e">
        <f t="shared" si="39"/>
        <v>#N/A</v>
      </c>
      <c r="BK404" s="59"/>
      <c r="BL404" s="59"/>
      <c r="BM404" s="59"/>
      <c r="BN404" s="59"/>
      <c r="BO404" s="59"/>
      <c r="BP404" s="59"/>
      <c r="BQ404" s="59"/>
      <c r="BR404" s="59"/>
      <c r="BS404" s="59"/>
      <c r="BT404" s="59"/>
      <c r="BU404" s="59"/>
      <c r="BV404" s="59"/>
      <c r="BW404" s="59"/>
      <c r="BX404" s="59"/>
      <c r="BY404" s="59"/>
      <c r="BZ404" s="59"/>
      <c r="CA404" s="59"/>
      <c r="CB404" s="59"/>
      <c r="CC404" s="59"/>
      <c r="CD404" s="59"/>
      <c r="CE404" s="59"/>
      <c r="CF404" s="59"/>
      <c r="CG404" s="59"/>
      <c r="CH404" s="59"/>
      <c r="CI404" s="59"/>
      <c r="CJ404" s="59"/>
      <c r="CK404" s="59"/>
      <c r="CL404" s="59"/>
      <c r="CM404" s="59"/>
      <c r="CN404" s="59"/>
      <c r="CO404" s="59"/>
      <c r="CP404" s="59"/>
      <c r="CQ404" s="59"/>
      <c r="CR404" s="59"/>
      <c r="CS404" s="59"/>
      <c r="CT404" s="59"/>
      <c r="CU404" s="59"/>
      <c r="CV404" s="59"/>
      <c r="CW404" s="59"/>
      <c r="CX404" s="59"/>
      <c r="CY404" s="59"/>
      <c r="CZ404" s="59"/>
      <c r="DA404" s="59"/>
      <c r="DB404" s="59"/>
      <c r="DC404" s="59"/>
      <c r="DD404" s="59"/>
      <c r="DE404" s="59"/>
      <c r="DF404" s="59"/>
      <c r="DG404" s="59"/>
      <c r="DH404" s="59"/>
      <c r="DI404" s="59"/>
      <c r="DJ404" s="59"/>
      <c r="DK404" s="59"/>
      <c r="DL404" s="59"/>
      <c r="DM404" s="59"/>
      <c r="DN404" s="59"/>
      <c r="DO404" s="59"/>
      <c r="DP404" s="59"/>
      <c r="DQ404" s="59"/>
      <c r="DR404" s="59"/>
      <c r="DS404" s="59"/>
      <c r="DT404" s="59"/>
      <c r="DU404" s="59"/>
      <c r="DV404" s="59"/>
      <c r="DW404" s="59"/>
      <c r="DX404" s="59"/>
      <c r="DY404" s="59"/>
      <c r="DZ404" s="59"/>
      <c r="EA404" s="59"/>
      <c r="EB404" s="59"/>
      <c r="EC404" s="59"/>
      <c r="ED404" s="59"/>
      <c r="EE404" s="59"/>
      <c r="EF404" s="59"/>
      <c r="EG404" s="59"/>
      <c r="EH404" s="59"/>
      <c r="EI404" s="59"/>
      <c r="EJ404" s="59"/>
      <c r="EK404" s="59"/>
      <c r="EL404" s="59"/>
      <c r="EM404" s="59"/>
      <c r="EN404" s="59"/>
      <c r="EO404" s="59"/>
      <c r="EP404" s="59"/>
      <c r="EQ404" s="59"/>
      <c r="ER404" s="59"/>
      <c r="ES404" s="59"/>
      <c r="ET404" s="59"/>
    </row>
    <row r="405" spans="1:150" outlineLevel="1" x14ac:dyDescent="0.2">
      <c r="A405" s="17">
        <v>202</v>
      </c>
      <c r="B405" s="17">
        <v>0</v>
      </c>
      <c r="C405" s="1">
        <v>1.5268775960125937E-26</v>
      </c>
      <c r="D405" s="1">
        <f t="shared" si="31"/>
        <v>-1.5268775960125937E-26</v>
      </c>
      <c r="E405" s="1">
        <f t="shared" si="32"/>
        <v>0</v>
      </c>
      <c r="F405" s="1">
        <f t="shared" si="33"/>
        <v>0</v>
      </c>
      <c r="G405" s="1">
        <f t="shared" si="34"/>
        <v>-1.2356688860744994E-13</v>
      </c>
      <c r="H405" s="1">
        <v>2.4021016550563754E-23</v>
      </c>
      <c r="I405" s="1">
        <f t="shared" si="35"/>
        <v>3.667715200450352E-49</v>
      </c>
      <c r="J405" s="1">
        <f t="shared" si="36"/>
        <v>-1.2356688860744994E-13</v>
      </c>
      <c r="AW405" s="59"/>
      <c r="AX405" s="59"/>
      <c r="AY405" s="59"/>
      <c r="AZ405" s="59"/>
      <c r="BA405" s="59"/>
      <c r="BB405" s="59"/>
      <c r="BC405" s="59"/>
      <c r="BD405" s="72"/>
      <c r="BE405" s="59"/>
      <c r="BF405" s="59"/>
      <c r="BG405" s="59"/>
      <c r="BH405" s="59">
        <f t="shared" si="37"/>
        <v>1</v>
      </c>
      <c r="BI405" s="59">
        <f t="shared" si="38"/>
        <v>1.5268775960125937E-26</v>
      </c>
      <c r="BJ405" s="59" t="e">
        <f t="shared" si="39"/>
        <v>#N/A</v>
      </c>
      <c r="BK405" s="59"/>
      <c r="BL405" s="59"/>
      <c r="BM405" s="59"/>
      <c r="BN405" s="59"/>
      <c r="BO405" s="59"/>
      <c r="BP405" s="59"/>
      <c r="BQ405" s="59"/>
      <c r="BR405" s="59"/>
      <c r="BS405" s="59"/>
      <c r="BT405" s="59"/>
      <c r="BU405" s="59"/>
      <c r="BV405" s="59"/>
      <c r="BW405" s="59"/>
      <c r="BX405" s="59"/>
      <c r="BY405" s="59"/>
      <c r="BZ405" s="59"/>
      <c r="CA405" s="59"/>
      <c r="CB405" s="59"/>
      <c r="CC405" s="59"/>
      <c r="CD405" s="59"/>
      <c r="CE405" s="59"/>
      <c r="CF405" s="59"/>
      <c r="CG405" s="59"/>
      <c r="CH405" s="59"/>
      <c r="CI405" s="59"/>
      <c r="CJ405" s="59"/>
      <c r="CK405" s="59"/>
      <c r="CL405" s="59"/>
      <c r="CM405" s="59"/>
      <c r="CN405" s="59"/>
      <c r="CO405" s="59"/>
      <c r="CP405" s="59"/>
      <c r="CQ405" s="59"/>
      <c r="CR405" s="59"/>
      <c r="CS405" s="59"/>
      <c r="CT405" s="59"/>
      <c r="CU405" s="59"/>
      <c r="CV405" s="59"/>
      <c r="CW405" s="59"/>
      <c r="CX405" s="59"/>
      <c r="CY405" s="59"/>
      <c r="CZ405" s="59"/>
      <c r="DA405" s="59"/>
      <c r="DB405" s="59"/>
      <c r="DC405" s="59"/>
      <c r="DD405" s="59"/>
      <c r="DE405" s="59"/>
      <c r="DF405" s="59"/>
      <c r="DG405" s="59"/>
      <c r="DH405" s="59"/>
      <c r="DI405" s="59"/>
      <c r="DJ405" s="59"/>
      <c r="DK405" s="59"/>
      <c r="DL405" s="59"/>
      <c r="DM405" s="59"/>
      <c r="DN405" s="59"/>
      <c r="DO405" s="59"/>
      <c r="DP405" s="59"/>
      <c r="DQ405" s="59"/>
      <c r="DR405" s="59"/>
      <c r="DS405" s="59"/>
      <c r="DT405" s="59"/>
      <c r="DU405" s="59"/>
      <c r="DV405" s="59"/>
      <c r="DW405" s="59"/>
      <c r="DX405" s="59"/>
      <c r="DY405" s="59"/>
      <c r="DZ405" s="59"/>
      <c r="EA405" s="59"/>
      <c r="EB405" s="59"/>
      <c r="EC405" s="59"/>
      <c r="ED405" s="59"/>
      <c r="EE405" s="59"/>
      <c r="EF405" s="59"/>
      <c r="EG405" s="59"/>
      <c r="EH405" s="59"/>
      <c r="EI405" s="59"/>
      <c r="EJ405" s="59"/>
      <c r="EK405" s="59"/>
      <c r="EL405" s="59"/>
      <c r="EM405" s="59"/>
      <c r="EN405" s="59"/>
      <c r="EO405" s="59"/>
      <c r="EP405" s="59"/>
      <c r="EQ405" s="59"/>
      <c r="ER405" s="59"/>
      <c r="ES405" s="59"/>
      <c r="ET405" s="59"/>
    </row>
    <row r="406" spans="1:150" outlineLevel="1" x14ac:dyDescent="0.2">
      <c r="A406" s="17">
        <v>203</v>
      </c>
      <c r="B406" s="17">
        <v>0</v>
      </c>
      <c r="C406" s="1">
        <v>5.5547340609676895E-25</v>
      </c>
      <c r="D406" s="1">
        <f t="shared" si="31"/>
        <v>-5.5547340609676895E-25</v>
      </c>
      <c r="E406" s="1">
        <f t="shared" si="32"/>
        <v>0</v>
      </c>
      <c r="F406" s="1">
        <f t="shared" si="33"/>
        <v>0</v>
      </c>
      <c r="G406" s="1">
        <f t="shared" si="34"/>
        <v>-7.453008829303565E-13</v>
      </c>
      <c r="H406" s="1">
        <v>7.6379261105459211E-22</v>
      </c>
      <c r="I406" s="1">
        <f t="shared" si="35"/>
        <v>4.2426648321403896E-46</v>
      </c>
      <c r="J406" s="1">
        <f t="shared" si="36"/>
        <v>-7.453008829303565E-13</v>
      </c>
      <c r="AW406" s="59"/>
      <c r="AX406" s="59"/>
      <c r="AY406" s="59"/>
      <c r="AZ406" s="59"/>
      <c r="BA406" s="59"/>
      <c r="BB406" s="59"/>
      <c r="BC406" s="59"/>
      <c r="BD406" s="72"/>
      <c r="BE406" s="59"/>
      <c r="BF406" s="59"/>
      <c r="BG406" s="59"/>
      <c r="BH406" s="59">
        <f t="shared" si="37"/>
        <v>1</v>
      </c>
      <c r="BI406" s="59">
        <f t="shared" si="38"/>
        <v>5.5547340609676895E-25</v>
      </c>
      <c r="BJ406" s="59" t="e">
        <f t="shared" si="39"/>
        <v>#N/A</v>
      </c>
      <c r="BK406" s="59"/>
      <c r="BL406" s="59"/>
      <c r="BM406" s="59"/>
      <c r="BN406" s="59"/>
      <c r="BO406" s="59"/>
      <c r="BP406" s="59"/>
      <c r="BQ406" s="59"/>
      <c r="BR406" s="59"/>
      <c r="BS406" s="59"/>
      <c r="BT406" s="59"/>
      <c r="BU406" s="59"/>
      <c r="BV406" s="59"/>
      <c r="BW406" s="59"/>
      <c r="BX406" s="59"/>
      <c r="BY406" s="59"/>
      <c r="BZ406" s="59"/>
      <c r="CA406" s="59"/>
      <c r="CB406" s="59"/>
      <c r="CC406" s="59"/>
      <c r="CD406" s="59"/>
      <c r="CE406" s="59"/>
      <c r="CF406" s="59"/>
      <c r="CG406" s="59"/>
      <c r="CH406" s="59"/>
      <c r="CI406" s="59"/>
      <c r="CJ406" s="59"/>
      <c r="CK406" s="59"/>
      <c r="CL406" s="59"/>
      <c r="CM406" s="59"/>
      <c r="CN406" s="59"/>
      <c r="CO406" s="59"/>
      <c r="CP406" s="59"/>
      <c r="CQ406" s="59"/>
      <c r="CR406" s="59"/>
      <c r="CS406" s="59"/>
      <c r="CT406" s="59"/>
      <c r="CU406" s="59"/>
      <c r="CV406" s="59"/>
      <c r="CW406" s="59"/>
      <c r="CX406" s="59"/>
      <c r="CY406" s="59"/>
      <c r="CZ406" s="59"/>
      <c r="DA406" s="59"/>
      <c r="DB406" s="59"/>
      <c r="DC406" s="59"/>
      <c r="DD406" s="59"/>
      <c r="DE406" s="59"/>
      <c r="DF406" s="59"/>
      <c r="DG406" s="59"/>
      <c r="DH406" s="59"/>
      <c r="DI406" s="59"/>
      <c r="DJ406" s="59"/>
      <c r="DK406" s="59"/>
      <c r="DL406" s="59"/>
      <c r="DM406" s="59"/>
      <c r="DN406" s="59"/>
      <c r="DO406" s="59"/>
      <c r="DP406" s="59"/>
      <c r="DQ406" s="59"/>
      <c r="DR406" s="59"/>
      <c r="DS406" s="59"/>
      <c r="DT406" s="59"/>
      <c r="DU406" s="59"/>
      <c r="DV406" s="59"/>
      <c r="DW406" s="59"/>
      <c r="DX406" s="59"/>
      <c r="DY406" s="59"/>
      <c r="DZ406" s="59"/>
      <c r="EA406" s="59"/>
      <c r="EB406" s="59"/>
      <c r="EC406" s="59"/>
      <c r="ED406" s="59"/>
      <c r="EE406" s="59"/>
      <c r="EF406" s="59"/>
      <c r="EG406" s="59"/>
      <c r="EH406" s="59"/>
      <c r="EI406" s="59"/>
      <c r="EJ406" s="59"/>
      <c r="EK406" s="59"/>
      <c r="EL406" s="59"/>
      <c r="EM406" s="59"/>
      <c r="EN406" s="59"/>
      <c r="EO406" s="59"/>
      <c r="EP406" s="59"/>
      <c r="EQ406" s="59"/>
      <c r="ER406" s="59"/>
      <c r="ES406" s="59"/>
      <c r="ET406" s="59"/>
    </row>
    <row r="407" spans="1:150" outlineLevel="1" x14ac:dyDescent="0.2">
      <c r="A407" s="17">
        <v>204</v>
      </c>
      <c r="B407" s="17">
        <v>0</v>
      </c>
      <c r="C407" s="1">
        <v>1.4390159525128188E-21</v>
      </c>
      <c r="D407" s="1">
        <f t="shared" si="31"/>
        <v>-1.4390159525128188E-21</v>
      </c>
      <c r="E407" s="1">
        <f t="shared" si="32"/>
        <v>0</v>
      </c>
      <c r="F407" s="1">
        <f t="shared" si="33"/>
        <v>0</v>
      </c>
      <c r="G407" s="1">
        <f t="shared" si="34"/>
        <v>-3.7934363742032356E-11</v>
      </c>
      <c r="H407" s="1">
        <v>1.388310738910794E-18</v>
      </c>
      <c r="I407" s="1">
        <f t="shared" si="35"/>
        <v>1.9978013003374921E-39</v>
      </c>
      <c r="J407" s="1">
        <f t="shared" si="36"/>
        <v>-3.7934363742032356E-11</v>
      </c>
      <c r="AW407" s="59"/>
      <c r="AX407" s="59"/>
      <c r="AY407" s="59"/>
      <c r="AZ407" s="59"/>
      <c r="BA407" s="59"/>
      <c r="BB407" s="59"/>
      <c r="BC407" s="59"/>
      <c r="BD407" s="72"/>
      <c r="BE407" s="59"/>
      <c r="BF407" s="59"/>
      <c r="BG407" s="59"/>
      <c r="BH407" s="59">
        <f t="shared" si="37"/>
        <v>1</v>
      </c>
      <c r="BI407" s="59">
        <f t="shared" si="38"/>
        <v>1.4390159525128188E-21</v>
      </c>
      <c r="BJ407" s="59" t="e">
        <f t="shared" si="39"/>
        <v>#N/A</v>
      </c>
      <c r="BK407" s="59"/>
      <c r="BL407" s="59"/>
      <c r="BM407" s="59"/>
      <c r="BN407" s="59"/>
      <c r="BO407" s="59"/>
      <c r="BP407" s="59"/>
      <c r="BQ407" s="59"/>
      <c r="BR407" s="59"/>
      <c r="BS407" s="59"/>
      <c r="BT407" s="59"/>
      <c r="BU407" s="59"/>
      <c r="BV407" s="59"/>
      <c r="BW407" s="59"/>
      <c r="BX407" s="59"/>
      <c r="BY407" s="59"/>
      <c r="BZ407" s="59"/>
      <c r="CA407" s="59"/>
      <c r="CB407" s="59"/>
      <c r="CC407" s="59"/>
      <c r="CD407" s="59"/>
      <c r="CE407" s="59"/>
      <c r="CF407" s="59"/>
      <c r="CG407" s="59"/>
      <c r="CH407" s="59"/>
      <c r="CI407" s="59"/>
      <c r="CJ407" s="59"/>
      <c r="CK407" s="59"/>
      <c r="CL407" s="59"/>
      <c r="CM407" s="59"/>
      <c r="CN407" s="59"/>
      <c r="CO407" s="59"/>
      <c r="CP407" s="59"/>
      <c r="CQ407" s="59"/>
      <c r="CR407" s="59"/>
      <c r="CS407" s="59"/>
      <c r="CT407" s="59"/>
      <c r="CU407" s="59"/>
      <c r="CV407" s="59"/>
      <c r="CW407" s="59"/>
      <c r="CX407" s="59"/>
      <c r="CY407" s="59"/>
      <c r="CZ407" s="59"/>
      <c r="DA407" s="59"/>
      <c r="DB407" s="59"/>
      <c r="DC407" s="59"/>
      <c r="DD407" s="59"/>
      <c r="DE407" s="59"/>
      <c r="DF407" s="59"/>
      <c r="DG407" s="59"/>
      <c r="DH407" s="59"/>
      <c r="DI407" s="59"/>
      <c r="DJ407" s="59"/>
      <c r="DK407" s="59"/>
      <c r="DL407" s="59"/>
      <c r="DM407" s="59"/>
      <c r="DN407" s="59"/>
      <c r="DO407" s="59"/>
      <c r="DP407" s="59"/>
      <c r="DQ407" s="59"/>
      <c r="DR407" s="59"/>
      <c r="DS407" s="59"/>
      <c r="DT407" s="59"/>
      <c r="DU407" s="59"/>
      <c r="DV407" s="59"/>
      <c r="DW407" s="59"/>
      <c r="DX407" s="59"/>
      <c r="DY407" s="59"/>
      <c r="DZ407" s="59"/>
      <c r="EA407" s="59"/>
      <c r="EB407" s="59"/>
      <c r="EC407" s="59"/>
      <c r="ED407" s="59"/>
      <c r="EE407" s="59"/>
      <c r="EF407" s="59"/>
      <c r="EG407" s="59"/>
      <c r="EH407" s="59"/>
      <c r="EI407" s="59"/>
      <c r="EJ407" s="59"/>
      <c r="EK407" s="59"/>
      <c r="EL407" s="59"/>
      <c r="EM407" s="59"/>
      <c r="EN407" s="59"/>
      <c r="EO407" s="59"/>
      <c r="EP407" s="59"/>
      <c r="EQ407" s="59"/>
      <c r="ER407" s="59"/>
      <c r="ES407" s="59"/>
      <c r="ET407" s="59"/>
    </row>
    <row r="408" spans="1:150" outlineLevel="1" x14ac:dyDescent="0.2">
      <c r="A408" s="17">
        <v>205</v>
      </c>
      <c r="B408" s="17">
        <v>0</v>
      </c>
      <c r="C408" s="1">
        <v>1.0269105953805736E-14</v>
      </c>
      <c r="D408" s="1">
        <f t="shared" si="31"/>
        <v>-1.0269105953805736E-14</v>
      </c>
      <c r="E408" s="1">
        <f t="shared" si="32"/>
        <v>2.0428103653102776E-14</v>
      </c>
      <c r="F408" s="1">
        <f t="shared" si="33"/>
        <v>-1.4292691717483722E-7</v>
      </c>
      <c r="G408" s="1">
        <f t="shared" si="34"/>
        <v>-1.0133659730722086E-7</v>
      </c>
      <c r="H408" s="1">
        <v>5.2901732981855294E-12</v>
      </c>
      <c r="I408" s="1">
        <f t="shared" si="35"/>
        <v>5.4325350113349092E-26</v>
      </c>
      <c r="J408" s="1">
        <f t="shared" si="36"/>
        <v>-1.013365973074889E-7</v>
      </c>
      <c r="AW408" s="59"/>
      <c r="AX408" s="59"/>
      <c r="AY408" s="59"/>
      <c r="AZ408" s="59"/>
      <c r="BA408" s="59"/>
      <c r="BB408" s="59"/>
      <c r="BC408" s="59"/>
      <c r="BD408" s="72"/>
      <c r="BE408" s="59"/>
      <c r="BF408" s="59"/>
      <c r="BG408" s="59"/>
      <c r="BH408" s="59">
        <f t="shared" si="37"/>
        <v>1</v>
      </c>
      <c r="BI408" s="59">
        <f t="shared" si="38"/>
        <v>1.0269105953805736E-14</v>
      </c>
      <c r="BJ408" s="59" t="e">
        <f t="shared" si="39"/>
        <v>#N/A</v>
      </c>
      <c r="BK408" s="59"/>
      <c r="BL408" s="59"/>
      <c r="BM408" s="59"/>
      <c r="BN408" s="59"/>
      <c r="BO408" s="59"/>
      <c r="BP408" s="59"/>
      <c r="BQ408" s="59"/>
      <c r="BR408" s="59"/>
      <c r="BS408" s="59"/>
      <c r="BT408" s="59"/>
      <c r="BU408" s="59"/>
      <c r="BV408" s="59"/>
      <c r="BW408" s="59"/>
      <c r="BX408" s="59"/>
      <c r="BY408" s="59"/>
      <c r="BZ408" s="59"/>
      <c r="CA408" s="59"/>
      <c r="CB408" s="59"/>
      <c r="CC408" s="59"/>
      <c r="CD408" s="59"/>
      <c r="CE408" s="59"/>
      <c r="CF408" s="59"/>
      <c r="CG408" s="59"/>
      <c r="CH408" s="59"/>
      <c r="CI408" s="59"/>
      <c r="CJ408" s="59"/>
      <c r="CK408" s="59"/>
      <c r="CL408" s="59"/>
      <c r="CM408" s="59"/>
      <c r="CN408" s="59"/>
      <c r="CO408" s="59"/>
      <c r="CP408" s="59"/>
      <c r="CQ408" s="59"/>
      <c r="CR408" s="59"/>
      <c r="CS408" s="59"/>
      <c r="CT408" s="59"/>
      <c r="CU408" s="59"/>
      <c r="CV408" s="59"/>
      <c r="CW408" s="59"/>
      <c r="CX408" s="59"/>
      <c r="CY408" s="59"/>
      <c r="CZ408" s="59"/>
      <c r="DA408" s="59"/>
      <c r="DB408" s="59"/>
      <c r="DC408" s="59"/>
      <c r="DD408" s="59"/>
      <c r="DE408" s="59"/>
      <c r="DF408" s="59"/>
      <c r="DG408" s="59"/>
      <c r="DH408" s="59"/>
      <c r="DI408" s="59"/>
      <c r="DJ408" s="59"/>
      <c r="DK408" s="59"/>
      <c r="DL408" s="59"/>
      <c r="DM408" s="59"/>
      <c r="DN408" s="59"/>
      <c r="DO408" s="59"/>
      <c r="DP408" s="59"/>
      <c r="DQ408" s="59"/>
      <c r="DR408" s="59"/>
      <c r="DS408" s="59"/>
      <c r="DT408" s="59"/>
      <c r="DU408" s="59"/>
      <c r="DV408" s="59"/>
      <c r="DW408" s="59"/>
      <c r="DX408" s="59"/>
      <c r="DY408" s="59"/>
      <c r="DZ408" s="59"/>
      <c r="EA408" s="59"/>
      <c r="EB408" s="59"/>
      <c r="EC408" s="59"/>
      <c r="ED408" s="59"/>
      <c r="EE408" s="59"/>
      <c r="EF408" s="59"/>
      <c r="EG408" s="59"/>
      <c r="EH408" s="59"/>
      <c r="EI408" s="59"/>
      <c r="EJ408" s="59"/>
      <c r="EK408" s="59"/>
      <c r="EL408" s="59"/>
      <c r="EM408" s="59"/>
      <c r="EN408" s="59"/>
      <c r="EO408" s="59"/>
      <c r="EP408" s="59"/>
      <c r="EQ408" s="59"/>
      <c r="ER408" s="59"/>
      <c r="ES408" s="59"/>
      <c r="ET408" s="59"/>
    </row>
    <row r="409" spans="1:150" outlineLevel="1" x14ac:dyDescent="0.2">
      <c r="A409" s="17">
        <v>206</v>
      </c>
      <c r="B409" s="17">
        <v>1</v>
      </c>
      <c r="C409" s="1">
        <v>1</v>
      </c>
      <c r="D409" s="1">
        <f t="shared" si="31"/>
        <v>0</v>
      </c>
      <c r="E409" s="1">
        <f t="shared" si="32"/>
        <v>0</v>
      </c>
      <c r="F409" s="1">
        <f t="shared" si="33"/>
        <v>0</v>
      </c>
      <c r="G409" s="1" t="e">
        <f t="shared" si="34"/>
        <v>#DIV/0!</v>
      </c>
      <c r="H409" s="1">
        <v>0</v>
      </c>
      <c r="I409" s="1" t="e">
        <f t="shared" si="35"/>
        <v>#DIV/0!</v>
      </c>
      <c r="J409" s="1" t="e">
        <f t="shared" si="36"/>
        <v>#DIV/0!</v>
      </c>
      <c r="AW409" s="59"/>
      <c r="AX409" s="59"/>
      <c r="AY409" s="59"/>
      <c r="AZ409" s="59"/>
      <c r="BA409" s="59"/>
      <c r="BB409" s="59"/>
      <c r="BC409" s="59"/>
      <c r="BD409" s="72"/>
      <c r="BE409" s="59"/>
      <c r="BF409" s="59"/>
      <c r="BG409" s="59"/>
      <c r="BH409" s="59">
        <f t="shared" si="37"/>
        <v>0</v>
      </c>
      <c r="BI409" s="59" t="e">
        <f t="shared" si="38"/>
        <v>#N/A</v>
      </c>
      <c r="BJ409" s="59">
        <f t="shared" si="39"/>
        <v>1</v>
      </c>
      <c r="BK409" s="59"/>
      <c r="BL409" s="59"/>
      <c r="BM409" s="59"/>
      <c r="BN409" s="59"/>
      <c r="BO409" s="59"/>
      <c r="BP409" s="59"/>
      <c r="BQ409" s="59"/>
      <c r="BR409" s="59"/>
      <c r="BS409" s="59"/>
      <c r="BT409" s="59"/>
      <c r="BU409" s="59"/>
      <c r="BV409" s="59"/>
      <c r="BW409" s="59"/>
      <c r="BX409" s="59"/>
      <c r="BY409" s="59"/>
      <c r="BZ409" s="59"/>
      <c r="CA409" s="59"/>
      <c r="CB409" s="59"/>
      <c r="CC409" s="59"/>
      <c r="CD409" s="59"/>
      <c r="CE409" s="59"/>
      <c r="CF409" s="59"/>
      <c r="CG409" s="59"/>
      <c r="CH409" s="59"/>
      <c r="CI409" s="59"/>
      <c r="CJ409" s="59"/>
      <c r="CK409" s="59"/>
      <c r="CL409" s="59"/>
      <c r="CM409" s="59"/>
      <c r="CN409" s="59"/>
      <c r="CO409" s="59"/>
      <c r="CP409" s="59"/>
      <c r="CQ409" s="59"/>
      <c r="CR409" s="59"/>
      <c r="CS409" s="59"/>
      <c r="CT409" s="59"/>
      <c r="CU409" s="59"/>
      <c r="CV409" s="59"/>
      <c r="CW409" s="59"/>
      <c r="CX409" s="59"/>
      <c r="CY409" s="59"/>
      <c r="CZ409" s="59"/>
      <c r="DA409" s="59"/>
      <c r="DB409" s="59"/>
      <c r="DC409" s="59"/>
      <c r="DD409" s="59"/>
      <c r="DE409" s="59"/>
      <c r="DF409" s="59"/>
      <c r="DG409" s="59"/>
      <c r="DH409" s="59"/>
      <c r="DI409" s="59"/>
      <c r="DJ409" s="59"/>
      <c r="DK409" s="59"/>
      <c r="DL409" s="59"/>
      <c r="DM409" s="59"/>
      <c r="DN409" s="59"/>
      <c r="DO409" s="59"/>
      <c r="DP409" s="59"/>
      <c r="DQ409" s="59"/>
      <c r="DR409" s="59"/>
      <c r="DS409" s="59"/>
      <c r="DT409" s="59"/>
      <c r="DU409" s="59"/>
      <c r="DV409" s="59"/>
      <c r="DW409" s="59"/>
      <c r="DX409" s="59"/>
      <c r="DY409" s="59"/>
      <c r="DZ409" s="59"/>
      <c r="EA409" s="59"/>
      <c r="EB409" s="59"/>
      <c r="EC409" s="59"/>
      <c r="ED409" s="59"/>
      <c r="EE409" s="59"/>
      <c r="EF409" s="59"/>
      <c r="EG409" s="59"/>
      <c r="EH409" s="59"/>
      <c r="EI409" s="59"/>
      <c r="EJ409" s="59"/>
      <c r="EK409" s="59"/>
      <c r="EL409" s="59"/>
      <c r="EM409" s="59"/>
      <c r="EN409" s="59"/>
      <c r="EO409" s="59"/>
      <c r="EP409" s="59"/>
      <c r="EQ409" s="59"/>
      <c r="ER409" s="59"/>
      <c r="ES409" s="59"/>
      <c r="ET409" s="59"/>
    </row>
    <row r="410" spans="1:150" outlineLevel="1" x14ac:dyDescent="0.2">
      <c r="A410" s="17">
        <v>207</v>
      </c>
      <c r="B410" s="17">
        <v>0</v>
      </c>
      <c r="C410" s="1">
        <v>2.5928074968893141E-12</v>
      </c>
      <c r="D410" s="1">
        <f t="shared" si="31"/>
        <v>-2.5928074968893141E-12</v>
      </c>
      <c r="E410" s="1">
        <f t="shared" si="32"/>
        <v>5.1856297034124587E-12</v>
      </c>
      <c r="F410" s="1">
        <f t="shared" si="33"/>
        <v>-2.27719777432977E-6</v>
      </c>
      <c r="G410" s="1">
        <f t="shared" si="34"/>
        <v>-1.6102197045422209E-6</v>
      </c>
      <c r="H410" s="1">
        <v>6.7408470934040805E-10</v>
      </c>
      <c r="I410" s="1">
        <f t="shared" si="35"/>
        <v>1.7477718890989424E-21</v>
      </c>
      <c r="J410" s="1">
        <f t="shared" si="36"/>
        <v>-1.6102197050849331E-6</v>
      </c>
      <c r="AW410" s="59"/>
      <c r="AX410" s="59"/>
      <c r="AY410" s="59"/>
      <c r="AZ410" s="59"/>
      <c r="BA410" s="59"/>
      <c r="BB410" s="59"/>
      <c r="BC410" s="59"/>
      <c r="BD410" s="72"/>
      <c r="BE410" s="59"/>
      <c r="BF410" s="59"/>
      <c r="BG410" s="59"/>
      <c r="BH410" s="59">
        <f t="shared" si="37"/>
        <v>1</v>
      </c>
      <c r="BI410" s="59">
        <f t="shared" si="38"/>
        <v>2.5928074968893141E-12</v>
      </c>
      <c r="BJ410" s="59" t="e">
        <f t="shared" si="39"/>
        <v>#N/A</v>
      </c>
      <c r="BK410" s="59"/>
      <c r="BL410" s="59"/>
      <c r="BM410" s="59"/>
      <c r="BN410" s="59"/>
      <c r="BO410" s="59"/>
      <c r="BP410" s="59"/>
      <c r="BQ410" s="59"/>
      <c r="BR410" s="59"/>
      <c r="BS410" s="59"/>
      <c r="BT410" s="59"/>
      <c r="BU410" s="59"/>
      <c r="BV410" s="59"/>
      <c r="BW410" s="59"/>
      <c r="BX410" s="59"/>
      <c r="BY410" s="59"/>
      <c r="BZ410" s="59"/>
      <c r="CA410" s="59"/>
      <c r="CB410" s="59"/>
      <c r="CC410" s="59"/>
      <c r="CD410" s="59"/>
      <c r="CE410" s="59"/>
      <c r="CF410" s="59"/>
      <c r="CG410" s="59"/>
      <c r="CH410" s="59"/>
      <c r="CI410" s="59"/>
      <c r="CJ410" s="59"/>
      <c r="CK410" s="59"/>
      <c r="CL410" s="59"/>
      <c r="CM410" s="59"/>
      <c r="CN410" s="59"/>
      <c r="CO410" s="59"/>
      <c r="CP410" s="59"/>
      <c r="CQ410" s="59"/>
      <c r="CR410" s="59"/>
      <c r="CS410" s="59"/>
      <c r="CT410" s="59"/>
      <c r="CU410" s="59"/>
      <c r="CV410" s="59"/>
      <c r="CW410" s="59"/>
      <c r="CX410" s="59"/>
      <c r="CY410" s="59"/>
      <c r="CZ410" s="59"/>
      <c r="DA410" s="59"/>
      <c r="DB410" s="59"/>
      <c r="DC410" s="59"/>
      <c r="DD410" s="59"/>
      <c r="DE410" s="59"/>
      <c r="DF410" s="59"/>
      <c r="DG410" s="59"/>
      <c r="DH410" s="59"/>
      <c r="DI410" s="59"/>
      <c r="DJ410" s="59"/>
      <c r="DK410" s="59"/>
      <c r="DL410" s="59"/>
      <c r="DM410" s="59"/>
      <c r="DN410" s="59"/>
      <c r="DO410" s="59"/>
      <c r="DP410" s="59"/>
      <c r="DQ410" s="59"/>
      <c r="DR410" s="59"/>
      <c r="DS410" s="59"/>
      <c r="DT410" s="59"/>
      <c r="DU410" s="59"/>
      <c r="DV410" s="59"/>
      <c r="DW410" s="59"/>
      <c r="DX410" s="59"/>
      <c r="DY410" s="59"/>
      <c r="DZ410" s="59"/>
      <c r="EA410" s="59"/>
      <c r="EB410" s="59"/>
      <c r="EC410" s="59"/>
      <c r="ED410" s="59"/>
      <c r="EE410" s="59"/>
      <c r="EF410" s="59"/>
      <c r="EG410" s="59"/>
      <c r="EH410" s="59"/>
      <c r="EI410" s="59"/>
      <c r="EJ410" s="59"/>
      <c r="EK410" s="59"/>
      <c r="EL410" s="59"/>
      <c r="EM410" s="59"/>
      <c r="EN410" s="59"/>
      <c r="EO410" s="59"/>
      <c r="EP410" s="59"/>
      <c r="EQ410" s="59"/>
      <c r="ER410" s="59"/>
      <c r="ES410" s="59"/>
      <c r="ET410" s="59"/>
    </row>
    <row r="411" spans="1:150" outlineLevel="1" x14ac:dyDescent="0.2">
      <c r="A411" s="17">
        <v>208</v>
      </c>
      <c r="B411" s="17">
        <v>0</v>
      </c>
      <c r="C411" s="1">
        <v>1.645330980793174E-6</v>
      </c>
      <c r="D411" s="1">
        <f t="shared" si="31"/>
        <v>-1.645330980793174E-6</v>
      </c>
      <c r="E411" s="1">
        <f t="shared" si="32"/>
        <v>3.2906646688014548E-6</v>
      </c>
      <c r="F411" s="1">
        <f t="shared" si="33"/>
        <v>-1.8140189273547988E-3</v>
      </c>
      <c r="G411" s="1">
        <f t="shared" si="34"/>
        <v>-1.2827056123334243E-3</v>
      </c>
      <c r="H411" s="1">
        <v>1.1677818749826725E-4</v>
      </c>
      <c r="I411" s="1">
        <f t="shared" si="35"/>
        <v>1.92161526178898E-10</v>
      </c>
      <c r="J411" s="1">
        <f t="shared" si="36"/>
        <v>-1.2827805149119797E-3</v>
      </c>
      <c r="AW411" s="59"/>
      <c r="AX411" s="59"/>
      <c r="AY411" s="59"/>
      <c r="AZ411" s="59"/>
      <c r="BA411" s="59"/>
      <c r="BB411" s="59"/>
      <c r="BC411" s="59"/>
      <c r="BD411" s="72"/>
      <c r="BE411" s="59"/>
      <c r="BF411" s="59"/>
      <c r="BG411" s="59"/>
      <c r="BH411" s="59">
        <f t="shared" si="37"/>
        <v>1</v>
      </c>
      <c r="BI411" s="59">
        <f t="shared" si="38"/>
        <v>1.645330980793174E-6</v>
      </c>
      <c r="BJ411" s="59" t="e">
        <f t="shared" si="39"/>
        <v>#N/A</v>
      </c>
      <c r="BK411" s="59"/>
      <c r="BL411" s="59"/>
      <c r="BM411" s="59"/>
      <c r="BN411" s="59"/>
      <c r="BO411" s="59"/>
      <c r="BP411" s="59"/>
      <c r="BQ411" s="59"/>
      <c r="BR411" s="59"/>
      <c r="BS411" s="59"/>
      <c r="BT411" s="59"/>
      <c r="BU411" s="59"/>
      <c r="BV411" s="59"/>
      <c r="BW411" s="59"/>
      <c r="BX411" s="59"/>
      <c r="BY411" s="59"/>
      <c r="BZ411" s="59"/>
      <c r="CA411" s="59"/>
      <c r="CB411" s="59"/>
      <c r="CC411" s="59"/>
      <c r="CD411" s="59"/>
      <c r="CE411" s="59"/>
      <c r="CF411" s="59"/>
      <c r="CG411" s="59"/>
      <c r="CH411" s="59"/>
      <c r="CI411" s="59"/>
      <c r="CJ411" s="59"/>
      <c r="CK411" s="59"/>
      <c r="CL411" s="59"/>
      <c r="CM411" s="59"/>
      <c r="CN411" s="59"/>
      <c r="CO411" s="59"/>
      <c r="CP411" s="59"/>
      <c r="CQ411" s="59"/>
      <c r="CR411" s="59"/>
      <c r="CS411" s="59"/>
      <c r="CT411" s="59"/>
      <c r="CU411" s="59"/>
      <c r="CV411" s="59"/>
      <c r="CW411" s="59"/>
      <c r="CX411" s="59"/>
      <c r="CY411" s="59"/>
      <c r="CZ411" s="59"/>
      <c r="DA411" s="59"/>
      <c r="DB411" s="59"/>
      <c r="DC411" s="59"/>
      <c r="DD411" s="59"/>
      <c r="DE411" s="59"/>
      <c r="DF411" s="59"/>
      <c r="DG411" s="59"/>
      <c r="DH411" s="59"/>
      <c r="DI411" s="59"/>
      <c r="DJ411" s="59"/>
      <c r="DK411" s="59"/>
      <c r="DL411" s="59"/>
      <c r="DM411" s="59"/>
      <c r="DN411" s="59"/>
      <c r="DO411" s="59"/>
      <c r="DP411" s="59"/>
      <c r="DQ411" s="59"/>
      <c r="DR411" s="59"/>
      <c r="DS411" s="59"/>
      <c r="DT411" s="59"/>
      <c r="DU411" s="59"/>
      <c r="DV411" s="59"/>
      <c r="DW411" s="59"/>
      <c r="DX411" s="59"/>
      <c r="DY411" s="59"/>
      <c r="DZ411" s="59"/>
      <c r="EA411" s="59"/>
      <c r="EB411" s="59"/>
      <c r="EC411" s="59"/>
      <c r="ED411" s="59"/>
      <c r="EE411" s="59"/>
      <c r="EF411" s="59"/>
      <c r="EG411" s="59"/>
      <c r="EH411" s="59"/>
      <c r="EI411" s="59"/>
      <c r="EJ411" s="59"/>
      <c r="EK411" s="59"/>
      <c r="EL411" s="59"/>
      <c r="EM411" s="59"/>
      <c r="EN411" s="59"/>
      <c r="EO411" s="59"/>
      <c r="EP411" s="59"/>
      <c r="EQ411" s="59"/>
      <c r="ER411" s="59"/>
      <c r="ES411" s="59"/>
      <c r="ET411" s="59"/>
    </row>
    <row r="412" spans="1:150" outlineLevel="1" x14ac:dyDescent="0.2">
      <c r="A412" s="17">
        <v>209</v>
      </c>
      <c r="B412" s="17">
        <v>0</v>
      </c>
      <c r="C412" s="1">
        <v>7.9845831106788168E-20</v>
      </c>
      <c r="D412" s="1">
        <f t="shared" si="31"/>
        <v>-7.9845831106788168E-20</v>
      </c>
      <c r="E412" s="1">
        <f t="shared" si="32"/>
        <v>0</v>
      </c>
      <c r="F412" s="1">
        <f t="shared" si="33"/>
        <v>0</v>
      </c>
      <c r="G412" s="1">
        <f t="shared" si="34"/>
        <v>-2.8257004637220158E-10</v>
      </c>
      <c r="H412" s="1">
        <v>6.2333893472048849E-17</v>
      </c>
      <c r="I412" s="1">
        <f t="shared" si="35"/>
        <v>4.9771015303977372E-36</v>
      </c>
      <c r="J412" s="1">
        <f t="shared" si="36"/>
        <v>-2.8257004637220158E-10</v>
      </c>
      <c r="AW412" s="59"/>
      <c r="AX412" s="59"/>
      <c r="AY412" s="59"/>
      <c r="AZ412" s="59"/>
      <c r="BA412" s="59"/>
      <c r="BB412" s="59"/>
      <c r="BC412" s="59"/>
      <c r="BD412" s="72"/>
      <c r="BE412" s="59"/>
      <c r="BF412" s="59"/>
      <c r="BG412" s="59"/>
      <c r="BH412" s="59">
        <f t="shared" si="37"/>
        <v>1</v>
      </c>
      <c r="BI412" s="59">
        <f t="shared" si="38"/>
        <v>7.9845831106788168E-20</v>
      </c>
      <c r="BJ412" s="59" t="e">
        <f t="shared" si="39"/>
        <v>#N/A</v>
      </c>
      <c r="BK412" s="59"/>
      <c r="BL412" s="59"/>
      <c r="BM412" s="59"/>
      <c r="BN412" s="59"/>
      <c r="BO412" s="59"/>
      <c r="BP412" s="59"/>
      <c r="BQ412" s="59"/>
      <c r="BR412" s="59"/>
      <c r="BS412" s="59"/>
      <c r="BT412" s="59"/>
      <c r="BU412" s="59"/>
      <c r="BV412" s="59"/>
      <c r="BW412" s="59"/>
      <c r="BX412" s="59"/>
      <c r="BY412" s="59"/>
      <c r="BZ412" s="59"/>
      <c r="CA412" s="59"/>
      <c r="CB412" s="59"/>
      <c r="CC412" s="59"/>
      <c r="CD412" s="59"/>
      <c r="CE412" s="59"/>
      <c r="CF412" s="59"/>
      <c r="CG412" s="59"/>
      <c r="CH412" s="59"/>
      <c r="CI412" s="59"/>
      <c r="CJ412" s="59"/>
      <c r="CK412" s="59"/>
      <c r="CL412" s="59"/>
      <c r="CM412" s="59"/>
      <c r="CN412" s="59"/>
      <c r="CO412" s="59"/>
      <c r="CP412" s="59"/>
      <c r="CQ412" s="59"/>
      <c r="CR412" s="59"/>
      <c r="CS412" s="59"/>
      <c r="CT412" s="59"/>
      <c r="CU412" s="59"/>
      <c r="CV412" s="59"/>
      <c r="CW412" s="59"/>
      <c r="CX412" s="59"/>
      <c r="CY412" s="59"/>
      <c r="CZ412" s="59"/>
      <c r="DA412" s="59"/>
      <c r="DB412" s="59"/>
      <c r="DC412" s="59"/>
      <c r="DD412" s="59"/>
      <c r="DE412" s="59"/>
      <c r="DF412" s="59"/>
      <c r="DG412" s="59"/>
      <c r="DH412" s="59"/>
      <c r="DI412" s="59"/>
      <c r="DJ412" s="59"/>
      <c r="DK412" s="59"/>
      <c r="DL412" s="59"/>
      <c r="DM412" s="59"/>
      <c r="DN412" s="59"/>
      <c r="DO412" s="59"/>
      <c r="DP412" s="59"/>
      <c r="DQ412" s="59"/>
      <c r="DR412" s="59"/>
      <c r="DS412" s="59"/>
      <c r="DT412" s="59"/>
      <c r="DU412" s="59"/>
      <c r="DV412" s="59"/>
      <c r="DW412" s="59"/>
      <c r="DX412" s="59"/>
      <c r="DY412" s="59"/>
      <c r="DZ412" s="59"/>
      <c r="EA412" s="59"/>
      <c r="EB412" s="59"/>
      <c r="EC412" s="59"/>
      <c r="ED412" s="59"/>
      <c r="EE412" s="59"/>
      <c r="EF412" s="59"/>
      <c r="EG412" s="59"/>
      <c r="EH412" s="59"/>
      <c r="EI412" s="59"/>
      <c r="EJ412" s="59"/>
      <c r="EK412" s="59"/>
      <c r="EL412" s="59"/>
      <c r="EM412" s="59"/>
      <c r="EN412" s="59"/>
      <c r="EO412" s="59"/>
      <c r="EP412" s="59"/>
      <c r="EQ412" s="59"/>
      <c r="ER412" s="59"/>
      <c r="ES412" s="59"/>
      <c r="ET412" s="59"/>
    </row>
    <row r="413" spans="1:150" outlineLevel="1" x14ac:dyDescent="0.2">
      <c r="A413" s="17">
        <v>210</v>
      </c>
      <c r="B413" s="17">
        <v>0</v>
      </c>
      <c r="C413" s="1">
        <v>5.5939226439650724E-13</v>
      </c>
      <c r="D413" s="1">
        <f t="shared" si="31"/>
        <v>-5.5939226439650724E-13</v>
      </c>
      <c r="E413" s="1">
        <f t="shared" si="32"/>
        <v>1.1191048088218448E-12</v>
      </c>
      <c r="F413" s="1">
        <f t="shared" si="33"/>
        <v>-1.0578775018034199E-6</v>
      </c>
      <c r="G413" s="1">
        <f t="shared" si="34"/>
        <v>-7.4792530669634395E-7</v>
      </c>
      <c r="H413" s="1">
        <v>2.355029987174549E-10</v>
      </c>
      <c r="I413" s="1">
        <f t="shared" si="35"/>
        <v>1.3173855575582335E-22</v>
      </c>
      <c r="J413" s="1">
        <f t="shared" si="36"/>
        <v>-7.4792530678441325E-7</v>
      </c>
      <c r="AW413" s="59"/>
      <c r="AX413" s="59"/>
      <c r="AY413" s="59"/>
      <c r="AZ413" s="59"/>
      <c r="BA413" s="59"/>
      <c r="BB413" s="59"/>
      <c r="BC413" s="59"/>
      <c r="BD413" s="72"/>
      <c r="BE413" s="59"/>
      <c r="BF413" s="59"/>
      <c r="BG413" s="59"/>
      <c r="BH413" s="59">
        <f t="shared" si="37"/>
        <v>1</v>
      </c>
      <c r="BI413" s="59">
        <f t="shared" si="38"/>
        <v>5.5939226439650724E-13</v>
      </c>
      <c r="BJ413" s="59" t="e">
        <f t="shared" si="39"/>
        <v>#N/A</v>
      </c>
      <c r="BK413" s="59"/>
      <c r="BL413" s="59"/>
      <c r="BM413" s="59"/>
      <c r="BN413" s="59"/>
      <c r="BO413" s="59"/>
      <c r="BP413" s="59"/>
      <c r="BQ413" s="59"/>
      <c r="BR413" s="59"/>
      <c r="BS413" s="59"/>
      <c r="BT413" s="59"/>
      <c r="BU413" s="59"/>
      <c r="BV413" s="59"/>
      <c r="BW413" s="59"/>
      <c r="BX413" s="59"/>
      <c r="BY413" s="59"/>
      <c r="BZ413" s="59"/>
      <c r="CA413" s="59"/>
      <c r="CB413" s="59"/>
      <c r="CC413" s="59"/>
      <c r="CD413" s="59"/>
      <c r="CE413" s="59"/>
      <c r="CF413" s="59"/>
      <c r="CG413" s="59"/>
      <c r="CH413" s="59"/>
      <c r="CI413" s="59"/>
      <c r="CJ413" s="59"/>
      <c r="CK413" s="59"/>
      <c r="CL413" s="59"/>
      <c r="CM413" s="59"/>
      <c r="CN413" s="59"/>
      <c r="CO413" s="59"/>
      <c r="CP413" s="59"/>
      <c r="CQ413" s="59"/>
      <c r="CR413" s="59"/>
      <c r="CS413" s="59"/>
      <c r="CT413" s="59"/>
      <c r="CU413" s="59"/>
      <c r="CV413" s="59"/>
      <c r="CW413" s="59"/>
      <c r="CX413" s="59"/>
      <c r="CY413" s="59"/>
      <c r="CZ413" s="59"/>
      <c r="DA413" s="59"/>
      <c r="DB413" s="59"/>
      <c r="DC413" s="59"/>
      <c r="DD413" s="59"/>
      <c r="DE413" s="59"/>
      <c r="DF413" s="59"/>
      <c r="DG413" s="59"/>
      <c r="DH413" s="59"/>
      <c r="DI413" s="59"/>
      <c r="DJ413" s="59"/>
      <c r="DK413" s="59"/>
      <c r="DL413" s="59"/>
      <c r="DM413" s="59"/>
      <c r="DN413" s="59"/>
      <c r="DO413" s="59"/>
      <c r="DP413" s="59"/>
      <c r="DQ413" s="59"/>
      <c r="DR413" s="59"/>
      <c r="DS413" s="59"/>
      <c r="DT413" s="59"/>
      <c r="DU413" s="59"/>
      <c r="DV413" s="59"/>
      <c r="DW413" s="59"/>
      <c r="DX413" s="59"/>
      <c r="DY413" s="59"/>
      <c r="DZ413" s="59"/>
      <c r="EA413" s="59"/>
      <c r="EB413" s="59"/>
      <c r="EC413" s="59"/>
      <c r="ED413" s="59"/>
      <c r="EE413" s="59"/>
      <c r="EF413" s="59"/>
      <c r="EG413" s="59"/>
      <c r="EH413" s="59"/>
      <c r="EI413" s="59"/>
      <c r="EJ413" s="59"/>
      <c r="EK413" s="59"/>
      <c r="EL413" s="59"/>
      <c r="EM413" s="59"/>
      <c r="EN413" s="59"/>
      <c r="EO413" s="59"/>
      <c r="EP413" s="59"/>
      <c r="EQ413" s="59"/>
      <c r="ER413" s="59"/>
      <c r="ES413" s="59"/>
      <c r="ET413" s="59"/>
    </row>
    <row r="414" spans="1:150" outlineLevel="1" x14ac:dyDescent="0.2">
      <c r="A414" s="17">
        <v>211</v>
      </c>
      <c r="B414" s="17">
        <v>0</v>
      </c>
      <c r="C414" s="1">
        <v>2.3762310065280867E-14</v>
      </c>
      <c r="D414" s="1">
        <f t="shared" si="31"/>
        <v>-2.3762310065280867E-14</v>
      </c>
      <c r="E414" s="1">
        <f t="shared" si="32"/>
        <v>4.7517545453956138E-14</v>
      </c>
      <c r="F414" s="1">
        <f t="shared" si="33"/>
        <v>-2.1798519549262086E-7</v>
      </c>
      <c r="G414" s="1">
        <f t="shared" si="34"/>
        <v>-1.5415028402595122E-7</v>
      </c>
      <c r="H414" s="1">
        <v>1.1023145690097643E-11</v>
      </c>
      <c r="I414" s="1">
        <f t="shared" si="35"/>
        <v>2.6193540578575821E-25</v>
      </c>
      <c r="J414" s="1">
        <f t="shared" si="36"/>
        <v>-1.5415028402680082E-7</v>
      </c>
      <c r="AW414" s="59"/>
      <c r="AX414" s="59"/>
      <c r="AY414" s="59"/>
      <c r="AZ414" s="59"/>
      <c r="BA414" s="59"/>
      <c r="BB414" s="59"/>
      <c r="BC414" s="59"/>
      <c r="BD414" s="72"/>
      <c r="BE414" s="59"/>
      <c r="BF414" s="59"/>
      <c r="BG414" s="59"/>
      <c r="BH414" s="59">
        <f t="shared" si="37"/>
        <v>1</v>
      </c>
      <c r="BI414" s="59">
        <f t="shared" si="38"/>
        <v>2.3762310065280867E-14</v>
      </c>
      <c r="BJ414" s="59" t="e">
        <f t="shared" si="39"/>
        <v>#N/A</v>
      </c>
      <c r="BK414" s="59"/>
      <c r="BL414" s="59"/>
      <c r="BM414" s="59"/>
      <c r="BN414" s="59"/>
      <c r="BO414" s="59"/>
      <c r="BP414" s="59"/>
      <c r="BQ414" s="59"/>
      <c r="BR414" s="59"/>
      <c r="BS414" s="59"/>
      <c r="BT414" s="59"/>
      <c r="BU414" s="59"/>
      <c r="BV414" s="59"/>
      <c r="BW414" s="59"/>
      <c r="BX414" s="59"/>
      <c r="BY414" s="59"/>
      <c r="BZ414" s="59"/>
      <c r="CA414" s="59"/>
      <c r="CB414" s="59"/>
      <c r="CC414" s="59"/>
      <c r="CD414" s="59"/>
      <c r="CE414" s="59"/>
      <c r="CF414" s="59"/>
      <c r="CG414" s="59"/>
      <c r="CH414" s="59"/>
      <c r="CI414" s="59"/>
      <c r="CJ414" s="59"/>
      <c r="CK414" s="59"/>
      <c r="CL414" s="59"/>
      <c r="CM414" s="59"/>
      <c r="CN414" s="59"/>
      <c r="CO414" s="59"/>
      <c r="CP414" s="59"/>
      <c r="CQ414" s="59"/>
      <c r="CR414" s="59"/>
      <c r="CS414" s="59"/>
      <c r="CT414" s="59"/>
      <c r="CU414" s="59"/>
      <c r="CV414" s="59"/>
      <c r="CW414" s="59"/>
      <c r="CX414" s="59"/>
      <c r="CY414" s="59"/>
      <c r="CZ414" s="59"/>
      <c r="DA414" s="59"/>
      <c r="DB414" s="59"/>
      <c r="DC414" s="59"/>
      <c r="DD414" s="59"/>
      <c r="DE414" s="59"/>
      <c r="DF414" s="59"/>
      <c r="DG414" s="59"/>
      <c r="DH414" s="59"/>
      <c r="DI414" s="59"/>
      <c r="DJ414" s="59"/>
      <c r="DK414" s="59"/>
      <c r="DL414" s="59"/>
      <c r="DM414" s="59"/>
      <c r="DN414" s="59"/>
      <c r="DO414" s="59"/>
      <c r="DP414" s="59"/>
      <c r="DQ414" s="59"/>
      <c r="DR414" s="59"/>
      <c r="DS414" s="59"/>
      <c r="DT414" s="59"/>
      <c r="DU414" s="59"/>
      <c r="DV414" s="59"/>
      <c r="DW414" s="59"/>
      <c r="DX414" s="59"/>
      <c r="DY414" s="59"/>
      <c r="DZ414" s="59"/>
      <c r="EA414" s="59"/>
      <c r="EB414" s="59"/>
      <c r="EC414" s="59"/>
      <c r="ED414" s="59"/>
      <c r="EE414" s="59"/>
      <c r="EF414" s="59"/>
      <c r="EG414" s="59"/>
      <c r="EH414" s="59"/>
      <c r="EI414" s="59"/>
      <c r="EJ414" s="59"/>
      <c r="EK414" s="59"/>
      <c r="EL414" s="59"/>
      <c r="EM414" s="59"/>
      <c r="EN414" s="59"/>
      <c r="EO414" s="59"/>
      <c r="EP414" s="59"/>
      <c r="EQ414" s="59"/>
      <c r="ER414" s="59"/>
      <c r="ES414" s="59"/>
      <c r="ET414" s="59"/>
    </row>
    <row r="415" spans="1:150" outlineLevel="1" x14ac:dyDescent="0.2">
      <c r="A415" s="17">
        <v>212</v>
      </c>
      <c r="B415" s="17">
        <v>1</v>
      </c>
      <c r="C415" s="1">
        <v>1</v>
      </c>
      <c r="D415" s="1">
        <f t="shared" si="31"/>
        <v>0</v>
      </c>
      <c r="E415" s="1">
        <f t="shared" si="32"/>
        <v>0</v>
      </c>
      <c r="F415" s="1">
        <f t="shared" si="33"/>
        <v>0</v>
      </c>
      <c r="G415" s="1" t="e">
        <f t="shared" si="34"/>
        <v>#DIV/0!</v>
      </c>
      <c r="H415" s="1">
        <v>0</v>
      </c>
      <c r="I415" s="1" t="e">
        <f t="shared" si="35"/>
        <v>#DIV/0!</v>
      </c>
      <c r="J415" s="1" t="e">
        <f t="shared" si="36"/>
        <v>#DIV/0!</v>
      </c>
      <c r="AW415" s="59"/>
      <c r="AX415" s="59"/>
      <c r="AY415" s="59"/>
      <c r="AZ415" s="59"/>
      <c r="BA415" s="59"/>
      <c r="BB415" s="59"/>
      <c r="BC415" s="59"/>
      <c r="BD415" s="72"/>
      <c r="BE415" s="59"/>
      <c r="BF415" s="59"/>
      <c r="BG415" s="59"/>
      <c r="BH415" s="59">
        <f t="shared" si="37"/>
        <v>0</v>
      </c>
      <c r="BI415" s="59" t="e">
        <f t="shared" si="38"/>
        <v>#N/A</v>
      </c>
      <c r="BJ415" s="59">
        <f t="shared" si="39"/>
        <v>1</v>
      </c>
      <c r="BK415" s="59"/>
      <c r="BL415" s="59"/>
      <c r="BM415" s="59"/>
      <c r="BN415" s="59"/>
      <c r="BO415" s="59"/>
      <c r="BP415" s="59"/>
      <c r="BQ415" s="59"/>
      <c r="BR415" s="59"/>
      <c r="BS415" s="59"/>
      <c r="BT415" s="59"/>
      <c r="BU415" s="59"/>
      <c r="BV415" s="59"/>
      <c r="BW415" s="59"/>
      <c r="BX415" s="59"/>
      <c r="BY415" s="59"/>
      <c r="BZ415" s="59"/>
      <c r="CA415" s="59"/>
      <c r="CB415" s="59"/>
      <c r="CC415" s="59"/>
      <c r="CD415" s="59"/>
      <c r="CE415" s="59"/>
      <c r="CF415" s="59"/>
      <c r="CG415" s="59"/>
      <c r="CH415" s="59"/>
      <c r="CI415" s="59"/>
      <c r="CJ415" s="59"/>
      <c r="CK415" s="59"/>
      <c r="CL415" s="59"/>
      <c r="CM415" s="59"/>
      <c r="CN415" s="59"/>
      <c r="CO415" s="59"/>
      <c r="CP415" s="59"/>
      <c r="CQ415" s="59"/>
      <c r="CR415" s="59"/>
      <c r="CS415" s="59"/>
      <c r="CT415" s="59"/>
      <c r="CU415" s="59"/>
      <c r="CV415" s="59"/>
      <c r="CW415" s="59"/>
      <c r="CX415" s="59"/>
      <c r="CY415" s="59"/>
      <c r="CZ415" s="59"/>
      <c r="DA415" s="59"/>
      <c r="DB415" s="59"/>
      <c r="DC415" s="59"/>
      <c r="DD415" s="59"/>
      <c r="DE415" s="59"/>
      <c r="DF415" s="59"/>
      <c r="DG415" s="59"/>
      <c r="DH415" s="59"/>
      <c r="DI415" s="59"/>
      <c r="DJ415" s="59"/>
      <c r="DK415" s="59"/>
      <c r="DL415" s="59"/>
      <c r="DM415" s="59"/>
      <c r="DN415" s="59"/>
      <c r="DO415" s="59"/>
      <c r="DP415" s="59"/>
      <c r="DQ415" s="59"/>
      <c r="DR415" s="59"/>
      <c r="DS415" s="59"/>
      <c r="DT415" s="59"/>
      <c r="DU415" s="59"/>
      <c r="DV415" s="59"/>
      <c r="DW415" s="59"/>
      <c r="DX415" s="59"/>
      <c r="DY415" s="59"/>
      <c r="DZ415" s="59"/>
      <c r="EA415" s="59"/>
      <c r="EB415" s="59"/>
      <c r="EC415" s="59"/>
      <c r="ED415" s="59"/>
      <c r="EE415" s="59"/>
      <c r="EF415" s="59"/>
      <c r="EG415" s="59"/>
      <c r="EH415" s="59"/>
      <c r="EI415" s="59"/>
      <c r="EJ415" s="59"/>
      <c r="EK415" s="59"/>
      <c r="EL415" s="59"/>
      <c r="EM415" s="59"/>
      <c r="EN415" s="59"/>
      <c r="EO415" s="59"/>
      <c r="EP415" s="59"/>
      <c r="EQ415" s="59"/>
      <c r="ER415" s="59"/>
      <c r="ES415" s="59"/>
      <c r="ET415" s="59"/>
    </row>
    <row r="416" spans="1:150" outlineLevel="1" x14ac:dyDescent="0.2">
      <c r="A416" s="17">
        <v>213</v>
      </c>
      <c r="B416" s="17">
        <v>0</v>
      </c>
      <c r="C416" s="1">
        <v>1.9531931175855278E-18</v>
      </c>
      <c r="D416" s="1">
        <f t="shared" si="31"/>
        <v>-1.9531931175855278E-18</v>
      </c>
      <c r="E416" s="1">
        <f t="shared" si="32"/>
        <v>0</v>
      </c>
      <c r="F416" s="1">
        <f t="shared" si="33"/>
        <v>0</v>
      </c>
      <c r="G416" s="1">
        <f t="shared" si="34"/>
        <v>-1.3975668562131573E-9</v>
      </c>
      <c r="H416" s="1">
        <v>1.4957709581979414E-15</v>
      </c>
      <c r="I416" s="1">
        <f t="shared" si="35"/>
        <v>2.9215295410365335E-33</v>
      </c>
      <c r="J416" s="1">
        <f t="shared" si="36"/>
        <v>-1.3975668562131583E-9</v>
      </c>
      <c r="AW416" s="59"/>
      <c r="AX416" s="59"/>
      <c r="AY416" s="59"/>
      <c r="AZ416" s="59"/>
      <c r="BA416" s="59"/>
      <c r="BB416" s="59"/>
      <c r="BC416" s="59"/>
      <c r="BD416" s="72"/>
      <c r="BE416" s="59"/>
      <c r="BF416" s="59"/>
      <c r="BG416" s="59"/>
      <c r="BH416" s="59">
        <f t="shared" si="37"/>
        <v>1</v>
      </c>
      <c r="BI416" s="59">
        <f t="shared" si="38"/>
        <v>1.9531931175855278E-18</v>
      </c>
      <c r="BJ416" s="59" t="e">
        <f t="shared" si="39"/>
        <v>#N/A</v>
      </c>
      <c r="BK416" s="59"/>
      <c r="BL416" s="59"/>
      <c r="BM416" s="59"/>
      <c r="BN416" s="59"/>
      <c r="BO416" s="59"/>
      <c r="BP416" s="59"/>
      <c r="BQ416" s="59"/>
      <c r="BR416" s="59"/>
      <c r="BS416" s="59"/>
      <c r="BT416" s="59"/>
      <c r="BU416" s="59"/>
      <c r="BV416" s="59"/>
      <c r="BW416" s="59"/>
      <c r="BX416" s="59"/>
      <c r="BY416" s="59"/>
      <c r="BZ416" s="59"/>
      <c r="CA416" s="59"/>
      <c r="CB416" s="59"/>
      <c r="CC416" s="59"/>
      <c r="CD416" s="59"/>
      <c r="CE416" s="59"/>
      <c r="CF416" s="59"/>
      <c r="CG416" s="59"/>
      <c r="CH416" s="59"/>
      <c r="CI416" s="59"/>
      <c r="CJ416" s="59"/>
      <c r="CK416" s="59"/>
      <c r="CL416" s="59"/>
      <c r="CM416" s="59"/>
      <c r="CN416" s="59"/>
      <c r="CO416" s="59"/>
      <c r="CP416" s="59"/>
      <c r="CQ416" s="59"/>
      <c r="CR416" s="59"/>
      <c r="CS416" s="59"/>
      <c r="CT416" s="59"/>
      <c r="CU416" s="59"/>
      <c r="CV416" s="59"/>
      <c r="CW416" s="59"/>
      <c r="CX416" s="59"/>
      <c r="CY416" s="59"/>
      <c r="CZ416" s="59"/>
      <c r="DA416" s="59"/>
      <c r="DB416" s="59"/>
      <c r="DC416" s="59"/>
      <c r="DD416" s="59"/>
      <c r="DE416" s="59"/>
      <c r="DF416" s="59"/>
      <c r="DG416" s="59"/>
      <c r="DH416" s="59"/>
      <c r="DI416" s="59"/>
      <c r="DJ416" s="59"/>
      <c r="DK416" s="59"/>
      <c r="DL416" s="59"/>
      <c r="DM416" s="59"/>
      <c r="DN416" s="59"/>
      <c r="DO416" s="59"/>
      <c r="DP416" s="59"/>
      <c r="DQ416" s="59"/>
      <c r="DR416" s="59"/>
      <c r="DS416" s="59"/>
      <c r="DT416" s="59"/>
      <c r="DU416" s="59"/>
      <c r="DV416" s="59"/>
      <c r="DW416" s="59"/>
      <c r="DX416" s="59"/>
      <c r="DY416" s="59"/>
      <c r="DZ416" s="59"/>
      <c r="EA416" s="59"/>
      <c r="EB416" s="59"/>
      <c r="EC416" s="59"/>
      <c r="ED416" s="59"/>
      <c r="EE416" s="59"/>
      <c r="EF416" s="59"/>
      <c r="EG416" s="59"/>
      <c r="EH416" s="59"/>
      <c r="EI416" s="59"/>
      <c r="EJ416" s="59"/>
      <c r="EK416" s="59"/>
      <c r="EL416" s="59"/>
      <c r="EM416" s="59"/>
      <c r="EN416" s="59"/>
      <c r="EO416" s="59"/>
      <c r="EP416" s="59"/>
      <c r="EQ416" s="59"/>
      <c r="ER416" s="59"/>
      <c r="ES416" s="59"/>
      <c r="ET416" s="59"/>
    </row>
    <row r="417" spans="1:150" outlineLevel="1" x14ac:dyDescent="0.2">
      <c r="A417" s="17">
        <v>214</v>
      </c>
      <c r="B417" s="17">
        <v>0</v>
      </c>
      <c r="C417" s="1">
        <v>1.888450631696469E-9</v>
      </c>
      <c r="D417" s="1">
        <f t="shared" si="31"/>
        <v>-1.888450631696469E-9</v>
      </c>
      <c r="E417" s="1">
        <f t="shared" si="32"/>
        <v>3.7769014546860225E-9</v>
      </c>
      <c r="F417" s="1">
        <f t="shared" si="33"/>
        <v>-6.1456500507969233E-5</v>
      </c>
      <c r="G417" s="1">
        <f t="shared" si="34"/>
        <v>-4.3456307197721192E-5</v>
      </c>
      <c r="H417" s="1">
        <v>3.3366409237970365E-7</v>
      </c>
      <c r="I417" s="1">
        <f t="shared" si="35"/>
        <v>6.3010837746334833E-16</v>
      </c>
      <c r="J417" s="1">
        <f t="shared" si="36"/>
        <v>-4.345631444762765E-5</v>
      </c>
      <c r="AW417" s="59"/>
      <c r="AX417" s="59"/>
      <c r="AY417" s="59"/>
      <c r="AZ417" s="59"/>
      <c r="BA417" s="59"/>
      <c r="BB417" s="59"/>
      <c r="BC417" s="59"/>
      <c r="BD417" s="72"/>
      <c r="BE417" s="59"/>
      <c r="BF417" s="59"/>
      <c r="BG417" s="59"/>
      <c r="BH417" s="59">
        <f t="shared" si="37"/>
        <v>1</v>
      </c>
      <c r="BI417" s="59">
        <f t="shared" si="38"/>
        <v>1.888450631696469E-9</v>
      </c>
      <c r="BJ417" s="59" t="e">
        <f t="shared" si="39"/>
        <v>#N/A</v>
      </c>
      <c r="BK417" s="59"/>
      <c r="BL417" s="59"/>
      <c r="BM417" s="59"/>
      <c r="BN417" s="59"/>
      <c r="BO417" s="59"/>
      <c r="BP417" s="59"/>
      <c r="BQ417" s="59"/>
      <c r="BR417" s="59"/>
      <c r="BS417" s="59"/>
      <c r="BT417" s="59"/>
      <c r="BU417" s="59"/>
      <c r="BV417" s="59"/>
      <c r="BW417" s="59"/>
      <c r="BX417" s="59"/>
      <c r="BY417" s="59"/>
      <c r="BZ417" s="59"/>
      <c r="CA417" s="59"/>
      <c r="CB417" s="59"/>
      <c r="CC417" s="59"/>
      <c r="CD417" s="59"/>
      <c r="CE417" s="59"/>
      <c r="CF417" s="59"/>
      <c r="CG417" s="59"/>
      <c r="CH417" s="59"/>
      <c r="CI417" s="59"/>
      <c r="CJ417" s="59"/>
      <c r="CK417" s="59"/>
      <c r="CL417" s="59"/>
      <c r="CM417" s="59"/>
      <c r="CN417" s="59"/>
      <c r="CO417" s="59"/>
      <c r="CP417" s="59"/>
      <c r="CQ417" s="59"/>
      <c r="CR417" s="59"/>
      <c r="CS417" s="59"/>
      <c r="CT417" s="59"/>
      <c r="CU417" s="59"/>
      <c r="CV417" s="59"/>
      <c r="CW417" s="59"/>
      <c r="CX417" s="59"/>
      <c r="CY417" s="59"/>
      <c r="CZ417" s="59"/>
      <c r="DA417" s="59"/>
      <c r="DB417" s="59"/>
      <c r="DC417" s="59"/>
      <c r="DD417" s="59"/>
      <c r="DE417" s="59"/>
      <c r="DF417" s="59"/>
      <c r="DG417" s="59"/>
      <c r="DH417" s="59"/>
      <c r="DI417" s="59"/>
      <c r="DJ417" s="59"/>
      <c r="DK417" s="59"/>
      <c r="DL417" s="59"/>
      <c r="DM417" s="59"/>
      <c r="DN417" s="59"/>
      <c r="DO417" s="59"/>
      <c r="DP417" s="59"/>
      <c r="DQ417" s="59"/>
      <c r="DR417" s="59"/>
      <c r="DS417" s="59"/>
      <c r="DT417" s="59"/>
      <c r="DU417" s="59"/>
      <c r="DV417" s="59"/>
      <c r="DW417" s="59"/>
      <c r="DX417" s="59"/>
      <c r="DY417" s="59"/>
      <c r="DZ417" s="59"/>
      <c r="EA417" s="59"/>
      <c r="EB417" s="59"/>
      <c r="EC417" s="59"/>
      <c r="ED417" s="59"/>
      <c r="EE417" s="59"/>
      <c r="EF417" s="59"/>
      <c r="EG417" s="59"/>
      <c r="EH417" s="59"/>
      <c r="EI417" s="59"/>
      <c r="EJ417" s="59"/>
      <c r="EK417" s="59"/>
      <c r="EL417" s="59"/>
      <c r="EM417" s="59"/>
      <c r="EN417" s="59"/>
      <c r="EO417" s="59"/>
      <c r="EP417" s="59"/>
      <c r="EQ417" s="59"/>
      <c r="ER417" s="59"/>
      <c r="ES417" s="59"/>
      <c r="ET417" s="59"/>
    </row>
    <row r="418" spans="1:150" outlineLevel="1" x14ac:dyDescent="0.2">
      <c r="A418" s="17">
        <v>215</v>
      </c>
      <c r="B418" s="17">
        <v>0</v>
      </c>
      <c r="C418" s="1">
        <v>1.8568669479503253E-24</v>
      </c>
      <c r="D418" s="1">
        <f t="shared" si="31"/>
        <v>-1.8568669479503253E-24</v>
      </c>
      <c r="E418" s="1">
        <f t="shared" si="32"/>
        <v>0</v>
      </c>
      <c r="F418" s="1">
        <f t="shared" si="33"/>
        <v>0</v>
      </c>
      <c r="G418" s="1">
        <f t="shared" si="34"/>
        <v>-1.3626690529803357E-12</v>
      </c>
      <c r="H418" s="1">
        <v>2.4377922372715233E-21</v>
      </c>
      <c r="I418" s="1">
        <f t="shared" si="35"/>
        <v>4.5266558313593677E-45</v>
      </c>
      <c r="J418" s="1">
        <f t="shared" si="36"/>
        <v>-1.3626690529803357E-12</v>
      </c>
      <c r="AW418" s="59"/>
      <c r="AX418" s="59"/>
      <c r="AY418" s="59"/>
      <c r="AZ418" s="59"/>
      <c r="BA418" s="59"/>
      <c r="BB418" s="59"/>
      <c r="BC418" s="59"/>
      <c r="BD418" s="72"/>
      <c r="BE418" s="59"/>
      <c r="BF418" s="59"/>
      <c r="BG418" s="59"/>
      <c r="BH418" s="59">
        <f t="shared" si="37"/>
        <v>1</v>
      </c>
      <c r="BI418" s="59">
        <f t="shared" si="38"/>
        <v>1.8568669479503253E-24</v>
      </c>
      <c r="BJ418" s="59" t="e">
        <f t="shared" si="39"/>
        <v>#N/A</v>
      </c>
      <c r="BK418" s="59"/>
      <c r="BL418" s="59"/>
      <c r="BM418" s="59"/>
      <c r="BN418" s="59"/>
      <c r="BO418" s="59"/>
      <c r="BP418" s="59"/>
      <c r="BQ418" s="59"/>
      <c r="BR418" s="59"/>
      <c r="BS418" s="59"/>
      <c r="BT418" s="59"/>
      <c r="BU418" s="59"/>
      <c r="BV418" s="59"/>
      <c r="BW418" s="59"/>
      <c r="BX418" s="59"/>
      <c r="BY418" s="59"/>
      <c r="BZ418" s="59"/>
      <c r="CA418" s="59"/>
      <c r="CB418" s="59"/>
      <c r="CC418" s="59"/>
      <c r="CD418" s="59"/>
      <c r="CE418" s="59"/>
      <c r="CF418" s="59"/>
      <c r="CG418" s="59"/>
      <c r="CH418" s="59"/>
      <c r="CI418" s="59"/>
      <c r="CJ418" s="59"/>
      <c r="CK418" s="59"/>
      <c r="CL418" s="59"/>
      <c r="CM418" s="59"/>
      <c r="CN418" s="59"/>
      <c r="CO418" s="59"/>
      <c r="CP418" s="59"/>
      <c r="CQ418" s="59"/>
      <c r="CR418" s="59"/>
      <c r="CS418" s="59"/>
      <c r="CT418" s="59"/>
      <c r="CU418" s="59"/>
      <c r="CV418" s="59"/>
      <c r="CW418" s="59"/>
      <c r="CX418" s="59"/>
      <c r="CY418" s="59"/>
      <c r="CZ418" s="59"/>
      <c r="DA418" s="59"/>
      <c r="DB418" s="59"/>
      <c r="DC418" s="59"/>
      <c r="DD418" s="59"/>
      <c r="DE418" s="59"/>
      <c r="DF418" s="59"/>
      <c r="DG418" s="59"/>
      <c r="DH418" s="59"/>
      <c r="DI418" s="59"/>
      <c r="DJ418" s="59"/>
      <c r="DK418" s="59"/>
      <c r="DL418" s="59"/>
      <c r="DM418" s="59"/>
      <c r="DN418" s="59"/>
      <c r="DO418" s="59"/>
      <c r="DP418" s="59"/>
      <c r="DQ418" s="59"/>
      <c r="DR418" s="59"/>
      <c r="DS418" s="59"/>
      <c r="DT418" s="59"/>
      <c r="DU418" s="59"/>
      <c r="DV418" s="59"/>
      <c r="DW418" s="59"/>
      <c r="DX418" s="59"/>
      <c r="DY418" s="59"/>
      <c r="DZ418" s="59"/>
      <c r="EA418" s="59"/>
      <c r="EB418" s="59"/>
      <c r="EC418" s="59"/>
      <c r="ED418" s="59"/>
      <c r="EE418" s="59"/>
      <c r="EF418" s="59"/>
      <c r="EG418" s="59"/>
      <c r="EH418" s="59"/>
      <c r="EI418" s="59"/>
      <c r="EJ418" s="59"/>
      <c r="EK418" s="59"/>
      <c r="EL418" s="59"/>
      <c r="EM418" s="59"/>
      <c r="EN418" s="59"/>
      <c r="EO418" s="59"/>
      <c r="EP418" s="59"/>
      <c r="EQ418" s="59"/>
      <c r="ER418" s="59"/>
      <c r="ES418" s="59"/>
      <c r="ET418" s="59"/>
    </row>
    <row r="419" spans="1:150" outlineLevel="1" x14ac:dyDescent="0.2">
      <c r="A419" s="17">
        <v>216</v>
      </c>
      <c r="B419" s="17">
        <v>0</v>
      </c>
      <c r="C419" s="1">
        <v>2.2843213919236179E-16</v>
      </c>
      <c r="D419" s="1">
        <f t="shared" si="31"/>
        <v>-2.2843213919236179E-16</v>
      </c>
      <c r="E419" s="1">
        <f t="shared" si="32"/>
        <v>4.4408920985006257E-16</v>
      </c>
      <c r="F419" s="1">
        <f t="shared" si="33"/>
        <v>-2.1073424255447014E-8</v>
      </c>
      <c r="G419" s="1">
        <f t="shared" si="34"/>
        <v>-1.5113971655139555E-8</v>
      </c>
      <c r="H419" s="1">
        <v>1.2794802615284524E-13</v>
      </c>
      <c r="I419" s="1">
        <f t="shared" si="35"/>
        <v>2.9227441319538439E-29</v>
      </c>
      <c r="J419" s="1">
        <f t="shared" si="36"/>
        <v>-1.5113971655140521E-8</v>
      </c>
      <c r="AW419" s="59"/>
      <c r="AX419" s="59"/>
      <c r="AY419" s="59"/>
      <c r="AZ419" s="59"/>
      <c r="BA419" s="59"/>
      <c r="BB419" s="59"/>
      <c r="BC419" s="59"/>
      <c r="BD419" s="72"/>
      <c r="BE419" s="59"/>
      <c r="BF419" s="59"/>
      <c r="BG419" s="59"/>
      <c r="BH419" s="59">
        <f t="shared" si="37"/>
        <v>1</v>
      </c>
      <c r="BI419" s="59">
        <f t="shared" si="38"/>
        <v>2.2843213919236179E-16</v>
      </c>
      <c r="BJ419" s="59" t="e">
        <f t="shared" si="39"/>
        <v>#N/A</v>
      </c>
      <c r="BK419" s="59"/>
      <c r="BL419" s="59"/>
      <c r="BM419" s="59"/>
      <c r="BN419" s="59"/>
      <c r="BO419" s="59"/>
      <c r="BP419" s="59"/>
      <c r="BQ419" s="59"/>
      <c r="BR419" s="59"/>
      <c r="BS419" s="59"/>
      <c r="BT419" s="59"/>
      <c r="BU419" s="59"/>
      <c r="BV419" s="59"/>
      <c r="BW419" s="59"/>
      <c r="BX419" s="59"/>
      <c r="BY419" s="59"/>
      <c r="BZ419" s="59"/>
      <c r="CA419" s="59"/>
      <c r="CB419" s="59"/>
      <c r="CC419" s="59"/>
      <c r="CD419" s="59"/>
      <c r="CE419" s="59"/>
      <c r="CF419" s="59"/>
      <c r="CG419" s="59"/>
      <c r="CH419" s="59"/>
      <c r="CI419" s="59"/>
      <c r="CJ419" s="59"/>
      <c r="CK419" s="59"/>
      <c r="CL419" s="59"/>
      <c r="CM419" s="59"/>
      <c r="CN419" s="59"/>
      <c r="CO419" s="59"/>
      <c r="CP419" s="59"/>
      <c r="CQ419" s="59"/>
      <c r="CR419" s="59"/>
      <c r="CS419" s="59"/>
      <c r="CT419" s="59"/>
      <c r="CU419" s="59"/>
      <c r="CV419" s="59"/>
      <c r="CW419" s="59"/>
      <c r="CX419" s="59"/>
      <c r="CY419" s="59"/>
      <c r="CZ419" s="59"/>
      <c r="DA419" s="59"/>
      <c r="DB419" s="59"/>
      <c r="DC419" s="59"/>
      <c r="DD419" s="59"/>
      <c r="DE419" s="59"/>
      <c r="DF419" s="59"/>
      <c r="DG419" s="59"/>
      <c r="DH419" s="59"/>
      <c r="DI419" s="59"/>
      <c r="DJ419" s="59"/>
      <c r="DK419" s="59"/>
      <c r="DL419" s="59"/>
      <c r="DM419" s="59"/>
      <c r="DN419" s="59"/>
      <c r="DO419" s="59"/>
      <c r="DP419" s="59"/>
      <c r="DQ419" s="59"/>
      <c r="DR419" s="59"/>
      <c r="DS419" s="59"/>
      <c r="DT419" s="59"/>
      <c r="DU419" s="59"/>
      <c r="DV419" s="59"/>
      <c r="DW419" s="59"/>
      <c r="DX419" s="59"/>
      <c r="DY419" s="59"/>
      <c r="DZ419" s="59"/>
      <c r="EA419" s="59"/>
      <c r="EB419" s="59"/>
      <c r="EC419" s="59"/>
      <c r="ED419" s="59"/>
      <c r="EE419" s="59"/>
      <c r="EF419" s="59"/>
      <c r="EG419" s="59"/>
      <c r="EH419" s="59"/>
      <c r="EI419" s="59"/>
      <c r="EJ419" s="59"/>
      <c r="EK419" s="59"/>
      <c r="EL419" s="59"/>
      <c r="EM419" s="59"/>
      <c r="EN419" s="59"/>
      <c r="EO419" s="59"/>
      <c r="EP419" s="59"/>
      <c r="EQ419" s="59"/>
      <c r="ER419" s="59"/>
      <c r="ES419" s="59"/>
      <c r="ET419" s="59"/>
    </row>
    <row r="420" spans="1:150" outlineLevel="1" x14ac:dyDescent="0.2">
      <c r="A420" s="17">
        <v>217</v>
      </c>
      <c r="B420" s="17">
        <v>0</v>
      </c>
      <c r="C420" s="1">
        <v>3.2500926147456936E-22</v>
      </c>
      <c r="D420" s="1">
        <f t="shared" si="31"/>
        <v>-3.2500926147456936E-22</v>
      </c>
      <c r="E420" s="1">
        <f t="shared" si="32"/>
        <v>0</v>
      </c>
      <c r="F420" s="1">
        <f t="shared" si="33"/>
        <v>0</v>
      </c>
      <c r="G420" s="1">
        <f t="shared" si="34"/>
        <v>-1.8028013242578044E-11</v>
      </c>
      <c r="H420" s="1">
        <v>3.41871816906521E-19</v>
      </c>
      <c r="I420" s="1">
        <f t="shared" si="35"/>
        <v>1.1111150673175756E-40</v>
      </c>
      <c r="J420" s="1">
        <f t="shared" si="36"/>
        <v>-1.8028013242578044E-11</v>
      </c>
      <c r="AW420" s="59"/>
      <c r="AX420" s="59"/>
      <c r="AY420" s="59"/>
      <c r="AZ420" s="59"/>
      <c r="BA420" s="59"/>
      <c r="BB420" s="59"/>
      <c r="BC420" s="59"/>
      <c r="BD420" s="72"/>
      <c r="BE420" s="59"/>
      <c r="BF420" s="59"/>
      <c r="BG420" s="59"/>
      <c r="BH420" s="59">
        <f t="shared" si="37"/>
        <v>1</v>
      </c>
      <c r="BI420" s="59">
        <f t="shared" si="38"/>
        <v>3.2500926147456936E-22</v>
      </c>
      <c r="BJ420" s="59" t="e">
        <f t="shared" si="39"/>
        <v>#N/A</v>
      </c>
      <c r="BK420" s="59"/>
      <c r="BL420" s="59"/>
      <c r="BM420" s="59"/>
      <c r="BN420" s="59"/>
      <c r="BO420" s="59"/>
      <c r="BP420" s="59"/>
      <c r="BQ420" s="59"/>
      <c r="BR420" s="59"/>
      <c r="BS420" s="59"/>
      <c r="BT420" s="59"/>
      <c r="BU420" s="59"/>
      <c r="BV420" s="59"/>
      <c r="BW420" s="59"/>
      <c r="BX420" s="59"/>
      <c r="BY420" s="59"/>
      <c r="BZ420" s="59"/>
      <c r="CA420" s="59"/>
      <c r="CB420" s="59"/>
      <c r="CC420" s="59"/>
      <c r="CD420" s="59"/>
      <c r="CE420" s="59"/>
      <c r="CF420" s="59"/>
      <c r="CG420" s="59"/>
      <c r="CH420" s="59"/>
      <c r="CI420" s="59"/>
      <c r="CJ420" s="59"/>
      <c r="CK420" s="59"/>
      <c r="CL420" s="59"/>
      <c r="CM420" s="59"/>
      <c r="CN420" s="59"/>
      <c r="CO420" s="59"/>
      <c r="CP420" s="59"/>
      <c r="CQ420" s="59"/>
      <c r="CR420" s="59"/>
      <c r="CS420" s="59"/>
      <c r="CT420" s="59"/>
      <c r="CU420" s="59"/>
      <c r="CV420" s="59"/>
      <c r="CW420" s="59"/>
      <c r="CX420" s="59"/>
      <c r="CY420" s="59"/>
      <c r="CZ420" s="59"/>
      <c r="DA420" s="59"/>
      <c r="DB420" s="59"/>
      <c r="DC420" s="59"/>
      <c r="DD420" s="59"/>
      <c r="DE420" s="59"/>
      <c r="DF420" s="59"/>
      <c r="DG420" s="59"/>
      <c r="DH420" s="59"/>
      <c r="DI420" s="59"/>
      <c r="DJ420" s="59"/>
      <c r="DK420" s="59"/>
      <c r="DL420" s="59"/>
      <c r="DM420" s="59"/>
      <c r="DN420" s="59"/>
      <c r="DO420" s="59"/>
      <c r="DP420" s="59"/>
      <c r="DQ420" s="59"/>
      <c r="DR420" s="59"/>
      <c r="DS420" s="59"/>
      <c r="DT420" s="59"/>
      <c r="DU420" s="59"/>
      <c r="DV420" s="59"/>
      <c r="DW420" s="59"/>
      <c r="DX420" s="59"/>
      <c r="DY420" s="59"/>
      <c r="DZ420" s="59"/>
      <c r="EA420" s="59"/>
      <c r="EB420" s="59"/>
      <c r="EC420" s="59"/>
      <c r="ED420" s="59"/>
      <c r="EE420" s="59"/>
      <c r="EF420" s="59"/>
      <c r="EG420" s="59"/>
      <c r="EH420" s="59"/>
      <c r="EI420" s="59"/>
      <c r="EJ420" s="59"/>
      <c r="EK420" s="59"/>
      <c r="EL420" s="59"/>
      <c r="EM420" s="59"/>
      <c r="EN420" s="59"/>
      <c r="EO420" s="59"/>
      <c r="EP420" s="59"/>
      <c r="EQ420" s="59"/>
      <c r="ER420" s="59"/>
      <c r="ES420" s="59"/>
      <c r="ET420" s="59"/>
    </row>
    <row r="421" spans="1:150" outlineLevel="1" x14ac:dyDescent="0.2">
      <c r="A421" s="17">
        <v>218</v>
      </c>
      <c r="B421" s="17">
        <v>0</v>
      </c>
      <c r="C421" s="1">
        <v>3.9753011079587329E-16</v>
      </c>
      <c r="D421" s="1">
        <f t="shared" si="31"/>
        <v>-3.9753011079587329E-16</v>
      </c>
      <c r="E421" s="1">
        <f t="shared" si="32"/>
        <v>8.8817841970012504E-16</v>
      </c>
      <c r="F421" s="1">
        <f t="shared" si="33"/>
        <v>-2.9802322387695309E-8</v>
      </c>
      <c r="G421" s="1">
        <f t="shared" si="34"/>
        <v>-1.9938157156464422E-8</v>
      </c>
      <c r="H421" s="1">
        <v>2.112944211223332E-13</v>
      </c>
      <c r="I421" s="1">
        <f t="shared" si="35"/>
        <v>8.3995894639328807E-29</v>
      </c>
      <c r="J421" s="1">
        <f t="shared" si="36"/>
        <v>-1.993815715646653E-8</v>
      </c>
      <c r="AW421" s="59"/>
      <c r="AX421" s="59"/>
      <c r="AY421" s="59"/>
      <c r="AZ421" s="59"/>
      <c r="BA421" s="59"/>
      <c r="BB421" s="59"/>
      <c r="BC421" s="59"/>
      <c r="BD421" s="72"/>
      <c r="BE421" s="59"/>
      <c r="BF421" s="59"/>
      <c r="BG421" s="59"/>
      <c r="BH421" s="59">
        <f t="shared" si="37"/>
        <v>1</v>
      </c>
      <c r="BI421" s="59">
        <f t="shared" si="38"/>
        <v>3.9753011079587329E-16</v>
      </c>
      <c r="BJ421" s="59" t="e">
        <f t="shared" si="39"/>
        <v>#N/A</v>
      </c>
      <c r="BK421" s="59"/>
      <c r="BL421" s="59"/>
      <c r="BM421" s="59"/>
      <c r="BN421" s="59"/>
      <c r="BO421" s="59"/>
      <c r="BP421" s="59"/>
      <c r="BQ421" s="59"/>
      <c r="BR421" s="59"/>
      <c r="BS421" s="59"/>
      <c r="BT421" s="59"/>
      <c r="BU421" s="59"/>
      <c r="BV421" s="59"/>
      <c r="BW421" s="59"/>
      <c r="BX421" s="59"/>
      <c r="BY421" s="59"/>
      <c r="BZ421" s="59"/>
      <c r="CA421" s="59"/>
      <c r="CB421" s="59"/>
      <c r="CC421" s="59"/>
      <c r="CD421" s="59"/>
      <c r="CE421" s="59"/>
      <c r="CF421" s="59"/>
      <c r="CG421" s="59"/>
      <c r="CH421" s="59"/>
      <c r="CI421" s="59"/>
      <c r="CJ421" s="59"/>
      <c r="CK421" s="59"/>
      <c r="CL421" s="59"/>
      <c r="CM421" s="59"/>
      <c r="CN421" s="59"/>
      <c r="CO421" s="59"/>
      <c r="CP421" s="59"/>
      <c r="CQ421" s="59"/>
      <c r="CR421" s="59"/>
      <c r="CS421" s="59"/>
      <c r="CT421" s="59"/>
      <c r="CU421" s="59"/>
      <c r="CV421" s="59"/>
      <c r="CW421" s="59"/>
      <c r="CX421" s="59"/>
      <c r="CY421" s="59"/>
      <c r="CZ421" s="59"/>
      <c r="DA421" s="59"/>
      <c r="DB421" s="59"/>
      <c r="DC421" s="59"/>
      <c r="DD421" s="59"/>
      <c r="DE421" s="59"/>
      <c r="DF421" s="59"/>
      <c r="DG421" s="59"/>
      <c r="DH421" s="59"/>
      <c r="DI421" s="59"/>
      <c r="DJ421" s="59"/>
      <c r="DK421" s="59"/>
      <c r="DL421" s="59"/>
      <c r="DM421" s="59"/>
      <c r="DN421" s="59"/>
      <c r="DO421" s="59"/>
      <c r="DP421" s="59"/>
      <c r="DQ421" s="59"/>
      <c r="DR421" s="59"/>
      <c r="DS421" s="59"/>
      <c r="DT421" s="59"/>
      <c r="DU421" s="59"/>
      <c r="DV421" s="59"/>
      <c r="DW421" s="59"/>
      <c r="DX421" s="59"/>
      <c r="DY421" s="59"/>
      <c r="DZ421" s="59"/>
      <c r="EA421" s="59"/>
      <c r="EB421" s="59"/>
      <c r="EC421" s="59"/>
      <c r="ED421" s="59"/>
      <c r="EE421" s="59"/>
      <c r="EF421" s="59"/>
      <c r="EG421" s="59"/>
      <c r="EH421" s="59"/>
      <c r="EI421" s="59"/>
      <c r="EJ421" s="59"/>
      <c r="EK421" s="59"/>
      <c r="EL421" s="59"/>
      <c r="EM421" s="59"/>
      <c r="EN421" s="59"/>
      <c r="EO421" s="59"/>
      <c r="EP421" s="59"/>
      <c r="EQ421" s="59"/>
      <c r="ER421" s="59"/>
      <c r="ES421" s="59"/>
      <c r="ET421" s="59"/>
    </row>
    <row r="422" spans="1:150" outlineLevel="1" x14ac:dyDescent="0.2">
      <c r="A422" s="17">
        <v>219</v>
      </c>
      <c r="B422" s="17">
        <v>0</v>
      </c>
      <c r="C422" s="1">
        <v>1.0990721697636848E-2</v>
      </c>
      <c r="D422" s="1">
        <f t="shared" si="31"/>
        <v>-1.0990721697636848E-2</v>
      </c>
      <c r="E422" s="1">
        <f t="shared" si="32"/>
        <v>2.2103131809160695E-2</v>
      </c>
      <c r="F422" s="1">
        <f t="shared" si="33"/>
        <v>-0.14867122051412873</v>
      </c>
      <c r="G422" s="1">
        <f t="shared" si="34"/>
        <v>-0.10541755095669779</v>
      </c>
      <c r="H422" s="1">
        <v>0.15715683753713547</v>
      </c>
      <c r="I422" s="1">
        <f t="shared" si="35"/>
        <v>2.0721078596657987E-3</v>
      </c>
      <c r="J422" s="1">
        <f t="shared" si="36"/>
        <v>-0.11482581551800002</v>
      </c>
      <c r="AW422" s="59"/>
      <c r="AX422" s="59"/>
      <c r="AY422" s="59"/>
      <c r="AZ422" s="59"/>
      <c r="BA422" s="59"/>
      <c r="BB422" s="59"/>
      <c r="BC422" s="59"/>
      <c r="BD422" s="72"/>
      <c r="BE422" s="59"/>
      <c r="BF422" s="59"/>
      <c r="BG422" s="59"/>
      <c r="BH422" s="59">
        <f t="shared" si="37"/>
        <v>1</v>
      </c>
      <c r="BI422" s="59">
        <f t="shared" si="38"/>
        <v>1.0990721697636848E-2</v>
      </c>
      <c r="BJ422" s="59" t="e">
        <f t="shared" si="39"/>
        <v>#N/A</v>
      </c>
      <c r="BK422" s="59"/>
      <c r="BL422" s="59"/>
      <c r="BM422" s="59"/>
      <c r="BN422" s="59"/>
      <c r="BO422" s="59"/>
      <c r="BP422" s="59"/>
      <c r="BQ422" s="59"/>
      <c r="BR422" s="59"/>
      <c r="BS422" s="59"/>
      <c r="BT422" s="59"/>
      <c r="BU422" s="59"/>
      <c r="BV422" s="59"/>
      <c r="BW422" s="59"/>
      <c r="BX422" s="59"/>
      <c r="BY422" s="59"/>
      <c r="BZ422" s="59"/>
      <c r="CA422" s="59"/>
      <c r="CB422" s="59"/>
      <c r="CC422" s="59"/>
      <c r="CD422" s="59"/>
      <c r="CE422" s="59"/>
      <c r="CF422" s="59"/>
      <c r="CG422" s="59"/>
      <c r="CH422" s="59"/>
      <c r="CI422" s="59"/>
      <c r="CJ422" s="59"/>
      <c r="CK422" s="59"/>
      <c r="CL422" s="59"/>
      <c r="CM422" s="59"/>
      <c r="CN422" s="59"/>
      <c r="CO422" s="59"/>
      <c r="CP422" s="59"/>
      <c r="CQ422" s="59"/>
      <c r="CR422" s="59"/>
      <c r="CS422" s="59"/>
      <c r="CT422" s="59"/>
      <c r="CU422" s="59"/>
      <c r="CV422" s="59"/>
      <c r="CW422" s="59"/>
      <c r="CX422" s="59"/>
      <c r="CY422" s="59"/>
      <c r="CZ422" s="59"/>
      <c r="DA422" s="59"/>
      <c r="DB422" s="59"/>
      <c r="DC422" s="59"/>
      <c r="DD422" s="59"/>
      <c r="DE422" s="59"/>
      <c r="DF422" s="59"/>
      <c r="DG422" s="59"/>
      <c r="DH422" s="59"/>
      <c r="DI422" s="59"/>
      <c r="DJ422" s="59"/>
      <c r="DK422" s="59"/>
      <c r="DL422" s="59"/>
      <c r="DM422" s="59"/>
      <c r="DN422" s="59"/>
      <c r="DO422" s="59"/>
      <c r="DP422" s="59"/>
      <c r="DQ422" s="59"/>
      <c r="DR422" s="59"/>
      <c r="DS422" s="59"/>
      <c r="DT422" s="59"/>
      <c r="DU422" s="59"/>
      <c r="DV422" s="59"/>
      <c r="DW422" s="59"/>
      <c r="DX422" s="59"/>
      <c r="DY422" s="59"/>
      <c r="DZ422" s="59"/>
      <c r="EA422" s="59"/>
      <c r="EB422" s="59"/>
      <c r="EC422" s="59"/>
      <c r="ED422" s="59"/>
      <c r="EE422" s="59"/>
      <c r="EF422" s="59"/>
      <c r="EG422" s="59"/>
      <c r="EH422" s="59"/>
      <c r="EI422" s="59"/>
      <c r="EJ422" s="59"/>
      <c r="EK422" s="59"/>
      <c r="EL422" s="59"/>
      <c r="EM422" s="59"/>
      <c r="EN422" s="59"/>
      <c r="EO422" s="59"/>
      <c r="EP422" s="59"/>
      <c r="EQ422" s="59"/>
      <c r="ER422" s="59"/>
      <c r="ES422" s="59"/>
      <c r="ET422" s="59"/>
    </row>
    <row r="423" spans="1:150" outlineLevel="1" x14ac:dyDescent="0.2">
      <c r="A423" s="17">
        <v>220</v>
      </c>
      <c r="B423" s="17">
        <v>0</v>
      </c>
      <c r="C423" s="1">
        <v>1.8727639463147841E-11</v>
      </c>
      <c r="D423" s="1">
        <f t="shared" si="31"/>
        <v>-1.8727639463147841E-11</v>
      </c>
      <c r="E423" s="1">
        <f t="shared" si="32"/>
        <v>3.7455372136823257E-11</v>
      </c>
      <c r="F423" s="1">
        <f t="shared" si="33"/>
        <v>-6.120079422427723E-6</v>
      </c>
      <c r="G423" s="1">
        <f t="shared" si="34"/>
        <v>-4.3275442763186798E-6</v>
      </c>
      <c r="H423" s="1">
        <v>4.4834169240814222E-9</v>
      </c>
      <c r="I423" s="1">
        <f t="shared" si="35"/>
        <v>8.3963816095189391E-20</v>
      </c>
      <c r="J423" s="1">
        <f t="shared" si="36"/>
        <v>-4.3275442860197727E-6</v>
      </c>
      <c r="AW423" s="59"/>
      <c r="AX423" s="59"/>
      <c r="AY423" s="59"/>
      <c r="AZ423" s="59"/>
      <c r="BA423" s="59"/>
      <c r="BB423" s="59"/>
      <c r="BC423" s="59"/>
      <c r="BD423" s="72"/>
      <c r="BE423" s="59"/>
      <c r="BF423" s="59"/>
      <c r="BG423" s="59"/>
      <c r="BH423" s="59">
        <f t="shared" si="37"/>
        <v>1</v>
      </c>
      <c r="BI423" s="59">
        <f t="shared" si="38"/>
        <v>1.8727639463147841E-11</v>
      </c>
      <c r="BJ423" s="59" t="e">
        <f t="shared" si="39"/>
        <v>#N/A</v>
      </c>
      <c r="BK423" s="59"/>
      <c r="BL423" s="59"/>
      <c r="BM423" s="59"/>
      <c r="BN423" s="59"/>
      <c r="BO423" s="59"/>
      <c r="BP423" s="59"/>
      <c r="BQ423" s="59"/>
      <c r="BR423" s="59"/>
      <c r="BS423" s="59"/>
      <c r="BT423" s="59"/>
      <c r="BU423" s="59"/>
      <c r="BV423" s="59"/>
      <c r="BW423" s="59"/>
      <c r="BX423" s="59"/>
      <c r="BY423" s="59"/>
      <c r="BZ423" s="59"/>
      <c r="CA423" s="59"/>
      <c r="CB423" s="59"/>
      <c r="CC423" s="59"/>
      <c r="CD423" s="59"/>
      <c r="CE423" s="59"/>
      <c r="CF423" s="59"/>
      <c r="CG423" s="59"/>
      <c r="CH423" s="59"/>
      <c r="CI423" s="59"/>
      <c r="CJ423" s="59"/>
      <c r="CK423" s="59"/>
      <c r="CL423" s="59"/>
      <c r="CM423" s="59"/>
      <c r="CN423" s="59"/>
      <c r="CO423" s="59"/>
      <c r="CP423" s="59"/>
      <c r="CQ423" s="59"/>
      <c r="CR423" s="59"/>
      <c r="CS423" s="59"/>
      <c r="CT423" s="59"/>
      <c r="CU423" s="59"/>
      <c r="CV423" s="59"/>
      <c r="CW423" s="59"/>
      <c r="CX423" s="59"/>
      <c r="CY423" s="59"/>
      <c r="CZ423" s="59"/>
      <c r="DA423" s="59"/>
      <c r="DB423" s="59"/>
      <c r="DC423" s="59"/>
      <c r="DD423" s="59"/>
      <c r="DE423" s="59"/>
      <c r="DF423" s="59"/>
      <c r="DG423" s="59"/>
      <c r="DH423" s="59"/>
      <c r="DI423" s="59"/>
      <c r="DJ423" s="59"/>
      <c r="DK423" s="59"/>
      <c r="DL423" s="59"/>
      <c r="DM423" s="59"/>
      <c r="DN423" s="59"/>
      <c r="DO423" s="59"/>
      <c r="DP423" s="59"/>
      <c r="DQ423" s="59"/>
      <c r="DR423" s="59"/>
      <c r="DS423" s="59"/>
      <c r="DT423" s="59"/>
      <c r="DU423" s="59"/>
      <c r="DV423" s="59"/>
      <c r="DW423" s="59"/>
      <c r="DX423" s="59"/>
      <c r="DY423" s="59"/>
      <c r="DZ423" s="59"/>
      <c r="EA423" s="59"/>
      <c r="EB423" s="59"/>
      <c r="EC423" s="59"/>
      <c r="ED423" s="59"/>
      <c r="EE423" s="59"/>
      <c r="EF423" s="59"/>
      <c r="EG423" s="59"/>
      <c r="EH423" s="59"/>
      <c r="EI423" s="59"/>
      <c r="EJ423" s="59"/>
      <c r="EK423" s="59"/>
      <c r="EL423" s="59"/>
      <c r="EM423" s="59"/>
      <c r="EN423" s="59"/>
      <c r="EO423" s="59"/>
      <c r="EP423" s="59"/>
      <c r="EQ423" s="59"/>
      <c r="ER423" s="59"/>
      <c r="ES423" s="59"/>
      <c r="ET423" s="59"/>
    </row>
    <row r="424" spans="1:150" outlineLevel="1" x14ac:dyDescent="0.2">
      <c r="A424" s="17">
        <v>221</v>
      </c>
      <c r="B424" s="17">
        <v>0</v>
      </c>
      <c r="C424" s="1">
        <v>9.6211495860286693E-17</v>
      </c>
      <c r="D424" s="1">
        <f t="shared" si="31"/>
        <v>-9.6211495860286693E-17</v>
      </c>
      <c r="E424" s="1">
        <f t="shared" si="32"/>
        <v>0</v>
      </c>
      <c r="F424" s="1">
        <f t="shared" si="33"/>
        <v>0</v>
      </c>
      <c r="G424" s="1">
        <f t="shared" si="34"/>
        <v>-9.8087458862122992E-9</v>
      </c>
      <c r="H424" s="1">
        <v>5.719205695145987E-14</v>
      </c>
      <c r="I424" s="1">
        <f t="shared" si="35"/>
        <v>5.5025333506269774E-30</v>
      </c>
      <c r="J424" s="1">
        <f t="shared" si="36"/>
        <v>-9.8087458862125804E-9</v>
      </c>
      <c r="AW424" s="59"/>
      <c r="AX424" s="59"/>
      <c r="AY424" s="59"/>
      <c r="AZ424" s="59"/>
      <c r="BA424" s="59"/>
      <c r="BB424" s="59"/>
      <c r="BC424" s="59"/>
      <c r="BD424" s="72"/>
      <c r="BE424" s="59"/>
      <c r="BF424" s="59"/>
      <c r="BG424" s="59"/>
      <c r="BH424" s="59">
        <f t="shared" si="37"/>
        <v>1</v>
      </c>
      <c r="BI424" s="59">
        <f t="shared" si="38"/>
        <v>9.6211495860286693E-17</v>
      </c>
      <c r="BJ424" s="59" t="e">
        <f t="shared" si="39"/>
        <v>#N/A</v>
      </c>
      <c r="BK424" s="59"/>
      <c r="BL424" s="59"/>
      <c r="BM424" s="59"/>
      <c r="BN424" s="59"/>
      <c r="BO424" s="59"/>
      <c r="BP424" s="59"/>
      <c r="BQ424" s="59"/>
      <c r="BR424" s="59"/>
      <c r="BS424" s="59"/>
      <c r="BT424" s="59"/>
      <c r="BU424" s="59"/>
      <c r="BV424" s="59"/>
      <c r="BW424" s="59"/>
      <c r="BX424" s="59"/>
      <c r="BY424" s="59"/>
      <c r="BZ424" s="59"/>
      <c r="CA424" s="59"/>
      <c r="CB424" s="59"/>
      <c r="CC424" s="59"/>
      <c r="CD424" s="59"/>
      <c r="CE424" s="59"/>
      <c r="CF424" s="59"/>
      <c r="CG424" s="59"/>
      <c r="CH424" s="59"/>
      <c r="CI424" s="59"/>
      <c r="CJ424" s="59"/>
      <c r="CK424" s="59"/>
      <c r="CL424" s="59"/>
      <c r="CM424" s="59"/>
      <c r="CN424" s="59"/>
      <c r="CO424" s="59"/>
      <c r="CP424" s="59"/>
      <c r="CQ424" s="59"/>
      <c r="CR424" s="59"/>
      <c r="CS424" s="59"/>
      <c r="CT424" s="59"/>
      <c r="CU424" s="59"/>
      <c r="CV424" s="59"/>
      <c r="CW424" s="59"/>
      <c r="CX424" s="59"/>
      <c r="CY424" s="59"/>
      <c r="CZ424" s="59"/>
      <c r="DA424" s="59"/>
      <c r="DB424" s="59"/>
      <c r="DC424" s="59"/>
      <c r="DD424" s="59"/>
      <c r="DE424" s="59"/>
      <c r="DF424" s="59"/>
      <c r="DG424" s="59"/>
      <c r="DH424" s="59"/>
      <c r="DI424" s="59"/>
      <c r="DJ424" s="59"/>
      <c r="DK424" s="59"/>
      <c r="DL424" s="59"/>
      <c r="DM424" s="59"/>
      <c r="DN424" s="59"/>
      <c r="DO424" s="59"/>
      <c r="DP424" s="59"/>
      <c r="DQ424" s="59"/>
      <c r="DR424" s="59"/>
      <c r="DS424" s="59"/>
      <c r="DT424" s="59"/>
      <c r="DU424" s="59"/>
      <c r="DV424" s="59"/>
      <c r="DW424" s="59"/>
      <c r="DX424" s="59"/>
      <c r="DY424" s="59"/>
      <c r="DZ424" s="59"/>
      <c r="EA424" s="59"/>
      <c r="EB424" s="59"/>
      <c r="EC424" s="59"/>
      <c r="ED424" s="59"/>
      <c r="EE424" s="59"/>
      <c r="EF424" s="59"/>
      <c r="EG424" s="59"/>
      <c r="EH424" s="59"/>
      <c r="EI424" s="59"/>
      <c r="EJ424" s="59"/>
      <c r="EK424" s="59"/>
      <c r="EL424" s="59"/>
      <c r="EM424" s="59"/>
      <c r="EN424" s="59"/>
      <c r="EO424" s="59"/>
      <c r="EP424" s="59"/>
      <c r="EQ424" s="59"/>
      <c r="ER424" s="59"/>
      <c r="ES424" s="59"/>
      <c r="ET424" s="59"/>
    </row>
    <row r="425" spans="1:150" outlineLevel="1" x14ac:dyDescent="0.2">
      <c r="A425" s="17">
        <v>222</v>
      </c>
      <c r="B425" s="17">
        <v>0</v>
      </c>
      <c r="C425" s="1">
        <v>2.2998433706682454E-9</v>
      </c>
      <c r="D425" s="1">
        <f t="shared" si="31"/>
        <v>-2.2998433706682454E-9</v>
      </c>
      <c r="E425" s="1">
        <f t="shared" si="32"/>
        <v>4.5996868483342726E-9</v>
      </c>
      <c r="F425" s="1">
        <f t="shared" si="33"/>
        <v>-6.7820991207252884E-5</v>
      </c>
      <c r="G425" s="1">
        <f t="shared" si="34"/>
        <v>-4.7956682286804677E-5</v>
      </c>
      <c r="H425" s="1">
        <v>3.1501457307494323E-7</v>
      </c>
      <c r="I425" s="1">
        <f t="shared" si="35"/>
        <v>7.2448440743964227E-16</v>
      </c>
      <c r="J425" s="1">
        <f t="shared" si="36"/>
        <v>-4.7956689840333362E-5</v>
      </c>
      <c r="AW425" s="59"/>
      <c r="AX425" s="59"/>
      <c r="AY425" s="59"/>
      <c r="AZ425" s="59"/>
      <c r="BA425" s="59"/>
      <c r="BB425" s="59"/>
      <c r="BC425" s="59"/>
      <c r="BD425" s="72"/>
      <c r="BE425" s="59"/>
      <c r="BF425" s="59"/>
      <c r="BG425" s="59"/>
      <c r="BH425" s="59">
        <f t="shared" si="37"/>
        <v>1</v>
      </c>
      <c r="BI425" s="59">
        <f t="shared" si="38"/>
        <v>2.2998433706682454E-9</v>
      </c>
      <c r="BJ425" s="59" t="e">
        <f t="shared" si="39"/>
        <v>#N/A</v>
      </c>
      <c r="BK425" s="59"/>
      <c r="BL425" s="59"/>
      <c r="BM425" s="59"/>
      <c r="BN425" s="59"/>
      <c r="BO425" s="59"/>
      <c r="BP425" s="59"/>
      <c r="BQ425" s="59"/>
      <c r="BR425" s="59"/>
      <c r="BS425" s="59"/>
      <c r="BT425" s="59"/>
      <c r="BU425" s="59"/>
      <c r="BV425" s="59"/>
      <c r="BW425" s="59"/>
      <c r="BX425" s="59"/>
      <c r="BY425" s="59"/>
      <c r="BZ425" s="59"/>
      <c r="CA425" s="59"/>
      <c r="CB425" s="59"/>
      <c r="CC425" s="59"/>
      <c r="CD425" s="59"/>
      <c r="CE425" s="59"/>
      <c r="CF425" s="59"/>
      <c r="CG425" s="59"/>
      <c r="CH425" s="59"/>
      <c r="CI425" s="59"/>
      <c r="CJ425" s="59"/>
      <c r="CK425" s="59"/>
      <c r="CL425" s="59"/>
      <c r="CM425" s="59"/>
      <c r="CN425" s="59"/>
      <c r="CO425" s="59"/>
      <c r="CP425" s="59"/>
      <c r="CQ425" s="59"/>
      <c r="CR425" s="59"/>
      <c r="CS425" s="59"/>
      <c r="CT425" s="59"/>
      <c r="CU425" s="59"/>
      <c r="CV425" s="59"/>
      <c r="CW425" s="59"/>
      <c r="CX425" s="59"/>
      <c r="CY425" s="59"/>
      <c r="CZ425" s="59"/>
      <c r="DA425" s="59"/>
      <c r="DB425" s="59"/>
      <c r="DC425" s="59"/>
      <c r="DD425" s="59"/>
      <c r="DE425" s="59"/>
      <c r="DF425" s="59"/>
      <c r="DG425" s="59"/>
      <c r="DH425" s="59"/>
      <c r="DI425" s="59"/>
      <c r="DJ425" s="59"/>
      <c r="DK425" s="59"/>
      <c r="DL425" s="59"/>
      <c r="DM425" s="59"/>
      <c r="DN425" s="59"/>
      <c r="DO425" s="59"/>
      <c r="DP425" s="59"/>
      <c r="DQ425" s="59"/>
      <c r="DR425" s="59"/>
      <c r="DS425" s="59"/>
      <c r="DT425" s="59"/>
      <c r="DU425" s="59"/>
      <c r="DV425" s="59"/>
      <c r="DW425" s="59"/>
      <c r="DX425" s="59"/>
      <c r="DY425" s="59"/>
      <c r="DZ425" s="59"/>
      <c r="EA425" s="59"/>
      <c r="EB425" s="59"/>
      <c r="EC425" s="59"/>
      <c r="ED425" s="59"/>
      <c r="EE425" s="59"/>
      <c r="EF425" s="59"/>
      <c r="EG425" s="59"/>
      <c r="EH425" s="59"/>
      <c r="EI425" s="59"/>
      <c r="EJ425" s="59"/>
      <c r="EK425" s="59"/>
      <c r="EL425" s="59"/>
      <c r="EM425" s="59"/>
      <c r="EN425" s="59"/>
      <c r="EO425" s="59"/>
      <c r="EP425" s="59"/>
      <c r="EQ425" s="59"/>
      <c r="ER425" s="59"/>
      <c r="ES425" s="59"/>
      <c r="ET425" s="59"/>
    </row>
    <row r="426" spans="1:150" outlineLevel="1" x14ac:dyDescent="0.2">
      <c r="A426" s="17">
        <v>223</v>
      </c>
      <c r="B426" s="17">
        <v>0</v>
      </c>
      <c r="C426" s="1">
        <v>1.6468200408817634E-20</v>
      </c>
      <c r="D426" s="1">
        <f t="shared" si="31"/>
        <v>-1.6468200408817634E-20</v>
      </c>
      <c r="E426" s="1">
        <f t="shared" si="32"/>
        <v>0</v>
      </c>
      <c r="F426" s="1">
        <f t="shared" si="33"/>
        <v>0</v>
      </c>
      <c r="G426" s="1">
        <f t="shared" si="34"/>
        <v>-1.2832848634974866E-10</v>
      </c>
      <c r="H426" s="1">
        <v>1.6926906523897511E-17</v>
      </c>
      <c r="I426" s="1">
        <f t="shared" si="35"/>
        <v>2.7875568893686679E-37</v>
      </c>
      <c r="J426" s="1">
        <f t="shared" si="36"/>
        <v>-1.2832848634974866E-10</v>
      </c>
      <c r="AW426" s="59"/>
      <c r="AX426" s="59"/>
      <c r="AY426" s="59"/>
      <c r="AZ426" s="59"/>
      <c r="BA426" s="59"/>
      <c r="BB426" s="59"/>
      <c r="BC426" s="59"/>
      <c r="BD426" s="72"/>
      <c r="BE426" s="59"/>
      <c r="BF426" s="59"/>
      <c r="BG426" s="59"/>
      <c r="BH426" s="59">
        <f t="shared" si="37"/>
        <v>1</v>
      </c>
      <c r="BI426" s="59">
        <f t="shared" si="38"/>
        <v>1.6468200408817634E-20</v>
      </c>
      <c r="BJ426" s="59" t="e">
        <f t="shared" si="39"/>
        <v>#N/A</v>
      </c>
      <c r="BK426" s="59"/>
      <c r="BL426" s="59"/>
      <c r="BM426" s="59"/>
      <c r="BN426" s="59"/>
      <c r="BO426" s="59"/>
      <c r="BP426" s="59"/>
      <c r="BQ426" s="59"/>
      <c r="BR426" s="59"/>
      <c r="BS426" s="59"/>
      <c r="BT426" s="59"/>
      <c r="BU426" s="59"/>
      <c r="BV426" s="59"/>
      <c r="BW426" s="59"/>
      <c r="BX426" s="59"/>
      <c r="BY426" s="59"/>
      <c r="BZ426" s="59"/>
      <c r="CA426" s="59"/>
      <c r="CB426" s="59"/>
      <c r="CC426" s="59"/>
      <c r="CD426" s="59"/>
      <c r="CE426" s="59"/>
      <c r="CF426" s="59"/>
      <c r="CG426" s="59"/>
      <c r="CH426" s="59"/>
      <c r="CI426" s="59"/>
      <c r="CJ426" s="59"/>
      <c r="CK426" s="59"/>
      <c r="CL426" s="59"/>
      <c r="CM426" s="59"/>
      <c r="CN426" s="59"/>
      <c r="CO426" s="59"/>
      <c r="CP426" s="59"/>
      <c r="CQ426" s="59"/>
      <c r="CR426" s="59"/>
      <c r="CS426" s="59"/>
      <c r="CT426" s="59"/>
      <c r="CU426" s="59"/>
      <c r="CV426" s="59"/>
      <c r="CW426" s="59"/>
      <c r="CX426" s="59"/>
      <c r="CY426" s="59"/>
      <c r="CZ426" s="59"/>
      <c r="DA426" s="59"/>
      <c r="DB426" s="59"/>
      <c r="DC426" s="59"/>
      <c r="DD426" s="59"/>
      <c r="DE426" s="59"/>
      <c r="DF426" s="59"/>
      <c r="DG426" s="59"/>
      <c r="DH426" s="59"/>
      <c r="DI426" s="59"/>
      <c r="DJ426" s="59"/>
      <c r="DK426" s="59"/>
      <c r="DL426" s="59"/>
      <c r="DM426" s="59"/>
      <c r="DN426" s="59"/>
      <c r="DO426" s="59"/>
      <c r="DP426" s="59"/>
      <c r="DQ426" s="59"/>
      <c r="DR426" s="59"/>
      <c r="DS426" s="59"/>
      <c r="DT426" s="59"/>
      <c r="DU426" s="59"/>
      <c r="DV426" s="59"/>
      <c r="DW426" s="59"/>
      <c r="DX426" s="59"/>
      <c r="DY426" s="59"/>
      <c r="DZ426" s="59"/>
      <c r="EA426" s="59"/>
      <c r="EB426" s="59"/>
      <c r="EC426" s="59"/>
      <c r="ED426" s="59"/>
      <c r="EE426" s="59"/>
      <c r="EF426" s="59"/>
      <c r="EG426" s="59"/>
      <c r="EH426" s="59"/>
      <c r="EI426" s="59"/>
      <c r="EJ426" s="59"/>
      <c r="EK426" s="59"/>
      <c r="EL426" s="59"/>
      <c r="EM426" s="59"/>
      <c r="EN426" s="59"/>
      <c r="EO426" s="59"/>
      <c r="EP426" s="59"/>
      <c r="EQ426" s="59"/>
      <c r="ER426" s="59"/>
      <c r="ES426" s="59"/>
      <c r="ET426" s="59"/>
    </row>
    <row r="427" spans="1:150" outlineLevel="1" x14ac:dyDescent="0.2">
      <c r="A427" s="17">
        <v>224</v>
      </c>
      <c r="B427" s="17">
        <v>0</v>
      </c>
      <c r="C427" s="1">
        <v>2.3018204814079131E-18</v>
      </c>
      <c r="D427" s="1">
        <f t="shared" si="31"/>
        <v>-2.3018204814079131E-18</v>
      </c>
      <c r="E427" s="1">
        <f t="shared" si="32"/>
        <v>0</v>
      </c>
      <c r="F427" s="1">
        <f t="shared" si="33"/>
        <v>0</v>
      </c>
      <c r="G427" s="1">
        <f t="shared" si="34"/>
        <v>-1.5171751650379442E-9</v>
      </c>
      <c r="H427" s="1">
        <v>1.7516594901845572E-15</v>
      </c>
      <c r="I427" s="1">
        <f t="shared" si="35"/>
        <v>4.032005690959364E-33</v>
      </c>
      <c r="J427" s="1">
        <f t="shared" si="36"/>
        <v>-1.5171751650379457E-9</v>
      </c>
      <c r="AW427" s="59"/>
      <c r="AX427" s="59"/>
      <c r="AY427" s="59"/>
      <c r="AZ427" s="59"/>
      <c r="BA427" s="59"/>
      <c r="BB427" s="59"/>
      <c r="BC427" s="59"/>
      <c r="BD427" s="72"/>
      <c r="BE427" s="59"/>
      <c r="BF427" s="59"/>
      <c r="BG427" s="59"/>
      <c r="BH427" s="59">
        <f t="shared" si="37"/>
        <v>1</v>
      </c>
      <c r="BI427" s="59">
        <f t="shared" si="38"/>
        <v>2.3018204814079131E-18</v>
      </c>
      <c r="BJ427" s="59" t="e">
        <f t="shared" si="39"/>
        <v>#N/A</v>
      </c>
      <c r="BK427" s="59"/>
      <c r="BL427" s="59"/>
      <c r="BM427" s="59"/>
      <c r="BN427" s="59"/>
      <c r="BO427" s="59"/>
      <c r="BP427" s="59"/>
      <c r="BQ427" s="59"/>
      <c r="BR427" s="59"/>
      <c r="BS427" s="59"/>
      <c r="BT427" s="59"/>
      <c r="BU427" s="59"/>
      <c r="BV427" s="59"/>
      <c r="BW427" s="59"/>
      <c r="BX427" s="59"/>
      <c r="BY427" s="59"/>
      <c r="BZ427" s="59"/>
      <c r="CA427" s="59"/>
      <c r="CB427" s="59"/>
      <c r="CC427" s="59"/>
      <c r="CD427" s="59"/>
      <c r="CE427" s="59"/>
      <c r="CF427" s="59"/>
      <c r="CG427" s="59"/>
      <c r="CH427" s="59"/>
      <c r="CI427" s="59"/>
      <c r="CJ427" s="59"/>
      <c r="CK427" s="59"/>
      <c r="CL427" s="59"/>
      <c r="CM427" s="59"/>
      <c r="CN427" s="59"/>
      <c r="CO427" s="59"/>
      <c r="CP427" s="59"/>
      <c r="CQ427" s="59"/>
      <c r="CR427" s="59"/>
      <c r="CS427" s="59"/>
      <c r="CT427" s="59"/>
      <c r="CU427" s="59"/>
      <c r="CV427" s="59"/>
      <c r="CW427" s="59"/>
      <c r="CX427" s="59"/>
      <c r="CY427" s="59"/>
      <c r="CZ427" s="59"/>
      <c r="DA427" s="59"/>
      <c r="DB427" s="59"/>
      <c r="DC427" s="59"/>
      <c r="DD427" s="59"/>
      <c r="DE427" s="59"/>
      <c r="DF427" s="59"/>
      <c r="DG427" s="59"/>
      <c r="DH427" s="59"/>
      <c r="DI427" s="59"/>
      <c r="DJ427" s="59"/>
      <c r="DK427" s="59"/>
      <c r="DL427" s="59"/>
      <c r="DM427" s="59"/>
      <c r="DN427" s="59"/>
      <c r="DO427" s="59"/>
      <c r="DP427" s="59"/>
      <c r="DQ427" s="59"/>
      <c r="DR427" s="59"/>
      <c r="DS427" s="59"/>
      <c r="DT427" s="59"/>
      <c r="DU427" s="59"/>
      <c r="DV427" s="59"/>
      <c r="DW427" s="59"/>
      <c r="DX427" s="59"/>
      <c r="DY427" s="59"/>
      <c r="DZ427" s="59"/>
      <c r="EA427" s="59"/>
      <c r="EB427" s="59"/>
      <c r="EC427" s="59"/>
      <c r="ED427" s="59"/>
      <c r="EE427" s="59"/>
      <c r="EF427" s="59"/>
      <c r="EG427" s="59"/>
      <c r="EH427" s="59"/>
      <c r="EI427" s="59"/>
      <c r="EJ427" s="59"/>
      <c r="EK427" s="59"/>
      <c r="EL427" s="59"/>
      <c r="EM427" s="59"/>
      <c r="EN427" s="59"/>
      <c r="EO427" s="59"/>
      <c r="EP427" s="59"/>
      <c r="EQ427" s="59"/>
      <c r="ER427" s="59"/>
      <c r="ES427" s="59"/>
      <c r="ET427" s="59"/>
    </row>
    <row r="428" spans="1:150" outlineLevel="1" x14ac:dyDescent="0.2">
      <c r="A428" s="17">
        <v>225</v>
      </c>
      <c r="B428" s="17">
        <v>0</v>
      </c>
      <c r="C428" s="1">
        <v>6.5874284293434784E-9</v>
      </c>
      <c r="D428" s="1">
        <f t="shared" si="31"/>
        <v>-6.5874284293434784E-9</v>
      </c>
      <c r="E428" s="1">
        <f t="shared" si="32"/>
        <v>1.3174856717716974E-8</v>
      </c>
      <c r="F428" s="1">
        <f t="shared" si="33"/>
        <v>-1.1478177868336495E-4</v>
      </c>
      <c r="G428" s="1">
        <f t="shared" si="34"/>
        <v>-8.11629747652074E-5</v>
      </c>
      <c r="H428" s="1">
        <v>8.4515010505357349E-7</v>
      </c>
      <c r="I428" s="1">
        <f t="shared" si="35"/>
        <v>5.5673705710309855E-15</v>
      </c>
      <c r="J428" s="1">
        <f t="shared" si="36"/>
        <v>-8.1163009062677456E-5</v>
      </c>
      <c r="AW428" s="59"/>
      <c r="AX428" s="59"/>
      <c r="AY428" s="59"/>
      <c r="AZ428" s="59"/>
      <c r="BA428" s="59"/>
      <c r="BB428" s="59"/>
      <c r="BC428" s="59"/>
      <c r="BD428" s="72"/>
      <c r="BE428" s="59"/>
      <c r="BF428" s="59"/>
      <c r="BG428" s="59"/>
      <c r="BH428" s="59">
        <f t="shared" si="37"/>
        <v>1</v>
      </c>
      <c r="BI428" s="59">
        <f t="shared" si="38"/>
        <v>6.5874284293434784E-9</v>
      </c>
      <c r="BJ428" s="59" t="e">
        <f t="shared" si="39"/>
        <v>#N/A</v>
      </c>
      <c r="BK428" s="59"/>
      <c r="BL428" s="59"/>
      <c r="BM428" s="59"/>
      <c r="BN428" s="59"/>
      <c r="BO428" s="59"/>
      <c r="BP428" s="59"/>
      <c r="BQ428" s="59"/>
      <c r="BR428" s="59"/>
      <c r="BS428" s="59"/>
      <c r="BT428" s="59"/>
      <c r="BU428" s="59"/>
      <c r="BV428" s="59"/>
      <c r="BW428" s="59"/>
      <c r="BX428" s="59"/>
      <c r="BY428" s="59"/>
      <c r="BZ428" s="59"/>
      <c r="CA428" s="59"/>
      <c r="CB428" s="59"/>
      <c r="CC428" s="59"/>
      <c r="CD428" s="59"/>
      <c r="CE428" s="59"/>
      <c r="CF428" s="59"/>
      <c r="CG428" s="59"/>
      <c r="CH428" s="59"/>
      <c r="CI428" s="59"/>
      <c r="CJ428" s="59"/>
      <c r="CK428" s="59"/>
      <c r="CL428" s="59"/>
      <c r="CM428" s="59"/>
      <c r="CN428" s="59"/>
      <c r="CO428" s="59"/>
      <c r="CP428" s="59"/>
      <c r="CQ428" s="59"/>
      <c r="CR428" s="59"/>
      <c r="CS428" s="59"/>
      <c r="CT428" s="59"/>
      <c r="CU428" s="59"/>
      <c r="CV428" s="59"/>
      <c r="CW428" s="59"/>
      <c r="CX428" s="59"/>
      <c r="CY428" s="59"/>
      <c r="CZ428" s="59"/>
      <c r="DA428" s="59"/>
      <c r="DB428" s="59"/>
      <c r="DC428" s="59"/>
      <c r="DD428" s="59"/>
      <c r="DE428" s="59"/>
      <c r="DF428" s="59"/>
      <c r="DG428" s="59"/>
      <c r="DH428" s="59"/>
      <c r="DI428" s="59"/>
      <c r="DJ428" s="59"/>
      <c r="DK428" s="59"/>
      <c r="DL428" s="59"/>
      <c r="DM428" s="59"/>
      <c r="DN428" s="59"/>
      <c r="DO428" s="59"/>
      <c r="DP428" s="59"/>
      <c r="DQ428" s="59"/>
      <c r="DR428" s="59"/>
      <c r="DS428" s="59"/>
      <c r="DT428" s="59"/>
      <c r="DU428" s="59"/>
      <c r="DV428" s="59"/>
      <c r="DW428" s="59"/>
      <c r="DX428" s="59"/>
      <c r="DY428" s="59"/>
      <c r="DZ428" s="59"/>
      <c r="EA428" s="59"/>
      <c r="EB428" s="59"/>
      <c r="EC428" s="59"/>
      <c r="ED428" s="59"/>
      <c r="EE428" s="59"/>
      <c r="EF428" s="59"/>
      <c r="EG428" s="59"/>
      <c r="EH428" s="59"/>
      <c r="EI428" s="59"/>
      <c r="EJ428" s="59"/>
      <c r="EK428" s="59"/>
      <c r="EL428" s="59"/>
      <c r="EM428" s="59"/>
      <c r="EN428" s="59"/>
      <c r="EO428" s="59"/>
      <c r="EP428" s="59"/>
      <c r="EQ428" s="59"/>
      <c r="ER428" s="59"/>
      <c r="ES428" s="59"/>
      <c r="ET428" s="59"/>
    </row>
    <row r="429" spans="1:150" outlineLevel="1" x14ac:dyDescent="0.2">
      <c r="A429" s="17">
        <v>226</v>
      </c>
      <c r="B429" s="17">
        <v>0</v>
      </c>
      <c r="C429" s="1">
        <v>7.2398535860931331E-20</v>
      </c>
      <c r="D429" s="1">
        <f t="shared" si="31"/>
        <v>-7.2398535860931331E-20</v>
      </c>
      <c r="E429" s="1">
        <f t="shared" si="32"/>
        <v>0</v>
      </c>
      <c r="F429" s="1">
        <f t="shared" si="33"/>
        <v>0</v>
      </c>
      <c r="G429" s="1">
        <f t="shared" si="34"/>
        <v>-2.6906976021272128E-10</v>
      </c>
      <c r="H429" s="1">
        <v>6.7038067470085683E-17</v>
      </c>
      <c r="I429" s="1">
        <f t="shared" si="35"/>
        <v>4.8534579317805334E-36</v>
      </c>
      <c r="J429" s="1">
        <f t="shared" si="36"/>
        <v>-2.6906976021272128E-10</v>
      </c>
      <c r="AW429" s="59"/>
      <c r="AX429" s="59"/>
      <c r="AY429" s="59"/>
      <c r="AZ429" s="59"/>
      <c r="BA429" s="59"/>
      <c r="BB429" s="59"/>
      <c r="BC429" s="59"/>
      <c r="BD429" s="72"/>
      <c r="BE429" s="59"/>
      <c r="BF429" s="59"/>
      <c r="BG429" s="59"/>
      <c r="BH429" s="59">
        <f t="shared" si="37"/>
        <v>1</v>
      </c>
      <c r="BI429" s="59">
        <f t="shared" si="38"/>
        <v>7.2398535860931331E-20</v>
      </c>
      <c r="BJ429" s="59" t="e">
        <f t="shared" si="39"/>
        <v>#N/A</v>
      </c>
      <c r="BK429" s="59"/>
      <c r="BL429" s="59"/>
      <c r="BM429" s="59"/>
      <c r="BN429" s="59"/>
      <c r="BO429" s="59"/>
      <c r="BP429" s="59"/>
      <c r="BQ429" s="59"/>
      <c r="BR429" s="59"/>
      <c r="BS429" s="59"/>
      <c r="BT429" s="59"/>
      <c r="BU429" s="59"/>
      <c r="BV429" s="59"/>
      <c r="BW429" s="59"/>
      <c r="BX429" s="59"/>
      <c r="BY429" s="59"/>
      <c r="BZ429" s="59"/>
      <c r="CA429" s="59"/>
      <c r="CB429" s="59"/>
      <c r="CC429" s="59"/>
      <c r="CD429" s="59"/>
      <c r="CE429" s="59"/>
      <c r="CF429" s="59"/>
      <c r="CG429" s="59"/>
      <c r="CH429" s="59"/>
      <c r="CI429" s="59"/>
      <c r="CJ429" s="59"/>
      <c r="CK429" s="59"/>
      <c r="CL429" s="59"/>
      <c r="CM429" s="59"/>
      <c r="CN429" s="59"/>
      <c r="CO429" s="59"/>
      <c r="CP429" s="59"/>
      <c r="CQ429" s="59"/>
      <c r="CR429" s="59"/>
      <c r="CS429" s="59"/>
      <c r="CT429" s="59"/>
      <c r="CU429" s="59"/>
      <c r="CV429" s="59"/>
      <c r="CW429" s="59"/>
      <c r="CX429" s="59"/>
      <c r="CY429" s="59"/>
      <c r="CZ429" s="59"/>
      <c r="DA429" s="59"/>
      <c r="DB429" s="59"/>
      <c r="DC429" s="59"/>
      <c r="DD429" s="59"/>
      <c r="DE429" s="59"/>
      <c r="DF429" s="59"/>
      <c r="DG429" s="59"/>
      <c r="DH429" s="59"/>
      <c r="DI429" s="59"/>
      <c r="DJ429" s="59"/>
      <c r="DK429" s="59"/>
      <c r="DL429" s="59"/>
      <c r="DM429" s="59"/>
      <c r="DN429" s="59"/>
      <c r="DO429" s="59"/>
      <c r="DP429" s="59"/>
      <c r="DQ429" s="59"/>
      <c r="DR429" s="59"/>
      <c r="DS429" s="59"/>
      <c r="DT429" s="59"/>
      <c r="DU429" s="59"/>
      <c r="DV429" s="59"/>
      <c r="DW429" s="59"/>
      <c r="DX429" s="59"/>
      <c r="DY429" s="59"/>
      <c r="DZ429" s="59"/>
      <c r="EA429" s="59"/>
      <c r="EB429" s="59"/>
      <c r="EC429" s="59"/>
      <c r="ED429" s="59"/>
      <c r="EE429" s="59"/>
      <c r="EF429" s="59"/>
      <c r="EG429" s="59"/>
      <c r="EH429" s="59"/>
      <c r="EI429" s="59"/>
      <c r="EJ429" s="59"/>
      <c r="EK429" s="59"/>
      <c r="EL429" s="59"/>
      <c r="EM429" s="59"/>
      <c r="EN429" s="59"/>
      <c r="EO429" s="59"/>
      <c r="EP429" s="59"/>
      <c r="EQ429" s="59"/>
      <c r="ER429" s="59"/>
      <c r="ES429" s="59"/>
      <c r="ET429" s="59"/>
    </row>
    <row r="430" spans="1:150" outlineLevel="1" x14ac:dyDescent="0.2">
      <c r="A430" s="17">
        <v>227</v>
      </c>
      <c r="B430" s="17">
        <v>0</v>
      </c>
      <c r="C430" s="1">
        <v>7.66550441878919E-12</v>
      </c>
      <c r="D430" s="1">
        <f t="shared" si="31"/>
        <v>-7.66550441878919E-12</v>
      </c>
      <c r="E430" s="1">
        <f t="shared" si="32"/>
        <v>1.5330847702385103E-11</v>
      </c>
      <c r="F430" s="1">
        <f t="shared" si="33"/>
        <v>-3.9154626421899495E-6</v>
      </c>
      <c r="G430" s="1">
        <f t="shared" si="34"/>
        <v>-2.7686647357251385E-6</v>
      </c>
      <c r="H430" s="1">
        <v>2.5586337336646675E-9</v>
      </c>
      <c r="I430" s="1">
        <f t="shared" si="35"/>
        <v>1.9613218241802981E-20</v>
      </c>
      <c r="J430" s="1">
        <f t="shared" si="36"/>
        <v>-2.768664739267138E-6</v>
      </c>
      <c r="AW430" s="59"/>
      <c r="AX430" s="59"/>
      <c r="AY430" s="59"/>
      <c r="AZ430" s="59"/>
      <c r="BA430" s="59"/>
      <c r="BB430" s="59"/>
      <c r="BC430" s="59"/>
      <c r="BD430" s="72"/>
      <c r="BE430" s="59"/>
      <c r="BF430" s="59"/>
      <c r="BG430" s="59"/>
      <c r="BH430" s="59">
        <f t="shared" si="37"/>
        <v>1</v>
      </c>
      <c r="BI430" s="59">
        <f t="shared" si="38"/>
        <v>7.66550441878919E-12</v>
      </c>
      <c r="BJ430" s="59" t="e">
        <f t="shared" si="39"/>
        <v>#N/A</v>
      </c>
      <c r="BK430" s="59"/>
      <c r="BL430" s="59"/>
      <c r="BM430" s="59"/>
      <c r="BN430" s="59"/>
      <c r="BO430" s="59"/>
      <c r="BP430" s="59"/>
      <c r="BQ430" s="59"/>
      <c r="BR430" s="59"/>
      <c r="BS430" s="59"/>
      <c r="BT430" s="59"/>
      <c r="BU430" s="59"/>
      <c r="BV430" s="59"/>
      <c r="BW430" s="59"/>
      <c r="BX430" s="59"/>
      <c r="BY430" s="59"/>
      <c r="BZ430" s="59"/>
      <c r="CA430" s="59"/>
      <c r="CB430" s="59"/>
      <c r="CC430" s="59"/>
      <c r="CD430" s="59"/>
      <c r="CE430" s="59"/>
      <c r="CF430" s="59"/>
      <c r="CG430" s="59"/>
      <c r="CH430" s="59"/>
      <c r="CI430" s="59"/>
      <c r="CJ430" s="59"/>
      <c r="CK430" s="59"/>
      <c r="CL430" s="59"/>
      <c r="CM430" s="59"/>
      <c r="CN430" s="59"/>
      <c r="CO430" s="59"/>
      <c r="CP430" s="59"/>
      <c r="CQ430" s="59"/>
      <c r="CR430" s="59"/>
      <c r="CS430" s="59"/>
      <c r="CT430" s="59"/>
      <c r="CU430" s="59"/>
      <c r="CV430" s="59"/>
      <c r="CW430" s="59"/>
      <c r="CX430" s="59"/>
      <c r="CY430" s="59"/>
      <c r="CZ430" s="59"/>
      <c r="DA430" s="59"/>
      <c r="DB430" s="59"/>
      <c r="DC430" s="59"/>
      <c r="DD430" s="59"/>
      <c r="DE430" s="59"/>
      <c r="DF430" s="59"/>
      <c r="DG430" s="59"/>
      <c r="DH430" s="59"/>
      <c r="DI430" s="59"/>
      <c r="DJ430" s="59"/>
      <c r="DK430" s="59"/>
      <c r="DL430" s="59"/>
      <c r="DM430" s="59"/>
      <c r="DN430" s="59"/>
      <c r="DO430" s="59"/>
      <c r="DP430" s="59"/>
      <c r="DQ430" s="59"/>
      <c r="DR430" s="59"/>
      <c r="DS430" s="59"/>
      <c r="DT430" s="59"/>
      <c r="DU430" s="59"/>
      <c r="DV430" s="59"/>
      <c r="DW430" s="59"/>
      <c r="DX430" s="59"/>
      <c r="DY430" s="59"/>
      <c r="DZ430" s="59"/>
      <c r="EA430" s="59"/>
      <c r="EB430" s="59"/>
      <c r="EC430" s="59"/>
      <c r="ED430" s="59"/>
      <c r="EE430" s="59"/>
      <c r="EF430" s="59"/>
      <c r="EG430" s="59"/>
      <c r="EH430" s="59"/>
      <c r="EI430" s="59"/>
      <c r="EJ430" s="59"/>
      <c r="EK430" s="59"/>
      <c r="EL430" s="59"/>
      <c r="EM430" s="59"/>
      <c r="EN430" s="59"/>
      <c r="EO430" s="59"/>
      <c r="EP430" s="59"/>
      <c r="EQ430" s="59"/>
      <c r="ER430" s="59"/>
      <c r="ES430" s="59"/>
      <c r="ET430" s="59"/>
    </row>
    <row r="431" spans="1:150" outlineLevel="1" x14ac:dyDescent="0.2">
      <c r="A431" s="17">
        <v>228</v>
      </c>
      <c r="B431" s="17">
        <v>0</v>
      </c>
      <c r="C431" s="1">
        <v>2.5989460088230153E-25</v>
      </c>
      <c r="D431" s="1">
        <f t="shared" si="31"/>
        <v>-2.5989460088230153E-25</v>
      </c>
      <c r="E431" s="1">
        <f t="shared" si="32"/>
        <v>0</v>
      </c>
      <c r="F431" s="1">
        <f t="shared" si="33"/>
        <v>0</v>
      </c>
      <c r="G431" s="1">
        <f t="shared" si="34"/>
        <v>-5.0979858854483059E-13</v>
      </c>
      <c r="H431" s="1">
        <v>3.6351798367227613E-22</v>
      </c>
      <c r="I431" s="1">
        <f t="shared" si="35"/>
        <v>9.4476361280045198E-47</v>
      </c>
      <c r="J431" s="1">
        <f t="shared" si="36"/>
        <v>-5.0979858854483059E-13</v>
      </c>
      <c r="AW431" s="59"/>
      <c r="AX431" s="59"/>
      <c r="AY431" s="59"/>
      <c r="AZ431" s="59"/>
      <c r="BA431" s="59"/>
      <c r="BB431" s="59"/>
      <c r="BC431" s="59"/>
      <c r="BD431" s="72"/>
      <c r="BE431" s="59"/>
      <c r="BF431" s="59"/>
      <c r="BG431" s="59"/>
      <c r="BH431" s="59">
        <f t="shared" si="37"/>
        <v>1</v>
      </c>
      <c r="BI431" s="59">
        <f t="shared" si="38"/>
        <v>2.5989460088230153E-25</v>
      </c>
      <c r="BJ431" s="59" t="e">
        <f t="shared" si="39"/>
        <v>#N/A</v>
      </c>
      <c r="BK431" s="59"/>
      <c r="BL431" s="59"/>
      <c r="BM431" s="59"/>
      <c r="BN431" s="59"/>
      <c r="BO431" s="59"/>
      <c r="BP431" s="59"/>
      <c r="BQ431" s="59"/>
      <c r="BR431" s="59"/>
      <c r="BS431" s="59"/>
      <c r="BT431" s="59"/>
      <c r="BU431" s="59"/>
      <c r="BV431" s="59"/>
      <c r="BW431" s="59"/>
      <c r="BX431" s="59"/>
      <c r="BY431" s="59"/>
      <c r="BZ431" s="59"/>
      <c r="CA431" s="59"/>
      <c r="CB431" s="59"/>
      <c r="CC431" s="59"/>
      <c r="CD431" s="59"/>
      <c r="CE431" s="59"/>
      <c r="CF431" s="59"/>
      <c r="CG431" s="59"/>
      <c r="CH431" s="59"/>
      <c r="CI431" s="59"/>
      <c r="CJ431" s="59"/>
      <c r="CK431" s="59"/>
      <c r="CL431" s="59"/>
      <c r="CM431" s="59"/>
      <c r="CN431" s="59"/>
      <c r="CO431" s="59"/>
      <c r="CP431" s="59"/>
      <c r="CQ431" s="59"/>
      <c r="CR431" s="59"/>
      <c r="CS431" s="59"/>
      <c r="CT431" s="59"/>
      <c r="CU431" s="59"/>
      <c r="CV431" s="59"/>
      <c r="CW431" s="59"/>
      <c r="CX431" s="59"/>
      <c r="CY431" s="59"/>
      <c r="CZ431" s="59"/>
      <c r="DA431" s="59"/>
      <c r="DB431" s="59"/>
      <c r="DC431" s="59"/>
      <c r="DD431" s="59"/>
      <c r="DE431" s="59"/>
      <c r="DF431" s="59"/>
      <c r="DG431" s="59"/>
      <c r="DH431" s="59"/>
      <c r="DI431" s="59"/>
      <c r="DJ431" s="59"/>
      <c r="DK431" s="59"/>
      <c r="DL431" s="59"/>
      <c r="DM431" s="59"/>
      <c r="DN431" s="59"/>
      <c r="DO431" s="59"/>
      <c r="DP431" s="59"/>
      <c r="DQ431" s="59"/>
      <c r="DR431" s="59"/>
      <c r="DS431" s="59"/>
      <c r="DT431" s="59"/>
      <c r="DU431" s="59"/>
      <c r="DV431" s="59"/>
      <c r="DW431" s="59"/>
      <c r="DX431" s="59"/>
      <c r="DY431" s="59"/>
      <c r="DZ431" s="59"/>
      <c r="EA431" s="59"/>
      <c r="EB431" s="59"/>
      <c r="EC431" s="59"/>
      <c r="ED431" s="59"/>
      <c r="EE431" s="59"/>
      <c r="EF431" s="59"/>
      <c r="EG431" s="59"/>
      <c r="EH431" s="59"/>
      <c r="EI431" s="59"/>
      <c r="EJ431" s="59"/>
      <c r="EK431" s="59"/>
      <c r="EL431" s="59"/>
      <c r="EM431" s="59"/>
      <c r="EN431" s="59"/>
      <c r="EO431" s="59"/>
      <c r="EP431" s="59"/>
      <c r="EQ431" s="59"/>
      <c r="ER431" s="59"/>
      <c r="ES431" s="59"/>
      <c r="ET431" s="59"/>
    </row>
    <row r="432" spans="1:150" outlineLevel="1" x14ac:dyDescent="0.2">
      <c r="A432" s="17">
        <v>229</v>
      </c>
      <c r="B432" s="17">
        <v>0</v>
      </c>
      <c r="C432" s="1">
        <v>1.7822070870509185E-5</v>
      </c>
      <c r="D432" s="1">
        <f t="shared" si="31"/>
        <v>-1.7822070870509185E-5</v>
      </c>
      <c r="E432" s="1">
        <f t="shared" si="32"/>
        <v>3.5644459370926219E-5</v>
      </c>
      <c r="F432" s="1">
        <f t="shared" si="33"/>
        <v>-5.9702980973253099E-3</v>
      </c>
      <c r="G432" s="1">
        <f t="shared" si="34"/>
        <v>-4.221657080149945E-3</v>
      </c>
      <c r="H432" s="1">
        <v>7.8209623874864718E-4</v>
      </c>
      <c r="I432" s="1">
        <f t="shared" si="35"/>
        <v>1.3949733046976246E-8</v>
      </c>
      <c r="J432" s="1">
        <f t="shared" si="36"/>
        <v>-4.2233089201983718E-3</v>
      </c>
      <c r="AW432" s="59"/>
      <c r="AX432" s="59"/>
      <c r="AY432" s="59"/>
      <c r="AZ432" s="59"/>
      <c r="BA432" s="59"/>
      <c r="BB432" s="59"/>
      <c r="BC432" s="59"/>
      <c r="BD432" s="72"/>
      <c r="BE432" s="59"/>
      <c r="BF432" s="59"/>
      <c r="BG432" s="59"/>
      <c r="BH432" s="59">
        <f t="shared" si="37"/>
        <v>1</v>
      </c>
      <c r="BI432" s="59">
        <f t="shared" si="38"/>
        <v>1.7822070870509185E-5</v>
      </c>
      <c r="BJ432" s="59" t="e">
        <f t="shared" si="39"/>
        <v>#N/A</v>
      </c>
      <c r="BK432" s="59"/>
      <c r="BL432" s="59"/>
      <c r="BM432" s="59"/>
      <c r="BN432" s="59"/>
      <c r="BO432" s="59"/>
      <c r="BP432" s="59"/>
      <c r="BQ432" s="59"/>
      <c r="BR432" s="59"/>
      <c r="BS432" s="59"/>
      <c r="BT432" s="59"/>
      <c r="BU432" s="59"/>
      <c r="BV432" s="59"/>
      <c r="BW432" s="59"/>
      <c r="BX432" s="59"/>
      <c r="BY432" s="59"/>
      <c r="BZ432" s="59"/>
      <c r="CA432" s="59"/>
      <c r="CB432" s="59"/>
      <c r="CC432" s="59"/>
      <c r="CD432" s="59"/>
      <c r="CE432" s="59"/>
      <c r="CF432" s="59"/>
      <c r="CG432" s="59"/>
      <c r="CH432" s="59"/>
      <c r="CI432" s="59"/>
      <c r="CJ432" s="59"/>
      <c r="CK432" s="59"/>
      <c r="CL432" s="59"/>
      <c r="CM432" s="59"/>
      <c r="CN432" s="59"/>
      <c r="CO432" s="59"/>
      <c r="CP432" s="59"/>
      <c r="CQ432" s="59"/>
      <c r="CR432" s="59"/>
      <c r="CS432" s="59"/>
      <c r="CT432" s="59"/>
      <c r="CU432" s="59"/>
      <c r="CV432" s="59"/>
      <c r="CW432" s="59"/>
      <c r="CX432" s="59"/>
      <c r="CY432" s="59"/>
      <c r="CZ432" s="59"/>
      <c r="DA432" s="59"/>
      <c r="DB432" s="59"/>
      <c r="DC432" s="59"/>
      <c r="DD432" s="59"/>
      <c r="DE432" s="59"/>
      <c r="DF432" s="59"/>
      <c r="DG432" s="59"/>
      <c r="DH432" s="59"/>
      <c r="DI432" s="59"/>
      <c r="DJ432" s="59"/>
      <c r="DK432" s="59"/>
      <c r="DL432" s="59"/>
      <c r="DM432" s="59"/>
      <c r="DN432" s="59"/>
      <c r="DO432" s="59"/>
      <c r="DP432" s="59"/>
      <c r="DQ432" s="59"/>
      <c r="DR432" s="59"/>
      <c r="DS432" s="59"/>
      <c r="DT432" s="59"/>
      <c r="DU432" s="59"/>
      <c r="DV432" s="59"/>
      <c r="DW432" s="59"/>
      <c r="DX432" s="59"/>
      <c r="DY432" s="59"/>
      <c r="DZ432" s="59"/>
      <c r="EA432" s="59"/>
      <c r="EB432" s="59"/>
      <c r="EC432" s="59"/>
      <c r="ED432" s="59"/>
      <c r="EE432" s="59"/>
      <c r="EF432" s="59"/>
      <c r="EG432" s="59"/>
      <c r="EH432" s="59"/>
      <c r="EI432" s="59"/>
      <c r="EJ432" s="59"/>
      <c r="EK432" s="59"/>
      <c r="EL432" s="59"/>
      <c r="EM432" s="59"/>
      <c r="EN432" s="59"/>
      <c r="EO432" s="59"/>
      <c r="EP432" s="59"/>
      <c r="EQ432" s="59"/>
      <c r="ER432" s="59"/>
      <c r="ES432" s="59"/>
      <c r="ET432" s="59"/>
    </row>
    <row r="433" spans="1:150" outlineLevel="1" x14ac:dyDescent="0.2">
      <c r="A433" s="17">
        <v>230</v>
      </c>
      <c r="B433" s="17">
        <v>0</v>
      </c>
      <c r="C433" s="1">
        <v>1.5992185278934441E-22</v>
      </c>
      <c r="D433" s="1">
        <f t="shared" si="31"/>
        <v>-1.5992185278934441E-22</v>
      </c>
      <c r="E433" s="1">
        <f t="shared" si="32"/>
        <v>0</v>
      </c>
      <c r="F433" s="1">
        <f t="shared" si="33"/>
        <v>0</v>
      </c>
      <c r="G433" s="1">
        <f t="shared" si="34"/>
        <v>-1.2646021223663369E-11</v>
      </c>
      <c r="H433" s="1">
        <v>1.7279808944133158E-19</v>
      </c>
      <c r="I433" s="1">
        <f t="shared" si="35"/>
        <v>2.7634190621916592E-41</v>
      </c>
      <c r="J433" s="1">
        <f t="shared" si="36"/>
        <v>-1.2646021223663369E-11</v>
      </c>
      <c r="AW433" s="59"/>
      <c r="AX433" s="59"/>
      <c r="AY433" s="59"/>
      <c r="AZ433" s="59"/>
      <c r="BA433" s="59"/>
      <c r="BB433" s="59"/>
      <c r="BC433" s="59"/>
      <c r="BD433" s="72"/>
      <c r="BE433" s="59"/>
      <c r="BF433" s="59"/>
      <c r="BG433" s="59"/>
      <c r="BH433" s="59">
        <f t="shared" si="37"/>
        <v>1</v>
      </c>
      <c r="BI433" s="59">
        <f t="shared" si="38"/>
        <v>1.5992185278934441E-22</v>
      </c>
      <c r="BJ433" s="59" t="e">
        <f t="shared" si="39"/>
        <v>#N/A</v>
      </c>
      <c r="BK433" s="59"/>
      <c r="BL433" s="59"/>
      <c r="BM433" s="59"/>
      <c r="BN433" s="59"/>
      <c r="BO433" s="59"/>
      <c r="BP433" s="59"/>
      <c r="BQ433" s="59"/>
      <c r="BR433" s="59"/>
      <c r="BS433" s="59"/>
      <c r="BT433" s="59"/>
      <c r="BU433" s="59"/>
      <c r="BV433" s="59"/>
      <c r="BW433" s="59"/>
      <c r="BX433" s="59"/>
      <c r="BY433" s="59"/>
      <c r="BZ433" s="59"/>
      <c r="CA433" s="59"/>
      <c r="CB433" s="59"/>
      <c r="CC433" s="59"/>
      <c r="CD433" s="59"/>
      <c r="CE433" s="59"/>
      <c r="CF433" s="59"/>
      <c r="CG433" s="59"/>
      <c r="CH433" s="59"/>
      <c r="CI433" s="59"/>
      <c r="CJ433" s="59"/>
      <c r="CK433" s="59"/>
      <c r="CL433" s="59"/>
      <c r="CM433" s="59"/>
      <c r="CN433" s="59"/>
      <c r="CO433" s="59"/>
      <c r="CP433" s="59"/>
      <c r="CQ433" s="59"/>
      <c r="CR433" s="59"/>
      <c r="CS433" s="59"/>
      <c r="CT433" s="59"/>
      <c r="CU433" s="59"/>
      <c r="CV433" s="59"/>
      <c r="CW433" s="59"/>
      <c r="CX433" s="59"/>
      <c r="CY433" s="59"/>
      <c r="CZ433" s="59"/>
      <c r="DA433" s="59"/>
      <c r="DB433" s="59"/>
      <c r="DC433" s="59"/>
      <c r="DD433" s="59"/>
      <c r="DE433" s="59"/>
      <c r="DF433" s="59"/>
      <c r="DG433" s="59"/>
      <c r="DH433" s="59"/>
      <c r="DI433" s="59"/>
      <c r="DJ433" s="59"/>
      <c r="DK433" s="59"/>
      <c r="DL433" s="59"/>
      <c r="DM433" s="59"/>
      <c r="DN433" s="59"/>
      <c r="DO433" s="59"/>
      <c r="DP433" s="59"/>
      <c r="DQ433" s="59"/>
      <c r="DR433" s="59"/>
      <c r="DS433" s="59"/>
      <c r="DT433" s="59"/>
      <c r="DU433" s="59"/>
      <c r="DV433" s="59"/>
      <c r="DW433" s="59"/>
      <c r="DX433" s="59"/>
      <c r="DY433" s="59"/>
      <c r="DZ433" s="59"/>
      <c r="EA433" s="59"/>
      <c r="EB433" s="59"/>
      <c r="EC433" s="59"/>
      <c r="ED433" s="59"/>
      <c r="EE433" s="59"/>
      <c r="EF433" s="59"/>
      <c r="EG433" s="59"/>
      <c r="EH433" s="59"/>
      <c r="EI433" s="59"/>
      <c r="EJ433" s="59"/>
      <c r="EK433" s="59"/>
      <c r="EL433" s="59"/>
      <c r="EM433" s="59"/>
      <c r="EN433" s="59"/>
      <c r="EO433" s="59"/>
      <c r="EP433" s="59"/>
      <c r="EQ433" s="59"/>
      <c r="ER433" s="59"/>
      <c r="ES433" s="59"/>
      <c r="ET433" s="59"/>
    </row>
    <row r="434" spans="1:150" outlineLevel="1" x14ac:dyDescent="0.2">
      <c r="A434" s="17">
        <v>231</v>
      </c>
      <c r="B434" s="17">
        <v>0</v>
      </c>
      <c r="C434" s="1">
        <v>1.5410321016338881E-11</v>
      </c>
      <c r="D434" s="1">
        <f t="shared" si="31"/>
        <v>-1.5410321016338881E-11</v>
      </c>
      <c r="E434" s="1">
        <f t="shared" si="32"/>
        <v>3.0820679341776567E-11</v>
      </c>
      <c r="F434" s="1">
        <f t="shared" si="33"/>
        <v>-5.5516375369593937E-6</v>
      </c>
      <c r="G434" s="1">
        <f t="shared" si="34"/>
        <v>-3.9255981730911223E-6</v>
      </c>
      <c r="H434" s="1">
        <v>3.9826209131399244E-9</v>
      </c>
      <c r="I434" s="1">
        <f t="shared" si="35"/>
        <v>6.1373467003243957E-20</v>
      </c>
      <c r="J434" s="1">
        <f t="shared" si="36"/>
        <v>-3.9255981809082073E-6</v>
      </c>
      <c r="AW434" s="59"/>
      <c r="AX434" s="59"/>
      <c r="AY434" s="59"/>
      <c r="AZ434" s="59"/>
      <c r="BA434" s="59"/>
      <c r="BB434" s="59"/>
      <c r="BC434" s="59"/>
      <c r="BD434" s="72"/>
      <c r="BE434" s="59"/>
      <c r="BF434" s="59"/>
      <c r="BG434" s="59"/>
      <c r="BH434" s="59">
        <f t="shared" si="37"/>
        <v>1</v>
      </c>
      <c r="BI434" s="59">
        <f t="shared" si="38"/>
        <v>1.5410321016338881E-11</v>
      </c>
      <c r="BJ434" s="59" t="e">
        <f t="shared" si="39"/>
        <v>#N/A</v>
      </c>
      <c r="BK434" s="59"/>
      <c r="BL434" s="59"/>
      <c r="BM434" s="59"/>
      <c r="BN434" s="59"/>
      <c r="BO434" s="59"/>
      <c r="BP434" s="59"/>
      <c r="BQ434" s="59"/>
      <c r="BR434" s="59"/>
      <c r="BS434" s="59"/>
      <c r="BT434" s="59"/>
      <c r="BU434" s="59"/>
      <c r="BV434" s="59"/>
      <c r="BW434" s="59"/>
      <c r="BX434" s="59"/>
      <c r="BY434" s="59"/>
      <c r="BZ434" s="59"/>
      <c r="CA434" s="59"/>
      <c r="CB434" s="59"/>
      <c r="CC434" s="59"/>
      <c r="CD434" s="59"/>
      <c r="CE434" s="59"/>
      <c r="CF434" s="59"/>
      <c r="CG434" s="59"/>
      <c r="CH434" s="59"/>
      <c r="CI434" s="59"/>
      <c r="CJ434" s="59"/>
      <c r="CK434" s="59"/>
      <c r="CL434" s="59"/>
      <c r="CM434" s="59"/>
      <c r="CN434" s="59"/>
      <c r="CO434" s="59"/>
      <c r="CP434" s="59"/>
      <c r="CQ434" s="59"/>
      <c r="CR434" s="59"/>
      <c r="CS434" s="59"/>
      <c r="CT434" s="59"/>
      <c r="CU434" s="59"/>
      <c r="CV434" s="59"/>
      <c r="CW434" s="59"/>
      <c r="CX434" s="59"/>
      <c r="CY434" s="59"/>
      <c r="CZ434" s="59"/>
      <c r="DA434" s="59"/>
      <c r="DB434" s="59"/>
      <c r="DC434" s="59"/>
      <c r="DD434" s="59"/>
      <c r="DE434" s="59"/>
      <c r="DF434" s="59"/>
      <c r="DG434" s="59"/>
      <c r="DH434" s="59"/>
      <c r="DI434" s="59"/>
      <c r="DJ434" s="59"/>
      <c r="DK434" s="59"/>
      <c r="DL434" s="59"/>
      <c r="DM434" s="59"/>
      <c r="DN434" s="59"/>
      <c r="DO434" s="59"/>
      <c r="DP434" s="59"/>
      <c r="DQ434" s="59"/>
      <c r="DR434" s="59"/>
      <c r="DS434" s="59"/>
      <c r="DT434" s="59"/>
      <c r="DU434" s="59"/>
      <c r="DV434" s="59"/>
      <c r="DW434" s="59"/>
      <c r="DX434" s="59"/>
      <c r="DY434" s="59"/>
      <c r="DZ434" s="59"/>
      <c r="EA434" s="59"/>
      <c r="EB434" s="59"/>
      <c r="EC434" s="59"/>
      <c r="ED434" s="59"/>
      <c r="EE434" s="59"/>
      <c r="EF434" s="59"/>
      <c r="EG434" s="59"/>
      <c r="EH434" s="59"/>
      <c r="EI434" s="59"/>
      <c r="EJ434" s="59"/>
      <c r="EK434" s="59"/>
      <c r="EL434" s="59"/>
      <c r="EM434" s="59"/>
      <c r="EN434" s="59"/>
      <c r="EO434" s="59"/>
      <c r="EP434" s="59"/>
      <c r="EQ434" s="59"/>
      <c r="ER434" s="59"/>
      <c r="ES434" s="59"/>
      <c r="ET434" s="59"/>
    </row>
    <row r="435" spans="1:150" outlineLevel="1" x14ac:dyDescent="0.2">
      <c r="A435" s="17">
        <v>232</v>
      </c>
      <c r="B435" s="17">
        <v>0</v>
      </c>
      <c r="C435" s="1">
        <v>1.2775960612001264E-11</v>
      </c>
      <c r="D435" s="1">
        <f t="shared" si="31"/>
        <v>-1.2775960612001264E-11</v>
      </c>
      <c r="E435" s="1">
        <f t="shared" si="32"/>
        <v>2.5552004956189677E-11</v>
      </c>
      <c r="F435" s="1">
        <f t="shared" si="33"/>
        <v>-5.0548991044520045E-6</v>
      </c>
      <c r="G435" s="1">
        <f t="shared" si="34"/>
        <v>-3.5743475785329678E-6</v>
      </c>
      <c r="H435" s="1">
        <v>2.876232265495215E-9</v>
      </c>
      <c r="I435" s="1">
        <f t="shared" si="35"/>
        <v>3.674663024109535E-20</v>
      </c>
      <c r="J435" s="1">
        <f t="shared" si="36"/>
        <v>-3.5743475836732948E-6</v>
      </c>
      <c r="AW435" s="59"/>
      <c r="AX435" s="59"/>
      <c r="AY435" s="59"/>
      <c r="AZ435" s="59"/>
      <c r="BA435" s="59"/>
      <c r="BB435" s="59"/>
      <c r="BC435" s="59"/>
      <c r="BD435" s="72"/>
      <c r="BE435" s="59"/>
      <c r="BF435" s="59"/>
      <c r="BG435" s="59"/>
      <c r="BH435" s="59">
        <f t="shared" si="37"/>
        <v>1</v>
      </c>
      <c r="BI435" s="59">
        <f t="shared" si="38"/>
        <v>1.2775960612001264E-11</v>
      </c>
      <c r="BJ435" s="59" t="e">
        <f t="shared" si="39"/>
        <v>#N/A</v>
      </c>
      <c r="BK435" s="59"/>
      <c r="BL435" s="59"/>
      <c r="BM435" s="59"/>
      <c r="BN435" s="59"/>
      <c r="BO435" s="59"/>
      <c r="BP435" s="59"/>
      <c r="BQ435" s="59"/>
      <c r="BR435" s="59"/>
      <c r="BS435" s="59"/>
      <c r="BT435" s="59"/>
      <c r="BU435" s="59"/>
      <c r="BV435" s="59"/>
      <c r="BW435" s="59"/>
      <c r="BX435" s="59"/>
      <c r="BY435" s="59"/>
      <c r="BZ435" s="59"/>
      <c r="CA435" s="59"/>
      <c r="CB435" s="59"/>
      <c r="CC435" s="59"/>
      <c r="CD435" s="59"/>
      <c r="CE435" s="59"/>
      <c r="CF435" s="59"/>
      <c r="CG435" s="59"/>
      <c r="CH435" s="59"/>
      <c r="CI435" s="59"/>
      <c r="CJ435" s="59"/>
      <c r="CK435" s="59"/>
      <c r="CL435" s="59"/>
      <c r="CM435" s="59"/>
      <c r="CN435" s="59"/>
      <c r="CO435" s="59"/>
      <c r="CP435" s="59"/>
      <c r="CQ435" s="59"/>
      <c r="CR435" s="59"/>
      <c r="CS435" s="59"/>
      <c r="CT435" s="59"/>
      <c r="CU435" s="59"/>
      <c r="CV435" s="59"/>
      <c r="CW435" s="59"/>
      <c r="CX435" s="59"/>
      <c r="CY435" s="59"/>
      <c r="CZ435" s="59"/>
      <c r="DA435" s="59"/>
      <c r="DB435" s="59"/>
      <c r="DC435" s="59"/>
      <c r="DD435" s="59"/>
      <c r="DE435" s="59"/>
      <c r="DF435" s="59"/>
      <c r="DG435" s="59"/>
      <c r="DH435" s="59"/>
      <c r="DI435" s="59"/>
      <c r="DJ435" s="59"/>
      <c r="DK435" s="59"/>
      <c r="DL435" s="59"/>
      <c r="DM435" s="59"/>
      <c r="DN435" s="59"/>
      <c r="DO435" s="59"/>
      <c r="DP435" s="59"/>
      <c r="DQ435" s="59"/>
      <c r="DR435" s="59"/>
      <c r="DS435" s="59"/>
      <c r="DT435" s="59"/>
      <c r="DU435" s="59"/>
      <c r="DV435" s="59"/>
      <c r="DW435" s="59"/>
      <c r="DX435" s="59"/>
      <c r="DY435" s="59"/>
      <c r="DZ435" s="59"/>
      <c r="EA435" s="59"/>
      <c r="EB435" s="59"/>
      <c r="EC435" s="59"/>
      <c r="ED435" s="59"/>
      <c r="EE435" s="59"/>
      <c r="EF435" s="59"/>
      <c r="EG435" s="59"/>
      <c r="EH435" s="59"/>
      <c r="EI435" s="59"/>
      <c r="EJ435" s="59"/>
      <c r="EK435" s="59"/>
      <c r="EL435" s="59"/>
      <c r="EM435" s="59"/>
      <c r="EN435" s="59"/>
      <c r="EO435" s="59"/>
      <c r="EP435" s="59"/>
      <c r="EQ435" s="59"/>
      <c r="ER435" s="59"/>
      <c r="ES435" s="59"/>
      <c r="ET435" s="59"/>
    </row>
    <row r="436" spans="1:150" outlineLevel="1" x14ac:dyDescent="0.2">
      <c r="A436" s="17">
        <v>233</v>
      </c>
      <c r="B436" s="17">
        <v>1</v>
      </c>
      <c r="C436" s="1">
        <v>0.99999999996240552</v>
      </c>
      <c r="D436" s="1">
        <f t="shared" si="31"/>
        <v>3.7594483082159513E-11</v>
      </c>
      <c r="E436" s="1">
        <f t="shared" si="32"/>
        <v>7.518874411830076E-11</v>
      </c>
      <c r="F436" s="1">
        <f t="shared" si="33"/>
        <v>8.6711443373006282E-6</v>
      </c>
      <c r="G436" s="1">
        <f t="shared" si="34"/>
        <v>6.1314340152669718E-6</v>
      </c>
      <c r="H436" s="1">
        <v>9.6927865231366132E-9</v>
      </c>
      <c r="I436" s="1">
        <f t="shared" si="35"/>
        <v>3.643953025087483E-19</v>
      </c>
      <c r="J436" s="1">
        <f t="shared" si="36"/>
        <v>6.1314340449823123E-6</v>
      </c>
      <c r="AW436" s="59"/>
      <c r="AX436" s="59"/>
      <c r="AY436" s="59"/>
      <c r="AZ436" s="59"/>
      <c r="BA436" s="59"/>
      <c r="BB436" s="59"/>
      <c r="BC436" s="59"/>
      <c r="BD436" s="72"/>
      <c r="BE436" s="59"/>
      <c r="BF436" s="59"/>
      <c r="BG436" s="59"/>
      <c r="BH436" s="59">
        <f t="shared" si="37"/>
        <v>0</v>
      </c>
      <c r="BI436" s="59" t="e">
        <f t="shared" si="38"/>
        <v>#N/A</v>
      </c>
      <c r="BJ436" s="59">
        <f t="shared" si="39"/>
        <v>0.99999999996240552</v>
      </c>
      <c r="BK436" s="59"/>
      <c r="BL436" s="59"/>
      <c r="BM436" s="59"/>
      <c r="BN436" s="59"/>
      <c r="BO436" s="59"/>
      <c r="BP436" s="59"/>
      <c r="BQ436" s="59"/>
      <c r="BR436" s="59"/>
      <c r="BS436" s="59"/>
      <c r="BT436" s="59"/>
      <c r="BU436" s="59"/>
      <c r="BV436" s="59"/>
      <c r="BW436" s="59"/>
      <c r="BX436" s="59"/>
      <c r="BY436" s="59"/>
      <c r="BZ436" s="59"/>
      <c r="CA436" s="59"/>
      <c r="CB436" s="59"/>
      <c r="CC436" s="59"/>
      <c r="CD436" s="59"/>
      <c r="CE436" s="59"/>
      <c r="CF436" s="59"/>
      <c r="CG436" s="59"/>
      <c r="CH436" s="59"/>
      <c r="CI436" s="59"/>
      <c r="CJ436" s="59"/>
      <c r="CK436" s="59"/>
      <c r="CL436" s="59"/>
      <c r="CM436" s="59"/>
      <c r="CN436" s="59"/>
      <c r="CO436" s="59"/>
      <c r="CP436" s="59"/>
      <c r="CQ436" s="59"/>
      <c r="CR436" s="59"/>
      <c r="CS436" s="59"/>
      <c r="CT436" s="59"/>
      <c r="CU436" s="59"/>
      <c r="CV436" s="59"/>
      <c r="CW436" s="59"/>
      <c r="CX436" s="59"/>
      <c r="CY436" s="59"/>
      <c r="CZ436" s="59"/>
      <c r="DA436" s="59"/>
      <c r="DB436" s="59"/>
      <c r="DC436" s="59"/>
      <c r="DD436" s="59"/>
      <c r="DE436" s="59"/>
      <c r="DF436" s="59"/>
      <c r="DG436" s="59"/>
      <c r="DH436" s="59"/>
      <c r="DI436" s="59"/>
      <c r="DJ436" s="59"/>
      <c r="DK436" s="59"/>
      <c r="DL436" s="59"/>
      <c r="DM436" s="59"/>
      <c r="DN436" s="59"/>
      <c r="DO436" s="59"/>
      <c r="DP436" s="59"/>
      <c r="DQ436" s="59"/>
      <c r="DR436" s="59"/>
      <c r="DS436" s="59"/>
      <c r="DT436" s="59"/>
      <c r="DU436" s="59"/>
      <c r="DV436" s="59"/>
      <c r="DW436" s="59"/>
      <c r="DX436" s="59"/>
      <c r="DY436" s="59"/>
      <c r="DZ436" s="59"/>
      <c r="EA436" s="59"/>
      <c r="EB436" s="59"/>
      <c r="EC436" s="59"/>
      <c r="ED436" s="59"/>
      <c r="EE436" s="59"/>
      <c r="EF436" s="59"/>
      <c r="EG436" s="59"/>
      <c r="EH436" s="59"/>
      <c r="EI436" s="59"/>
      <c r="EJ436" s="59"/>
      <c r="EK436" s="59"/>
      <c r="EL436" s="59"/>
      <c r="EM436" s="59"/>
      <c r="EN436" s="59"/>
      <c r="EO436" s="59"/>
      <c r="EP436" s="59"/>
      <c r="EQ436" s="59"/>
      <c r="ER436" s="59"/>
      <c r="ES436" s="59"/>
      <c r="ET436" s="59"/>
    </row>
    <row r="437" spans="1:150" outlineLevel="1" x14ac:dyDescent="0.2">
      <c r="A437" s="17">
        <v>234</v>
      </c>
      <c r="B437" s="17">
        <v>0</v>
      </c>
      <c r="C437" s="1">
        <v>9.1791948126380738E-20</v>
      </c>
      <c r="D437" s="1">
        <f t="shared" si="31"/>
        <v>-9.1791948126380738E-20</v>
      </c>
      <c r="E437" s="1">
        <f t="shared" si="32"/>
        <v>0</v>
      </c>
      <c r="F437" s="1">
        <f t="shared" si="33"/>
        <v>0</v>
      </c>
      <c r="G437" s="1">
        <f t="shared" si="34"/>
        <v>-3.0297186028801545E-10</v>
      </c>
      <c r="H437" s="1">
        <v>8.0129327050558152E-17</v>
      </c>
      <c r="I437" s="1">
        <f t="shared" si="35"/>
        <v>7.3552270320266328E-36</v>
      </c>
      <c r="J437" s="1">
        <f t="shared" si="36"/>
        <v>-3.0297186028801545E-10</v>
      </c>
      <c r="AW437" s="59"/>
      <c r="AX437" s="59"/>
      <c r="AY437" s="59"/>
      <c r="AZ437" s="59"/>
      <c r="BA437" s="59"/>
      <c r="BB437" s="59"/>
      <c r="BC437" s="59"/>
      <c r="BD437" s="72"/>
      <c r="BE437" s="59"/>
      <c r="BF437" s="59"/>
      <c r="BG437" s="59"/>
      <c r="BH437" s="59">
        <f t="shared" si="37"/>
        <v>1</v>
      </c>
      <c r="BI437" s="59">
        <f t="shared" si="38"/>
        <v>9.1791948126380738E-20</v>
      </c>
      <c r="BJ437" s="59" t="e">
        <f t="shared" si="39"/>
        <v>#N/A</v>
      </c>
      <c r="BK437" s="59"/>
      <c r="BL437" s="59"/>
      <c r="BM437" s="59"/>
      <c r="BN437" s="59"/>
      <c r="BO437" s="59"/>
      <c r="BP437" s="59"/>
      <c r="BQ437" s="59"/>
      <c r="BR437" s="59"/>
      <c r="BS437" s="59"/>
      <c r="BT437" s="59"/>
      <c r="BU437" s="59"/>
      <c r="BV437" s="59"/>
      <c r="BW437" s="59"/>
      <c r="BX437" s="59"/>
      <c r="BY437" s="59"/>
      <c r="BZ437" s="59"/>
      <c r="CA437" s="59"/>
      <c r="CB437" s="59"/>
      <c r="CC437" s="59"/>
      <c r="CD437" s="59"/>
      <c r="CE437" s="59"/>
      <c r="CF437" s="59"/>
      <c r="CG437" s="59"/>
      <c r="CH437" s="59"/>
      <c r="CI437" s="59"/>
      <c r="CJ437" s="59"/>
      <c r="CK437" s="59"/>
      <c r="CL437" s="59"/>
      <c r="CM437" s="59"/>
      <c r="CN437" s="59"/>
      <c r="CO437" s="59"/>
      <c r="CP437" s="59"/>
      <c r="CQ437" s="59"/>
      <c r="CR437" s="59"/>
      <c r="CS437" s="59"/>
      <c r="CT437" s="59"/>
      <c r="CU437" s="59"/>
      <c r="CV437" s="59"/>
      <c r="CW437" s="59"/>
      <c r="CX437" s="59"/>
      <c r="CY437" s="59"/>
      <c r="CZ437" s="59"/>
      <c r="DA437" s="59"/>
      <c r="DB437" s="59"/>
      <c r="DC437" s="59"/>
      <c r="DD437" s="59"/>
      <c r="DE437" s="59"/>
      <c r="DF437" s="59"/>
      <c r="DG437" s="59"/>
      <c r="DH437" s="59"/>
      <c r="DI437" s="59"/>
      <c r="DJ437" s="59"/>
      <c r="DK437" s="59"/>
      <c r="DL437" s="59"/>
      <c r="DM437" s="59"/>
      <c r="DN437" s="59"/>
      <c r="DO437" s="59"/>
      <c r="DP437" s="59"/>
      <c r="DQ437" s="59"/>
      <c r="DR437" s="59"/>
      <c r="DS437" s="59"/>
      <c r="DT437" s="59"/>
      <c r="DU437" s="59"/>
      <c r="DV437" s="59"/>
      <c r="DW437" s="59"/>
      <c r="DX437" s="59"/>
      <c r="DY437" s="59"/>
      <c r="DZ437" s="59"/>
      <c r="EA437" s="59"/>
      <c r="EB437" s="59"/>
      <c r="EC437" s="59"/>
      <c r="ED437" s="59"/>
      <c r="EE437" s="59"/>
      <c r="EF437" s="59"/>
      <c r="EG437" s="59"/>
      <c r="EH437" s="59"/>
      <c r="EI437" s="59"/>
      <c r="EJ437" s="59"/>
      <c r="EK437" s="59"/>
      <c r="EL437" s="59"/>
      <c r="EM437" s="59"/>
      <c r="EN437" s="59"/>
      <c r="EO437" s="59"/>
      <c r="EP437" s="59"/>
      <c r="EQ437" s="59"/>
      <c r="ER437" s="59"/>
      <c r="ES437" s="59"/>
      <c r="ET437" s="59"/>
    </row>
    <row r="438" spans="1:150" outlineLevel="1" x14ac:dyDescent="0.2">
      <c r="A438" s="17">
        <v>235</v>
      </c>
      <c r="B438" s="17">
        <v>0</v>
      </c>
      <c r="C438" s="1">
        <v>1.5053358958173567E-8</v>
      </c>
      <c r="D438" s="1">
        <f t="shared" si="31"/>
        <v>-1.5053358958173567E-8</v>
      </c>
      <c r="E438" s="1">
        <f t="shared" si="32"/>
        <v>3.0106718225002109E-8</v>
      </c>
      <c r="F438" s="1">
        <f t="shared" si="33"/>
        <v>-1.735128762513091E-4</v>
      </c>
      <c r="G438" s="1">
        <f t="shared" si="34"/>
        <v>-1.2269213171502559E-4</v>
      </c>
      <c r="H438" s="1">
        <v>1.5963772123846137E-6</v>
      </c>
      <c r="I438" s="1">
        <f t="shared" si="35"/>
        <v>2.403087793476486E-14</v>
      </c>
      <c r="J438" s="1">
        <f t="shared" si="36"/>
        <v>-1.2269222964660445E-4</v>
      </c>
      <c r="AW438" s="59"/>
      <c r="AX438" s="59"/>
      <c r="AY438" s="59"/>
      <c r="AZ438" s="59"/>
      <c r="BA438" s="59"/>
      <c r="BB438" s="59"/>
      <c r="BC438" s="59"/>
      <c r="BD438" s="72"/>
      <c r="BE438" s="59"/>
      <c r="BF438" s="59"/>
      <c r="BG438" s="59"/>
      <c r="BH438" s="59">
        <f t="shared" si="37"/>
        <v>1</v>
      </c>
      <c r="BI438" s="59">
        <f t="shared" si="38"/>
        <v>1.5053358958173567E-8</v>
      </c>
      <c r="BJ438" s="59" t="e">
        <f t="shared" si="39"/>
        <v>#N/A</v>
      </c>
      <c r="BK438" s="59"/>
      <c r="BL438" s="59"/>
      <c r="BM438" s="59"/>
      <c r="BN438" s="59"/>
      <c r="BO438" s="59"/>
      <c r="BP438" s="59"/>
      <c r="BQ438" s="59"/>
      <c r="BR438" s="59"/>
      <c r="BS438" s="59"/>
      <c r="BT438" s="59"/>
      <c r="BU438" s="59"/>
      <c r="BV438" s="59"/>
      <c r="BW438" s="59"/>
      <c r="BX438" s="59"/>
      <c r="BY438" s="59"/>
      <c r="BZ438" s="59"/>
      <c r="CA438" s="59"/>
      <c r="CB438" s="59"/>
      <c r="CC438" s="59"/>
      <c r="CD438" s="59"/>
      <c r="CE438" s="59"/>
      <c r="CF438" s="59"/>
      <c r="CG438" s="59"/>
      <c r="CH438" s="59"/>
      <c r="CI438" s="59"/>
      <c r="CJ438" s="59"/>
      <c r="CK438" s="59"/>
      <c r="CL438" s="59"/>
      <c r="CM438" s="59"/>
      <c r="CN438" s="59"/>
      <c r="CO438" s="59"/>
      <c r="CP438" s="59"/>
      <c r="CQ438" s="59"/>
      <c r="CR438" s="59"/>
      <c r="CS438" s="59"/>
      <c r="CT438" s="59"/>
      <c r="CU438" s="59"/>
      <c r="CV438" s="59"/>
      <c r="CW438" s="59"/>
      <c r="CX438" s="59"/>
      <c r="CY438" s="59"/>
      <c r="CZ438" s="59"/>
      <c r="DA438" s="59"/>
      <c r="DB438" s="59"/>
      <c r="DC438" s="59"/>
      <c r="DD438" s="59"/>
      <c r="DE438" s="59"/>
      <c r="DF438" s="59"/>
      <c r="DG438" s="59"/>
      <c r="DH438" s="59"/>
      <c r="DI438" s="59"/>
      <c r="DJ438" s="59"/>
      <c r="DK438" s="59"/>
      <c r="DL438" s="59"/>
      <c r="DM438" s="59"/>
      <c r="DN438" s="59"/>
      <c r="DO438" s="59"/>
      <c r="DP438" s="59"/>
      <c r="DQ438" s="59"/>
      <c r="DR438" s="59"/>
      <c r="DS438" s="59"/>
      <c r="DT438" s="59"/>
      <c r="DU438" s="59"/>
      <c r="DV438" s="59"/>
      <c r="DW438" s="59"/>
      <c r="DX438" s="59"/>
      <c r="DY438" s="59"/>
      <c r="DZ438" s="59"/>
      <c r="EA438" s="59"/>
      <c r="EB438" s="59"/>
      <c r="EC438" s="59"/>
      <c r="ED438" s="59"/>
      <c r="EE438" s="59"/>
      <c r="EF438" s="59"/>
      <c r="EG438" s="59"/>
      <c r="EH438" s="59"/>
      <c r="EI438" s="59"/>
      <c r="EJ438" s="59"/>
      <c r="EK438" s="59"/>
      <c r="EL438" s="59"/>
      <c r="EM438" s="59"/>
      <c r="EN438" s="59"/>
      <c r="EO438" s="59"/>
      <c r="EP438" s="59"/>
      <c r="EQ438" s="59"/>
      <c r="ER438" s="59"/>
      <c r="ES438" s="59"/>
      <c r="ET438" s="59"/>
    </row>
    <row r="439" spans="1:150" outlineLevel="1" x14ac:dyDescent="0.2">
      <c r="A439" s="17">
        <v>236</v>
      </c>
      <c r="B439" s="17">
        <v>0</v>
      </c>
      <c r="C439" s="1">
        <v>2.8937515151774349E-7</v>
      </c>
      <c r="D439" s="1">
        <f t="shared" si="31"/>
        <v>-2.8937515151774349E-7</v>
      </c>
      <c r="E439" s="1">
        <f t="shared" si="32"/>
        <v>5.7875038692090681E-7</v>
      </c>
      <c r="F439" s="1">
        <f t="shared" si="33"/>
        <v>-7.6075645703530296E-4</v>
      </c>
      <c r="G439" s="1">
        <f t="shared" si="34"/>
        <v>-5.3793608844894026E-4</v>
      </c>
      <c r="H439" s="1">
        <v>2.6344636727643654E-5</v>
      </c>
      <c r="I439" s="1">
        <f t="shared" si="35"/>
        <v>7.6236862940349927E-12</v>
      </c>
      <c r="J439" s="1">
        <f t="shared" si="36"/>
        <v>-5.379431744543657E-4</v>
      </c>
      <c r="AW439" s="59"/>
      <c r="AX439" s="59"/>
      <c r="AY439" s="59"/>
      <c r="AZ439" s="59"/>
      <c r="BA439" s="59"/>
      <c r="BB439" s="59"/>
      <c r="BC439" s="59"/>
      <c r="BD439" s="72"/>
      <c r="BE439" s="59"/>
      <c r="BF439" s="59"/>
      <c r="BG439" s="59"/>
      <c r="BH439" s="59">
        <f t="shared" si="37"/>
        <v>1</v>
      </c>
      <c r="BI439" s="59">
        <f t="shared" si="38"/>
        <v>2.8937515151774349E-7</v>
      </c>
      <c r="BJ439" s="59" t="e">
        <f t="shared" si="39"/>
        <v>#N/A</v>
      </c>
      <c r="BK439" s="59"/>
      <c r="BL439" s="59"/>
      <c r="BM439" s="59"/>
      <c r="BN439" s="59"/>
      <c r="BO439" s="59"/>
      <c r="BP439" s="59"/>
      <c r="BQ439" s="59"/>
      <c r="BR439" s="59"/>
      <c r="BS439" s="59"/>
      <c r="BT439" s="59"/>
      <c r="BU439" s="59"/>
      <c r="BV439" s="59"/>
      <c r="BW439" s="59"/>
      <c r="BX439" s="59"/>
      <c r="BY439" s="59"/>
      <c r="BZ439" s="59"/>
      <c r="CA439" s="59"/>
      <c r="CB439" s="59"/>
      <c r="CC439" s="59"/>
      <c r="CD439" s="59"/>
      <c r="CE439" s="59"/>
      <c r="CF439" s="59"/>
      <c r="CG439" s="59"/>
      <c r="CH439" s="59"/>
      <c r="CI439" s="59"/>
      <c r="CJ439" s="59"/>
      <c r="CK439" s="59"/>
      <c r="CL439" s="59"/>
      <c r="CM439" s="59"/>
      <c r="CN439" s="59"/>
      <c r="CO439" s="59"/>
      <c r="CP439" s="59"/>
      <c r="CQ439" s="59"/>
      <c r="CR439" s="59"/>
      <c r="CS439" s="59"/>
      <c r="CT439" s="59"/>
      <c r="CU439" s="59"/>
      <c r="CV439" s="59"/>
      <c r="CW439" s="59"/>
      <c r="CX439" s="59"/>
      <c r="CY439" s="59"/>
      <c r="CZ439" s="59"/>
      <c r="DA439" s="59"/>
      <c r="DB439" s="59"/>
      <c r="DC439" s="59"/>
      <c r="DD439" s="59"/>
      <c r="DE439" s="59"/>
      <c r="DF439" s="59"/>
      <c r="DG439" s="59"/>
      <c r="DH439" s="59"/>
      <c r="DI439" s="59"/>
      <c r="DJ439" s="59"/>
      <c r="DK439" s="59"/>
      <c r="DL439" s="59"/>
      <c r="DM439" s="59"/>
      <c r="DN439" s="59"/>
      <c r="DO439" s="59"/>
      <c r="DP439" s="59"/>
      <c r="DQ439" s="59"/>
      <c r="DR439" s="59"/>
      <c r="DS439" s="59"/>
      <c r="DT439" s="59"/>
      <c r="DU439" s="59"/>
      <c r="DV439" s="59"/>
      <c r="DW439" s="59"/>
      <c r="DX439" s="59"/>
      <c r="DY439" s="59"/>
      <c r="DZ439" s="59"/>
      <c r="EA439" s="59"/>
      <c r="EB439" s="59"/>
      <c r="EC439" s="59"/>
      <c r="ED439" s="59"/>
      <c r="EE439" s="59"/>
      <c r="EF439" s="59"/>
      <c r="EG439" s="59"/>
      <c r="EH439" s="59"/>
      <c r="EI439" s="59"/>
      <c r="EJ439" s="59"/>
      <c r="EK439" s="59"/>
      <c r="EL439" s="59"/>
      <c r="EM439" s="59"/>
      <c r="EN439" s="59"/>
      <c r="EO439" s="59"/>
      <c r="EP439" s="59"/>
      <c r="EQ439" s="59"/>
      <c r="ER439" s="59"/>
      <c r="ES439" s="59"/>
      <c r="ET439" s="59"/>
    </row>
    <row r="440" spans="1:150" outlineLevel="1" x14ac:dyDescent="0.2">
      <c r="A440" s="17">
        <v>237</v>
      </c>
      <c r="B440" s="17">
        <v>0</v>
      </c>
      <c r="C440" s="1">
        <v>1.5885987981468987E-21</v>
      </c>
      <c r="D440" s="1">
        <f t="shared" si="31"/>
        <v>-1.5885987981468987E-21</v>
      </c>
      <c r="E440" s="1">
        <f t="shared" si="32"/>
        <v>0</v>
      </c>
      <c r="F440" s="1">
        <f t="shared" si="33"/>
        <v>0</v>
      </c>
      <c r="G440" s="1">
        <f t="shared" si="34"/>
        <v>-3.9857230186590972E-11</v>
      </c>
      <c r="H440" s="1">
        <v>1.7607975501480245E-18</v>
      </c>
      <c r="I440" s="1">
        <f t="shared" si="35"/>
        <v>2.7972008719451552E-39</v>
      </c>
      <c r="J440" s="1">
        <f t="shared" si="36"/>
        <v>-3.9857230186590972E-11</v>
      </c>
      <c r="AW440" s="59"/>
      <c r="AX440" s="59"/>
      <c r="AY440" s="59"/>
      <c r="AZ440" s="59"/>
      <c r="BA440" s="59"/>
      <c r="BB440" s="59"/>
      <c r="BC440" s="59"/>
      <c r="BD440" s="72"/>
      <c r="BE440" s="59"/>
      <c r="BF440" s="59"/>
      <c r="BG440" s="59"/>
      <c r="BH440" s="59">
        <f t="shared" si="37"/>
        <v>1</v>
      </c>
      <c r="BI440" s="59">
        <f t="shared" si="38"/>
        <v>1.5885987981468987E-21</v>
      </c>
      <c r="BJ440" s="59" t="e">
        <f t="shared" si="39"/>
        <v>#N/A</v>
      </c>
      <c r="BK440" s="59"/>
      <c r="BL440" s="59"/>
      <c r="BM440" s="59"/>
      <c r="BN440" s="59"/>
      <c r="BO440" s="59"/>
      <c r="BP440" s="59"/>
      <c r="BQ440" s="59"/>
      <c r="BR440" s="59"/>
      <c r="BS440" s="59"/>
      <c r="BT440" s="59"/>
      <c r="BU440" s="59"/>
      <c r="BV440" s="59"/>
      <c r="BW440" s="59"/>
      <c r="BX440" s="59"/>
      <c r="BY440" s="59"/>
      <c r="BZ440" s="59"/>
      <c r="CA440" s="59"/>
      <c r="CB440" s="59"/>
      <c r="CC440" s="59"/>
      <c r="CD440" s="59"/>
      <c r="CE440" s="59"/>
      <c r="CF440" s="59"/>
      <c r="CG440" s="59"/>
      <c r="CH440" s="59"/>
      <c r="CI440" s="59"/>
      <c r="CJ440" s="59"/>
      <c r="CK440" s="59"/>
      <c r="CL440" s="59"/>
      <c r="CM440" s="59"/>
      <c r="CN440" s="59"/>
      <c r="CO440" s="59"/>
      <c r="CP440" s="59"/>
      <c r="CQ440" s="59"/>
      <c r="CR440" s="59"/>
      <c r="CS440" s="59"/>
      <c r="CT440" s="59"/>
      <c r="CU440" s="59"/>
      <c r="CV440" s="59"/>
      <c r="CW440" s="59"/>
      <c r="CX440" s="59"/>
      <c r="CY440" s="59"/>
      <c r="CZ440" s="59"/>
      <c r="DA440" s="59"/>
      <c r="DB440" s="59"/>
      <c r="DC440" s="59"/>
      <c r="DD440" s="59"/>
      <c r="DE440" s="59"/>
      <c r="DF440" s="59"/>
      <c r="DG440" s="59"/>
      <c r="DH440" s="59"/>
      <c r="DI440" s="59"/>
      <c r="DJ440" s="59"/>
      <c r="DK440" s="59"/>
      <c r="DL440" s="59"/>
      <c r="DM440" s="59"/>
      <c r="DN440" s="59"/>
      <c r="DO440" s="59"/>
      <c r="DP440" s="59"/>
      <c r="DQ440" s="59"/>
      <c r="DR440" s="59"/>
      <c r="DS440" s="59"/>
      <c r="DT440" s="59"/>
      <c r="DU440" s="59"/>
      <c r="DV440" s="59"/>
      <c r="DW440" s="59"/>
      <c r="DX440" s="59"/>
      <c r="DY440" s="59"/>
      <c r="DZ440" s="59"/>
      <c r="EA440" s="59"/>
      <c r="EB440" s="59"/>
      <c r="EC440" s="59"/>
      <c r="ED440" s="59"/>
      <c r="EE440" s="59"/>
      <c r="EF440" s="59"/>
      <c r="EG440" s="59"/>
      <c r="EH440" s="59"/>
      <c r="EI440" s="59"/>
      <c r="EJ440" s="59"/>
      <c r="EK440" s="59"/>
      <c r="EL440" s="59"/>
      <c r="EM440" s="59"/>
      <c r="EN440" s="59"/>
      <c r="EO440" s="59"/>
      <c r="EP440" s="59"/>
      <c r="EQ440" s="59"/>
      <c r="ER440" s="59"/>
      <c r="ES440" s="59"/>
      <c r="ET440" s="59"/>
    </row>
    <row r="441" spans="1:150" outlineLevel="1" x14ac:dyDescent="0.2">
      <c r="A441" s="17">
        <v>238</v>
      </c>
      <c r="B441" s="17">
        <v>0</v>
      </c>
      <c r="C441" s="1">
        <v>1.1477392926361549E-3</v>
      </c>
      <c r="D441" s="1">
        <f t="shared" si="31"/>
        <v>-1.1477392926361549E-3</v>
      </c>
      <c r="E441" s="1">
        <f t="shared" si="32"/>
        <v>2.2967968995734533E-3</v>
      </c>
      <c r="F441" s="1">
        <f t="shared" si="33"/>
        <v>-4.7924908967816031E-2</v>
      </c>
      <c r="G441" s="1">
        <f t="shared" si="34"/>
        <v>-3.3897759686748741E-2</v>
      </c>
      <c r="H441" s="1">
        <v>2.1219178395723778E-2</v>
      </c>
      <c r="I441" s="1">
        <f t="shared" si="35"/>
        <v>2.4910652643317855E-5</v>
      </c>
      <c r="J441" s="1">
        <f t="shared" si="36"/>
        <v>-3.4263227583283595E-2</v>
      </c>
      <c r="AW441" s="59"/>
      <c r="AX441" s="59"/>
      <c r="AY441" s="59"/>
      <c r="AZ441" s="59"/>
      <c r="BA441" s="59"/>
      <c r="BB441" s="59"/>
      <c r="BC441" s="59"/>
      <c r="BD441" s="72"/>
      <c r="BE441" s="59"/>
      <c r="BF441" s="59"/>
      <c r="BG441" s="59"/>
      <c r="BH441" s="59">
        <f t="shared" si="37"/>
        <v>1</v>
      </c>
      <c r="BI441" s="59">
        <f t="shared" si="38"/>
        <v>1.1477392926361549E-3</v>
      </c>
      <c r="BJ441" s="59" t="e">
        <f t="shared" si="39"/>
        <v>#N/A</v>
      </c>
      <c r="BK441" s="59"/>
      <c r="BL441" s="59"/>
      <c r="BM441" s="59"/>
      <c r="BN441" s="59"/>
      <c r="BO441" s="59"/>
      <c r="BP441" s="59"/>
      <c r="BQ441" s="59"/>
      <c r="BR441" s="59"/>
      <c r="BS441" s="59"/>
      <c r="BT441" s="59"/>
      <c r="BU441" s="59"/>
      <c r="BV441" s="59"/>
      <c r="BW441" s="59"/>
      <c r="BX441" s="59"/>
      <c r="BY441" s="59"/>
      <c r="BZ441" s="59"/>
      <c r="CA441" s="59"/>
      <c r="CB441" s="59"/>
      <c r="CC441" s="59"/>
      <c r="CD441" s="59"/>
      <c r="CE441" s="59"/>
      <c r="CF441" s="59"/>
      <c r="CG441" s="59"/>
      <c r="CH441" s="59"/>
      <c r="CI441" s="59"/>
      <c r="CJ441" s="59"/>
      <c r="CK441" s="59"/>
      <c r="CL441" s="59"/>
      <c r="CM441" s="59"/>
      <c r="CN441" s="59"/>
      <c r="CO441" s="59"/>
      <c r="CP441" s="59"/>
      <c r="CQ441" s="59"/>
      <c r="CR441" s="59"/>
      <c r="CS441" s="59"/>
      <c r="CT441" s="59"/>
      <c r="CU441" s="59"/>
      <c r="CV441" s="59"/>
      <c r="CW441" s="59"/>
      <c r="CX441" s="59"/>
      <c r="CY441" s="59"/>
      <c r="CZ441" s="59"/>
      <c r="DA441" s="59"/>
      <c r="DB441" s="59"/>
      <c r="DC441" s="59"/>
      <c r="DD441" s="59"/>
      <c r="DE441" s="59"/>
      <c r="DF441" s="59"/>
      <c r="DG441" s="59"/>
      <c r="DH441" s="59"/>
      <c r="DI441" s="59"/>
      <c r="DJ441" s="59"/>
      <c r="DK441" s="59"/>
      <c r="DL441" s="59"/>
      <c r="DM441" s="59"/>
      <c r="DN441" s="59"/>
      <c r="DO441" s="59"/>
      <c r="DP441" s="59"/>
      <c r="DQ441" s="59"/>
      <c r="DR441" s="59"/>
      <c r="DS441" s="59"/>
      <c r="DT441" s="59"/>
      <c r="DU441" s="59"/>
      <c r="DV441" s="59"/>
      <c r="DW441" s="59"/>
      <c r="DX441" s="59"/>
      <c r="DY441" s="59"/>
      <c r="DZ441" s="59"/>
      <c r="EA441" s="59"/>
      <c r="EB441" s="59"/>
      <c r="EC441" s="59"/>
      <c r="ED441" s="59"/>
      <c r="EE441" s="59"/>
      <c r="EF441" s="59"/>
      <c r="EG441" s="59"/>
      <c r="EH441" s="59"/>
      <c r="EI441" s="59"/>
      <c r="EJ441" s="59"/>
      <c r="EK441" s="59"/>
      <c r="EL441" s="59"/>
      <c r="EM441" s="59"/>
      <c r="EN441" s="59"/>
      <c r="EO441" s="59"/>
      <c r="EP441" s="59"/>
      <c r="EQ441" s="59"/>
      <c r="ER441" s="59"/>
      <c r="ES441" s="59"/>
      <c r="ET441" s="59"/>
    </row>
    <row r="442" spans="1:150" outlineLevel="1" x14ac:dyDescent="0.2">
      <c r="A442" s="17">
        <v>239</v>
      </c>
      <c r="B442" s="17">
        <v>0</v>
      </c>
      <c r="C442" s="1">
        <v>2.4290482989906875E-27</v>
      </c>
      <c r="D442" s="1">
        <f t="shared" si="31"/>
        <v>-2.4290482989906875E-27</v>
      </c>
      <c r="E442" s="1">
        <f t="shared" si="32"/>
        <v>0</v>
      </c>
      <c r="F442" s="1">
        <f t="shared" si="33"/>
        <v>0</v>
      </c>
      <c r="G442" s="1">
        <f t="shared" si="34"/>
        <v>-4.9285376116964833E-14</v>
      </c>
      <c r="H442" s="1">
        <v>4.0648553058585246E-24</v>
      </c>
      <c r="I442" s="1">
        <f t="shared" si="35"/>
        <v>9.8737298663389199E-51</v>
      </c>
      <c r="J442" s="1">
        <f t="shared" si="36"/>
        <v>-4.9285376116964833E-14</v>
      </c>
      <c r="AW442" s="59"/>
      <c r="AX442" s="59"/>
      <c r="AY442" s="59"/>
      <c r="AZ442" s="59"/>
      <c r="BA442" s="59"/>
      <c r="BB442" s="59"/>
      <c r="BC442" s="59"/>
      <c r="BD442" s="72"/>
      <c r="BE442" s="59"/>
      <c r="BF442" s="59"/>
      <c r="BG442" s="59"/>
      <c r="BH442" s="59">
        <f t="shared" si="37"/>
        <v>1</v>
      </c>
      <c r="BI442" s="59">
        <f t="shared" si="38"/>
        <v>2.4290482989906875E-27</v>
      </c>
      <c r="BJ442" s="59" t="e">
        <f t="shared" si="39"/>
        <v>#N/A</v>
      </c>
      <c r="BK442" s="59"/>
      <c r="BL442" s="59"/>
      <c r="BM442" s="59"/>
      <c r="BN442" s="59"/>
      <c r="BO442" s="59"/>
      <c r="BP442" s="59"/>
      <c r="BQ442" s="59"/>
      <c r="BR442" s="59"/>
      <c r="BS442" s="59"/>
      <c r="BT442" s="59"/>
      <c r="BU442" s="59"/>
      <c r="BV442" s="59"/>
      <c r="BW442" s="59"/>
      <c r="BX442" s="59"/>
      <c r="BY442" s="59"/>
      <c r="BZ442" s="59"/>
      <c r="CA442" s="59"/>
      <c r="CB442" s="59"/>
      <c r="CC442" s="59"/>
      <c r="CD442" s="59"/>
      <c r="CE442" s="59"/>
      <c r="CF442" s="59"/>
      <c r="CG442" s="59"/>
      <c r="CH442" s="59"/>
      <c r="CI442" s="59"/>
      <c r="CJ442" s="59"/>
      <c r="CK442" s="59"/>
      <c r="CL442" s="59"/>
      <c r="CM442" s="59"/>
      <c r="CN442" s="59"/>
      <c r="CO442" s="59"/>
      <c r="CP442" s="59"/>
      <c r="CQ442" s="59"/>
      <c r="CR442" s="59"/>
      <c r="CS442" s="59"/>
      <c r="CT442" s="59"/>
      <c r="CU442" s="59"/>
      <c r="CV442" s="59"/>
      <c r="CW442" s="59"/>
      <c r="CX442" s="59"/>
      <c r="CY442" s="59"/>
      <c r="CZ442" s="59"/>
      <c r="DA442" s="59"/>
      <c r="DB442" s="59"/>
      <c r="DC442" s="59"/>
      <c r="DD442" s="59"/>
      <c r="DE442" s="59"/>
      <c r="DF442" s="59"/>
      <c r="DG442" s="59"/>
      <c r="DH442" s="59"/>
      <c r="DI442" s="59"/>
      <c r="DJ442" s="59"/>
      <c r="DK442" s="59"/>
      <c r="DL442" s="59"/>
      <c r="DM442" s="59"/>
      <c r="DN442" s="59"/>
      <c r="DO442" s="59"/>
      <c r="DP442" s="59"/>
      <c r="DQ442" s="59"/>
      <c r="DR442" s="59"/>
      <c r="DS442" s="59"/>
      <c r="DT442" s="59"/>
      <c r="DU442" s="59"/>
      <c r="DV442" s="59"/>
      <c r="DW442" s="59"/>
      <c r="DX442" s="59"/>
      <c r="DY442" s="59"/>
      <c r="DZ442" s="59"/>
      <c r="EA442" s="59"/>
      <c r="EB442" s="59"/>
      <c r="EC442" s="59"/>
      <c r="ED442" s="59"/>
      <c r="EE442" s="59"/>
      <c r="EF442" s="59"/>
      <c r="EG442" s="59"/>
      <c r="EH442" s="59"/>
      <c r="EI442" s="59"/>
      <c r="EJ442" s="59"/>
      <c r="EK442" s="59"/>
      <c r="EL442" s="59"/>
      <c r="EM442" s="59"/>
      <c r="EN442" s="59"/>
      <c r="EO442" s="59"/>
      <c r="EP442" s="59"/>
      <c r="EQ442" s="59"/>
      <c r="ER442" s="59"/>
      <c r="ES442" s="59"/>
      <c r="ET442" s="59"/>
    </row>
    <row r="443" spans="1:150" outlineLevel="1" x14ac:dyDescent="0.2">
      <c r="A443" s="17">
        <v>240</v>
      </c>
      <c r="B443" s="17">
        <v>0</v>
      </c>
      <c r="C443" s="1">
        <v>3.1692852766060454E-27</v>
      </c>
      <c r="D443" s="1">
        <f t="shared" si="31"/>
        <v>-3.1692852766060454E-27</v>
      </c>
      <c r="E443" s="1">
        <f t="shared" si="32"/>
        <v>0</v>
      </c>
      <c r="F443" s="1">
        <f t="shared" si="33"/>
        <v>0</v>
      </c>
      <c r="G443" s="1">
        <f t="shared" si="34"/>
        <v>-5.6296405538951116E-14</v>
      </c>
      <c r="H443" s="1">
        <v>5.4373690333448368E-24</v>
      </c>
      <c r="I443" s="1">
        <f t="shared" si="35"/>
        <v>1.7232573620853439E-50</v>
      </c>
      <c r="J443" s="1">
        <f t="shared" si="36"/>
        <v>-5.6296405538951116E-14</v>
      </c>
      <c r="AW443" s="59"/>
      <c r="AX443" s="59"/>
      <c r="AY443" s="59"/>
      <c r="AZ443" s="59"/>
      <c r="BA443" s="59"/>
      <c r="BB443" s="59"/>
      <c r="BC443" s="59"/>
      <c r="BD443" s="72"/>
      <c r="BE443" s="59"/>
      <c r="BF443" s="59"/>
      <c r="BG443" s="59"/>
      <c r="BH443" s="59">
        <f t="shared" si="37"/>
        <v>1</v>
      </c>
      <c r="BI443" s="59">
        <f t="shared" si="38"/>
        <v>3.1692852766060454E-27</v>
      </c>
      <c r="BJ443" s="59" t="e">
        <f t="shared" si="39"/>
        <v>#N/A</v>
      </c>
      <c r="BK443" s="59"/>
      <c r="BL443" s="59"/>
      <c r="BM443" s="59"/>
      <c r="BN443" s="59"/>
      <c r="BO443" s="59"/>
      <c r="BP443" s="59"/>
      <c r="BQ443" s="59"/>
      <c r="BR443" s="59"/>
      <c r="BS443" s="59"/>
      <c r="BT443" s="59"/>
      <c r="BU443" s="59"/>
      <c r="BV443" s="59"/>
      <c r="BW443" s="59"/>
      <c r="BX443" s="59"/>
      <c r="BY443" s="59"/>
      <c r="BZ443" s="59"/>
      <c r="CA443" s="59"/>
      <c r="CB443" s="59"/>
      <c r="CC443" s="59"/>
      <c r="CD443" s="59"/>
      <c r="CE443" s="59"/>
      <c r="CF443" s="59"/>
      <c r="CG443" s="59"/>
      <c r="CH443" s="59"/>
      <c r="CI443" s="59"/>
      <c r="CJ443" s="59"/>
      <c r="CK443" s="59"/>
      <c r="CL443" s="59"/>
      <c r="CM443" s="59"/>
      <c r="CN443" s="59"/>
      <c r="CO443" s="59"/>
      <c r="CP443" s="59"/>
      <c r="CQ443" s="59"/>
      <c r="CR443" s="59"/>
      <c r="CS443" s="59"/>
      <c r="CT443" s="59"/>
      <c r="CU443" s="59"/>
      <c r="CV443" s="59"/>
      <c r="CW443" s="59"/>
      <c r="CX443" s="59"/>
      <c r="CY443" s="59"/>
      <c r="CZ443" s="59"/>
      <c r="DA443" s="59"/>
      <c r="DB443" s="59"/>
      <c r="DC443" s="59"/>
      <c r="DD443" s="59"/>
      <c r="DE443" s="59"/>
      <c r="DF443" s="59"/>
      <c r="DG443" s="59"/>
      <c r="DH443" s="59"/>
      <c r="DI443" s="59"/>
      <c r="DJ443" s="59"/>
      <c r="DK443" s="59"/>
      <c r="DL443" s="59"/>
      <c r="DM443" s="59"/>
      <c r="DN443" s="59"/>
      <c r="DO443" s="59"/>
      <c r="DP443" s="59"/>
      <c r="DQ443" s="59"/>
      <c r="DR443" s="59"/>
      <c r="DS443" s="59"/>
      <c r="DT443" s="59"/>
      <c r="DU443" s="59"/>
      <c r="DV443" s="59"/>
      <c r="DW443" s="59"/>
      <c r="DX443" s="59"/>
      <c r="DY443" s="59"/>
      <c r="DZ443" s="59"/>
      <c r="EA443" s="59"/>
      <c r="EB443" s="59"/>
      <c r="EC443" s="59"/>
      <c r="ED443" s="59"/>
      <c r="EE443" s="59"/>
      <c r="EF443" s="59"/>
      <c r="EG443" s="59"/>
      <c r="EH443" s="59"/>
      <c r="EI443" s="59"/>
      <c r="EJ443" s="59"/>
      <c r="EK443" s="59"/>
      <c r="EL443" s="59"/>
      <c r="EM443" s="59"/>
      <c r="EN443" s="59"/>
      <c r="EO443" s="59"/>
      <c r="EP443" s="59"/>
      <c r="EQ443" s="59"/>
      <c r="ER443" s="59"/>
      <c r="ES443" s="59"/>
      <c r="ET443" s="59"/>
    </row>
    <row r="444" spans="1:150" outlineLevel="1" x14ac:dyDescent="0.2">
      <c r="A444" s="17">
        <v>241</v>
      </c>
      <c r="B444" s="17">
        <v>0</v>
      </c>
      <c r="C444" s="1">
        <v>2.1802819644162318E-21</v>
      </c>
      <c r="D444" s="1">
        <f t="shared" si="31"/>
        <v>-2.1802819644162318E-21</v>
      </c>
      <c r="E444" s="1">
        <f t="shared" si="32"/>
        <v>0</v>
      </c>
      <c r="F444" s="1">
        <f t="shared" si="33"/>
        <v>0</v>
      </c>
      <c r="G444" s="1">
        <f t="shared" si="34"/>
        <v>-4.6693489529229148E-11</v>
      </c>
      <c r="H444" s="1">
        <v>2.3914781617512851E-18</v>
      </c>
      <c r="I444" s="1">
        <f t="shared" si="35"/>
        <v>5.2140967043616119E-39</v>
      </c>
      <c r="J444" s="1">
        <f t="shared" si="36"/>
        <v>-4.6693489529229148E-11</v>
      </c>
      <c r="AW444" s="59"/>
      <c r="AX444" s="59"/>
      <c r="AY444" s="59"/>
      <c r="AZ444" s="59"/>
      <c r="BA444" s="59"/>
      <c r="BB444" s="59"/>
      <c r="BC444" s="59"/>
      <c r="BD444" s="72"/>
      <c r="BE444" s="59"/>
      <c r="BF444" s="59"/>
      <c r="BG444" s="59"/>
      <c r="BH444" s="59">
        <f t="shared" si="37"/>
        <v>1</v>
      </c>
      <c r="BI444" s="59">
        <f t="shared" si="38"/>
        <v>2.1802819644162318E-21</v>
      </c>
      <c r="BJ444" s="59" t="e">
        <f t="shared" si="39"/>
        <v>#N/A</v>
      </c>
      <c r="BK444" s="59"/>
      <c r="BL444" s="59"/>
      <c r="BM444" s="59"/>
      <c r="BN444" s="59"/>
      <c r="BO444" s="59"/>
      <c r="BP444" s="59"/>
      <c r="BQ444" s="59"/>
      <c r="BR444" s="59"/>
      <c r="BS444" s="59"/>
      <c r="BT444" s="59"/>
      <c r="BU444" s="59"/>
      <c r="BV444" s="59"/>
      <c r="BW444" s="59"/>
      <c r="BX444" s="59"/>
      <c r="BY444" s="59"/>
      <c r="BZ444" s="59"/>
      <c r="CA444" s="59"/>
      <c r="CB444" s="59"/>
      <c r="CC444" s="59"/>
      <c r="CD444" s="59"/>
      <c r="CE444" s="59"/>
      <c r="CF444" s="59"/>
      <c r="CG444" s="59"/>
      <c r="CH444" s="59"/>
      <c r="CI444" s="59"/>
      <c r="CJ444" s="59"/>
      <c r="CK444" s="59"/>
      <c r="CL444" s="59"/>
      <c r="CM444" s="59"/>
      <c r="CN444" s="59"/>
      <c r="CO444" s="59"/>
      <c r="CP444" s="59"/>
      <c r="CQ444" s="59"/>
      <c r="CR444" s="59"/>
      <c r="CS444" s="59"/>
      <c r="CT444" s="59"/>
      <c r="CU444" s="59"/>
      <c r="CV444" s="59"/>
      <c r="CW444" s="59"/>
      <c r="CX444" s="59"/>
      <c r="CY444" s="59"/>
      <c r="CZ444" s="59"/>
      <c r="DA444" s="59"/>
      <c r="DB444" s="59"/>
      <c r="DC444" s="59"/>
      <c r="DD444" s="59"/>
      <c r="DE444" s="59"/>
      <c r="DF444" s="59"/>
      <c r="DG444" s="59"/>
      <c r="DH444" s="59"/>
      <c r="DI444" s="59"/>
      <c r="DJ444" s="59"/>
      <c r="DK444" s="59"/>
      <c r="DL444" s="59"/>
      <c r="DM444" s="59"/>
      <c r="DN444" s="59"/>
      <c r="DO444" s="59"/>
      <c r="DP444" s="59"/>
      <c r="DQ444" s="59"/>
      <c r="DR444" s="59"/>
      <c r="DS444" s="59"/>
      <c r="DT444" s="59"/>
      <c r="DU444" s="59"/>
      <c r="DV444" s="59"/>
      <c r="DW444" s="59"/>
      <c r="DX444" s="59"/>
      <c r="DY444" s="59"/>
      <c r="DZ444" s="59"/>
      <c r="EA444" s="59"/>
      <c r="EB444" s="59"/>
      <c r="EC444" s="59"/>
      <c r="ED444" s="59"/>
      <c r="EE444" s="59"/>
      <c r="EF444" s="59"/>
      <c r="EG444" s="59"/>
      <c r="EH444" s="59"/>
      <c r="EI444" s="59"/>
      <c r="EJ444" s="59"/>
      <c r="EK444" s="59"/>
      <c r="EL444" s="59"/>
      <c r="EM444" s="59"/>
      <c r="EN444" s="59"/>
      <c r="EO444" s="59"/>
      <c r="EP444" s="59"/>
      <c r="EQ444" s="59"/>
      <c r="ER444" s="59"/>
      <c r="ES444" s="59"/>
      <c r="ET444" s="59"/>
    </row>
    <row r="445" spans="1:150" outlineLevel="1" x14ac:dyDescent="0.2">
      <c r="A445" s="17">
        <v>242</v>
      </c>
      <c r="B445" s="17">
        <v>0</v>
      </c>
      <c r="C445" s="1">
        <v>1.9433136525699536E-22</v>
      </c>
      <c r="D445" s="1">
        <f t="shared" si="31"/>
        <v>-1.9433136525699536E-22</v>
      </c>
      <c r="E445" s="1">
        <f t="shared" si="32"/>
        <v>0</v>
      </c>
      <c r="F445" s="1">
        <f t="shared" si="33"/>
        <v>0</v>
      </c>
      <c r="G445" s="1">
        <f t="shared" si="34"/>
        <v>-1.394027852150004E-11</v>
      </c>
      <c r="H445" s="1">
        <v>1.9771657364717521E-19</v>
      </c>
      <c r="I445" s="1">
        <f t="shared" si="35"/>
        <v>3.8422531690790826E-41</v>
      </c>
      <c r="J445" s="1">
        <f t="shared" si="36"/>
        <v>-1.394027852150004E-11</v>
      </c>
      <c r="AW445" s="59"/>
      <c r="AX445" s="59"/>
      <c r="AY445" s="59"/>
      <c r="AZ445" s="59"/>
      <c r="BA445" s="59"/>
      <c r="BB445" s="59"/>
      <c r="BC445" s="59"/>
      <c r="BD445" s="72"/>
      <c r="BE445" s="59"/>
      <c r="BF445" s="59"/>
      <c r="BG445" s="59"/>
      <c r="BH445" s="59">
        <f t="shared" si="37"/>
        <v>1</v>
      </c>
      <c r="BI445" s="59">
        <f t="shared" si="38"/>
        <v>1.9433136525699536E-22</v>
      </c>
      <c r="BJ445" s="59" t="e">
        <f t="shared" si="39"/>
        <v>#N/A</v>
      </c>
      <c r="BK445" s="59"/>
      <c r="BL445" s="59"/>
      <c r="BM445" s="59"/>
      <c r="BN445" s="59"/>
      <c r="BO445" s="59"/>
      <c r="BP445" s="59"/>
      <c r="BQ445" s="59"/>
      <c r="BR445" s="59"/>
      <c r="BS445" s="59"/>
      <c r="BT445" s="59"/>
      <c r="BU445" s="59"/>
      <c r="BV445" s="59"/>
      <c r="BW445" s="59"/>
      <c r="BX445" s="59"/>
      <c r="BY445" s="59"/>
      <c r="BZ445" s="59"/>
      <c r="CA445" s="59"/>
      <c r="CB445" s="59"/>
      <c r="CC445" s="59"/>
      <c r="CD445" s="59"/>
      <c r="CE445" s="59"/>
      <c r="CF445" s="59"/>
      <c r="CG445" s="59"/>
      <c r="CH445" s="59"/>
      <c r="CI445" s="59"/>
      <c r="CJ445" s="59"/>
      <c r="CK445" s="59"/>
      <c r="CL445" s="59"/>
      <c r="CM445" s="59"/>
      <c r="CN445" s="59"/>
      <c r="CO445" s="59"/>
      <c r="CP445" s="59"/>
      <c r="CQ445" s="59"/>
      <c r="CR445" s="59"/>
      <c r="CS445" s="59"/>
      <c r="CT445" s="59"/>
      <c r="CU445" s="59"/>
      <c r="CV445" s="59"/>
      <c r="CW445" s="59"/>
      <c r="CX445" s="59"/>
      <c r="CY445" s="59"/>
      <c r="CZ445" s="59"/>
      <c r="DA445" s="59"/>
      <c r="DB445" s="59"/>
      <c r="DC445" s="59"/>
      <c r="DD445" s="59"/>
      <c r="DE445" s="59"/>
      <c r="DF445" s="59"/>
      <c r="DG445" s="59"/>
      <c r="DH445" s="59"/>
      <c r="DI445" s="59"/>
      <c r="DJ445" s="59"/>
      <c r="DK445" s="59"/>
      <c r="DL445" s="59"/>
      <c r="DM445" s="59"/>
      <c r="DN445" s="59"/>
      <c r="DO445" s="59"/>
      <c r="DP445" s="59"/>
      <c r="DQ445" s="59"/>
      <c r="DR445" s="59"/>
      <c r="DS445" s="59"/>
      <c r="DT445" s="59"/>
      <c r="DU445" s="59"/>
      <c r="DV445" s="59"/>
      <c r="DW445" s="59"/>
      <c r="DX445" s="59"/>
      <c r="DY445" s="59"/>
      <c r="DZ445" s="59"/>
      <c r="EA445" s="59"/>
      <c r="EB445" s="59"/>
      <c r="EC445" s="59"/>
      <c r="ED445" s="59"/>
      <c r="EE445" s="59"/>
      <c r="EF445" s="59"/>
      <c r="EG445" s="59"/>
      <c r="EH445" s="59"/>
      <c r="EI445" s="59"/>
      <c r="EJ445" s="59"/>
      <c r="EK445" s="59"/>
      <c r="EL445" s="59"/>
      <c r="EM445" s="59"/>
      <c r="EN445" s="59"/>
      <c r="EO445" s="59"/>
      <c r="EP445" s="59"/>
      <c r="EQ445" s="59"/>
      <c r="ER445" s="59"/>
      <c r="ES445" s="59"/>
      <c r="ET445" s="59"/>
    </row>
    <row r="446" spans="1:150" outlineLevel="1" x14ac:dyDescent="0.2">
      <c r="A446" s="17">
        <v>243</v>
      </c>
      <c r="B446" s="17">
        <v>0</v>
      </c>
      <c r="C446" s="1">
        <v>1.972029400248415E-5</v>
      </c>
      <c r="D446" s="1">
        <f t="shared" si="31"/>
        <v>-1.972029400248415E-5</v>
      </c>
      <c r="E446" s="1">
        <f t="shared" si="32"/>
        <v>3.944097689980919E-5</v>
      </c>
      <c r="F446" s="1">
        <f t="shared" si="33"/>
        <v>-6.280205163830971E-3</v>
      </c>
      <c r="G446" s="1">
        <f t="shared" si="34"/>
        <v>-4.4407975522589268E-3</v>
      </c>
      <c r="H446" s="1">
        <v>1.2444439123256953E-3</v>
      </c>
      <c r="I446" s="1">
        <f t="shared" si="35"/>
        <v>2.4571862086183361E-8</v>
      </c>
      <c r="J446" s="1">
        <f t="shared" si="36"/>
        <v>-4.4435632956260516E-3</v>
      </c>
      <c r="AW446" s="59"/>
      <c r="AX446" s="59"/>
      <c r="AY446" s="59"/>
      <c r="AZ446" s="59"/>
      <c r="BA446" s="59"/>
      <c r="BB446" s="59"/>
      <c r="BC446" s="59"/>
      <c r="BD446" s="72"/>
      <c r="BE446" s="59"/>
      <c r="BF446" s="59"/>
      <c r="BG446" s="59"/>
      <c r="BH446" s="59">
        <f t="shared" si="37"/>
        <v>1</v>
      </c>
      <c r="BI446" s="59">
        <f t="shared" si="38"/>
        <v>1.972029400248415E-5</v>
      </c>
      <c r="BJ446" s="59" t="e">
        <f t="shared" si="39"/>
        <v>#N/A</v>
      </c>
      <c r="BK446" s="59"/>
      <c r="BL446" s="59"/>
      <c r="BM446" s="59"/>
      <c r="BN446" s="59"/>
      <c r="BO446" s="59"/>
      <c r="BP446" s="59"/>
      <c r="BQ446" s="59"/>
      <c r="BR446" s="59"/>
      <c r="BS446" s="59"/>
      <c r="BT446" s="59"/>
      <c r="BU446" s="59"/>
      <c r="BV446" s="59"/>
      <c r="BW446" s="59"/>
      <c r="BX446" s="59"/>
      <c r="BY446" s="59"/>
      <c r="BZ446" s="59"/>
      <c r="CA446" s="59"/>
      <c r="CB446" s="59"/>
      <c r="CC446" s="59"/>
      <c r="CD446" s="59"/>
      <c r="CE446" s="59"/>
      <c r="CF446" s="59"/>
      <c r="CG446" s="59"/>
      <c r="CH446" s="59"/>
      <c r="CI446" s="59"/>
      <c r="CJ446" s="59"/>
      <c r="CK446" s="59"/>
      <c r="CL446" s="59"/>
      <c r="CM446" s="59"/>
      <c r="CN446" s="59"/>
      <c r="CO446" s="59"/>
      <c r="CP446" s="59"/>
      <c r="CQ446" s="59"/>
      <c r="CR446" s="59"/>
      <c r="CS446" s="59"/>
      <c r="CT446" s="59"/>
      <c r="CU446" s="59"/>
      <c r="CV446" s="59"/>
      <c r="CW446" s="59"/>
      <c r="CX446" s="59"/>
      <c r="CY446" s="59"/>
      <c r="CZ446" s="59"/>
      <c r="DA446" s="59"/>
      <c r="DB446" s="59"/>
      <c r="DC446" s="59"/>
      <c r="DD446" s="59"/>
      <c r="DE446" s="59"/>
      <c r="DF446" s="59"/>
      <c r="DG446" s="59"/>
      <c r="DH446" s="59"/>
      <c r="DI446" s="59"/>
      <c r="DJ446" s="59"/>
      <c r="DK446" s="59"/>
      <c r="DL446" s="59"/>
      <c r="DM446" s="59"/>
      <c r="DN446" s="59"/>
      <c r="DO446" s="59"/>
      <c r="DP446" s="59"/>
      <c r="DQ446" s="59"/>
      <c r="DR446" s="59"/>
      <c r="DS446" s="59"/>
      <c r="DT446" s="59"/>
      <c r="DU446" s="59"/>
      <c r="DV446" s="59"/>
      <c r="DW446" s="59"/>
      <c r="DX446" s="59"/>
      <c r="DY446" s="59"/>
      <c r="DZ446" s="59"/>
      <c r="EA446" s="59"/>
      <c r="EB446" s="59"/>
      <c r="EC446" s="59"/>
      <c r="ED446" s="59"/>
      <c r="EE446" s="59"/>
      <c r="EF446" s="59"/>
      <c r="EG446" s="59"/>
      <c r="EH446" s="59"/>
      <c r="EI446" s="59"/>
      <c r="EJ446" s="59"/>
      <c r="EK446" s="59"/>
      <c r="EL446" s="59"/>
      <c r="EM446" s="59"/>
      <c r="EN446" s="59"/>
      <c r="EO446" s="59"/>
      <c r="EP446" s="59"/>
      <c r="EQ446" s="59"/>
      <c r="ER446" s="59"/>
      <c r="ES446" s="59"/>
      <c r="ET446" s="59"/>
    </row>
    <row r="447" spans="1:150" outlineLevel="1" x14ac:dyDescent="0.2">
      <c r="A447" s="17">
        <v>244</v>
      </c>
      <c r="B447" s="17">
        <v>0</v>
      </c>
      <c r="C447" s="1">
        <v>1.0301957035130092E-11</v>
      </c>
      <c r="D447" s="1">
        <f t="shared" si="31"/>
        <v>-1.0301957035130092E-11</v>
      </c>
      <c r="E447" s="1">
        <f t="shared" si="32"/>
        <v>2.0603962980097374E-11</v>
      </c>
      <c r="F447" s="1">
        <f t="shared" si="33"/>
        <v>-4.5391588405890109E-6</v>
      </c>
      <c r="G447" s="1">
        <f t="shared" si="34"/>
        <v>-3.2096661875086363E-6</v>
      </c>
      <c r="H447" s="1">
        <v>2.9494465661846263E-9</v>
      </c>
      <c r="I447" s="1">
        <f t="shared" si="35"/>
        <v>3.0385071892178186E-20</v>
      </c>
      <c r="J447" s="1">
        <f t="shared" si="36"/>
        <v>-3.2096661922420059E-6</v>
      </c>
      <c r="AW447" s="59"/>
      <c r="AX447" s="59"/>
      <c r="AY447" s="59"/>
      <c r="AZ447" s="59"/>
      <c r="BA447" s="59"/>
      <c r="BB447" s="59"/>
      <c r="BC447" s="59"/>
      <c r="BD447" s="72"/>
      <c r="BE447" s="59"/>
      <c r="BF447" s="59"/>
      <c r="BG447" s="59"/>
      <c r="BH447" s="59">
        <f t="shared" si="37"/>
        <v>1</v>
      </c>
      <c r="BI447" s="59">
        <f t="shared" si="38"/>
        <v>1.0301957035130092E-11</v>
      </c>
      <c r="BJ447" s="59" t="e">
        <f t="shared" si="39"/>
        <v>#N/A</v>
      </c>
      <c r="BK447" s="59"/>
      <c r="BL447" s="59"/>
      <c r="BM447" s="59"/>
      <c r="BN447" s="59"/>
      <c r="BO447" s="59"/>
      <c r="BP447" s="59"/>
      <c r="BQ447" s="59"/>
      <c r="BR447" s="59"/>
      <c r="BS447" s="59"/>
      <c r="BT447" s="59"/>
      <c r="BU447" s="59"/>
      <c r="BV447" s="59"/>
      <c r="BW447" s="59"/>
      <c r="BX447" s="59"/>
      <c r="BY447" s="59"/>
      <c r="BZ447" s="59"/>
      <c r="CA447" s="59"/>
      <c r="CB447" s="59"/>
      <c r="CC447" s="59"/>
      <c r="CD447" s="59"/>
      <c r="CE447" s="59"/>
      <c r="CF447" s="59"/>
      <c r="CG447" s="59"/>
      <c r="CH447" s="59"/>
      <c r="CI447" s="59"/>
      <c r="CJ447" s="59"/>
      <c r="CK447" s="59"/>
      <c r="CL447" s="59"/>
      <c r="CM447" s="59"/>
      <c r="CN447" s="59"/>
      <c r="CO447" s="59"/>
      <c r="CP447" s="59"/>
      <c r="CQ447" s="59"/>
      <c r="CR447" s="59"/>
      <c r="CS447" s="59"/>
      <c r="CT447" s="59"/>
      <c r="CU447" s="59"/>
      <c r="CV447" s="59"/>
      <c r="CW447" s="59"/>
      <c r="CX447" s="59"/>
      <c r="CY447" s="59"/>
      <c r="CZ447" s="59"/>
      <c r="DA447" s="59"/>
      <c r="DB447" s="59"/>
      <c r="DC447" s="59"/>
      <c r="DD447" s="59"/>
      <c r="DE447" s="59"/>
      <c r="DF447" s="59"/>
      <c r="DG447" s="59"/>
      <c r="DH447" s="59"/>
      <c r="DI447" s="59"/>
      <c r="DJ447" s="59"/>
      <c r="DK447" s="59"/>
      <c r="DL447" s="59"/>
      <c r="DM447" s="59"/>
      <c r="DN447" s="59"/>
      <c r="DO447" s="59"/>
      <c r="DP447" s="59"/>
      <c r="DQ447" s="59"/>
      <c r="DR447" s="59"/>
      <c r="DS447" s="59"/>
      <c r="DT447" s="59"/>
      <c r="DU447" s="59"/>
      <c r="DV447" s="59"/>
      <c r="DW447" s="59"/>
      <c r="DX447" s="59"/>
      <c r="DY447" s="59"/>
      <c r="DZ447" s="59"/>
      <c r="EA447" s="59"/>
      <c r="EB447" s="59"/>
      <c r="EC447" s="59"/>
      <c r="ED447" s="59"/>
      <c r="EE447" s="59"/>
      <c r="EF447" s="59"/>
      <c r="EG447" s="59"/>
      <c r="EH447" s="59"/>
      <c r="EI447" s="59"/>
      <c r="EJ447" s="59"/>
      <c r="EK447" s="59"/>
      <c r="EL447" s="59"/>
      <c r="EM447" s="59"/>
      <c r="EN447" s="59"/>
      <c r="EO447" s="59"/>
      <c r="EP447" s="59"/>
      <c r="EQ447" s="59"/>
      <c r="ER447" s="59"/>
      <c r="ES447" s="59"/>
      <c r="ET447" s="59"/>
    </row>
    <row r="448" spans="1:150" outlineLevel="1" x14ac:dyDescent="0.2">
      <c r="A448" s="17">
        <v>245</v>
      </c>
      <c r="B448" s="17">
        <v>0</v>
      </c>
      <c r="C448" s="1">
        <v>1.04620020969391E-21</v>
      </c>
      <c r="D448" s="1">
        <f t="shared" si="31"/>
        <v>-1.04620020969391E-21</v>
      </c>
      <c r="E448" s="1">
        <f t="shared" si="32"/>
        <v>0</v>
      </c>
      <c r="F448" s="1">
        <f t="shared" si="33"/>
        <v>0</v>
      </c>
      <c r="G448" s="1">
        <f t="shared" si="34"/>
        <v>-3.2345018313395809E-11</v>
      </c>
      <c r="H448" s="1">
        <v>1.1011414627512819E-18</v>
      </c>
      <c r="I448" s="1">
        <f t="shared" si="35"/>
        <v>1.1520144292330502E-39</v>
      </c>
      <c r="J448" s="1">
        <f t="shared" si="36"/>
        <v>-3.2345018313395809E-11</v>
      </c>
      <c r="AW448" s="59"/>
      <c r="AX448" s="59"/>
      <c r="AY448" s="59"/>
      <c r="AZ448" s="59"/>
      <c r="BA448" s="59"/>
      <c r="BB448" s="59"/>
      <c r="BC448" s="59"/>
      <c r="BD448" s="72"/>
      <c r="BE448" s="59"/>
      <c r="BF448" s="59"/>
      <c r="BG448" s="59"/>
      <c r="BH448" s="59">
        <f t="shared" si="37"/>
        <v>1</v>
      </c>
      <c r="BI448" s="59">
        <f t="shared" si="38"/>
        <v>1.04620020969391E-21</v>
      </c>
      <c r="BJ448" s="59" t="e">
        <f t="shared" si="39"/>
        <v>#N/A</v>
      </c>
      <c r="BK448" s="59"/>
      <c r="BL448" s="59"/>
      <c r="BM448" s="59"/>
      <c r="BN448" s="59"/>
      <c r="BO448" s="59"/>
      <c r="BP448" s="59"/>
      <c r="BQ448" s="59"/>
      <c r="BR448" s="59"/>
      <c r="BS448" s="59"/>
      <c r="BT448" s="59"/>
      <c r="BU448" s="59"/>
      <c r="BV448" s="59"/>
      <c r="BW448" s="59"/>
      <c r="BX448" s="59"/>
      <c r="BY448" s="59"/>
      <c r="BZ448" s="59"/>
      <c r="CA448" s="59"/>
      <c r="CB448" s="59"/>
      <c r="CC448" s="59"/>
      <c r="CD448" s="59"/>
      <c r="CE448" s="59"/>
      <c r="CF448" s="59"/>
      <c r="CG448" s="59"/>
      <c r="CH448" s="59"/>
      <c r="CI448" s="59"/>
      <c r="CJ448" s="59"/>
      <c r="CK448" s="59"/>
      <c r="CL448" s="59"/>
      <c r="CM448" s="59"/>
      <c r="CN448" s="59"/>
      <c r="CO448" s="59"/>
      <c r="CP448" s="59"/>
      <c r="CQ448" s="59"/>
      <c r="CR448" s="59"/>
      <c r="CS448" s="59"/>
      <c r="CT448" s="59"/>
      <c r="CU448" s="59"/>
      <c r="CV448" s="59"/>
      <c r="CW448" s="59"/>
      <c r="CX448" s="59"/>
      <c r="CY448" s="59"/>
      <c r="CZ448" s="59"/>
      <c r="DA448" s="59"/>
      <c r="DB448" s="59"/>
      <c r="DC448" s="59"/>
      <c r="DD448" s="59"/>
      <c r="DE448" s="59"/>
      <c r="DF448" s="59"/>
      <c r="DG448" s="59"/>
      <c r="DH448" s="59"/>
      <c r="DI448" s="59"/>
      <c r="DJ448" s="59"/>
      <c r="DK448" s="59"/>
      <c r="DL448" s="59"/>
      <c r="DM448" s="59"/>
      <c r="DN448" s="59"/>
      <c r="DO448" s="59"/>
      <c r="DP448" s="59"/>
      <c r="DQ448" s="59"/>
      <c r="DR448" s="59"/>
      <c r="DS448" s="59"/>
      <c r="DT448" s="59"/>
      <c r="DU448" s="59"/>
      <c r="DV448" s="59"/>
      <c r="DW448" s="59"/>
      <c r="DX448" s="59"/>
      <c r="DY448" s="59"/>
      <c r="DZ448" s="59"/>
      <c r="EA448" s="59"/>
      <c r="EB448" s="59"/>
      <c r="EC448" s="59"/>
      <c r="ED448" s="59"/>
      <c r="EE448" s="59"/>
      <c r="EF448" s="59"/>
      <c r="EG448" s="59"/>
      <c r="EH448" s="59"/>
      <c r="EI448" s="59"/>
      <c r="EJ448" s="59"/>
      <c r="EK448" s="59"/>
      <c r="EL448" s="59"/>
      <c r="EM448" s="59"/>
      <c r="EN448" s="59"/>
      <c r="EO448" s="59"/>
      <c r="EP448" s="59"/>
      <c r="EQ448" s="59"/>
      <c r="ER448" s="59"/>
      <c r="ES448" s="59"/>
      <c r="ET448" s="59"/>
    </row>
    <row r="449" spans="1:150" outlineLevel="1" x14ac:dyDescent="0.2">
      <c r="A449" s="17">
        <v>246</v>
      </c>
      <c r="B449" s="17">
        <v>0</v>
      </c>
      <c r="C449" s="1">
        <v>3.6587763822370015E-2</v>
      </c>
      <c r="D449" s="1">
        <f t="shared" si="31"/>
        <v>-3.6587763822370015E-2</v>
      </c>
      <c r="E449" s="1">
        <f t="shared" si="32"/>
        <v>7.4547767662287698E-2</v>
      </c>
      <c r="F449" s="1">
        <f t="shared" si="33"/>
        <v>-0.27303437084419918</v>
      </c>
      <c r="G449" s="1">
        <f t="shared" si="34"/>
        <v>-0.19487756951918891</v>
      </c>
      <c r="H449" s="1">
        <v>0.3097346416704066</v>
      </c>
      <c r="I449" s="1">
        <f t="shared" si="35"/>
        <v>1.7041091625739229E-2</v>
      </c>
      <c r="J449" s="1">
        <f t="shared" si="36"/>
        <v>-0.23455992566388131</v>
      </c>
      <c r="AW449" s="59"/>
      <c r="AX449" s="59"/>
      <c r="AY449" s="59"/>
      <c r="AZ449" s="59"/>
      <c r="BA449" s="59"/>
      <c r="BB449" s="59"/>
      <c r="BC449" s="59"/>
      <c r="BD449" s="72"/>
      <c r="BE449" s="59"/>
      <c r="BF449" s="59"/>
      <c r="BG449" s="59"/>
      <c r="BH449" s="59">
        <f t="shared" si="37"/>
        <v>1</v>
      </c>
      <c r="BI449" s="59">
        <f t="shared" si="38"/>
        <v>3.6587763822370015E-2</v>
      </c>
      <c r="BJ449" s="59" t="e">
        <f t="shared" si="39"/>
        <v>#N/A</v>
      </c>
      <c r="BK449" s="59"/>
      <c r="BL449" s="59"/>
      <c r="BM449" s="59"/>
      <c r="BN449" s="59"/>
      <c r="BO449" s="59"/>
      <c r="BP449" s="59"/>
      <c r="BQ449" s="59"/>
      <c r="BR449" s="59"/>
      <c r="BS449" s="59"/>
      <c r="BT449" s="59"/>
      <c r="BU449" s="59"/>
      <c r="BV449" s="59"/>
      <c r="BW449" s="59"/>
      <c r="BX449" s="59"/>
      <c r="BY449" s="59"/>
      <c r="BZ449" s="59"/>
      <c r="CA449" s="59"/>
      <c r="CB449" s="59"/>
      <c r="CC449" s="59"/>
      <c r="CD449" s="59"/>
      <c r="CE449" s="59"/>
      <c r="CF449" s="59"/>
      <c r="CG449" s="59"/>
      <c r="CH449" s="59"/>
      <c r="CI449" s="59"/>
      <c r="CJ449" s="59"/>
      <c r="CK449" s="59"/>
      <c r="CL449" s="59"/>
      <c r="CM449" s="59"/>
      <c r="CN449" s="59"/>
      <c r="CO449" s="59"/>
      <c r="CP449" s="59"/>
      <c r="CQ449" s="59"/>
      <c r="CR449" s="59"/>
      <c r="CS449" s="59"/>
      <c r="CT449" s="59"/>
      <c r="CU449" s="59"/>
      <c r="CV449" s="59"/>
      <c r="CW449" s="59"/>
      <c r="CX449" s="59"/>
      <c r="CY449" s="59"/>
      <c r="CZ449" s="59"/>
      <c r="DA449" s="59"/>
      <c r="DB449" s="59"/>
      <c r="DC449" s="59"/>
      <c r="DD449" s="59"/>
      <c r="DE449" s="59"/>
      <c r="DF449" s="59"/>
      <c r="DG449" s="59"/>
      <c r="DH449" s="59"/>
      <c r="DI449" s="59"/>
      <c r="DJ449" s="59"/>
      <c r="DK449" s="59"/>
      <c r="DL449" s="59"/>
      <c r="DM449" s="59"/>
      <c r="DN449" s="59"/>
      <c r="DO449" s="59"/>
      <c r="DP449" s="59"/>
      <c r="DQ449" s="59"/>
      <c r="DR449" s="59"/>
      <c r="DS449" s="59"/>
      <c r="DT449" s="59"/>
      <c r="DU449" s="59"/>
      <c r="DV449" s="59"/>
      <c r="DW449" s="59"/>
      <c r="DX449" s="59"/>
      <c r="DY449" s="59"/>
      <c r="DZ449" s="59"/>
      <c r="EA449" s="59"/>
      <c r="EB449" s="59"/>
      <c r="EC449" s="59"/>
      <c r="ED449" s="59"/>
      <c r="EE449" s="59"/>
      <c r="EF449" s="59"/>
      <c r="EG449" s="59"/>
      <c r="EH449" s="59"/>
      <c r="EI449" s="59"/>
      <c r="EJ449" s="59"/>
      <c r="EK449" s="59"/>
      <c r="EL449" s="59"/>
      <c r="EM449" s="59"/>
      <c r="EN449" s="59"/>
      <c r="EO449" s="59"/>
      <c r="EP449" s="59"/>
      <c r="EQ449" s="59"/>
      <c r="ER449" s="59"/>
      <c r="ES449" s="59"/>
      <c r="ET449" s="59"/>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E40BBDB8-BC66-4893-B93F-942371D86ED9}">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8434" r:id="rId3" name="Spinner 2">
              <controlPr defaultSize="0" autoPict="0">
                <anchor moveWithCells="1" sizeWithCells="1">
                  <from>
                    <xdr:col>9</xdr:col>
                    <xdr:colOff>0</xdr:colOff>
                    <xdr:row>9</xdr:row>
                    <xdr:rowOff>0</xdr:rowOff>
                  </from>
                  <to>
                    <xdr:col>10</xdr:col>
                    <xdr:colOff>0</xdr:colOff>
                    <xdr:row>11</xdr:row>
                    <xdr:rowOff>114300</xdr:rowOff>
                  </to>
                </anchor>
              </controlPr>
            </control>
          </mc:Choice>
        </mc:AlternateContent>
        <mc:AlternateContent xmlns:mc="http://schemas.openxmlformats.org/markup-compatibility/2006">
          <mc:Choice Requires="x14">
            <control shapeId="18435" r:id="rId4" name="Spinner 3">
              <controlPr defaultSize="0" autoPict="0">
                <anchor moveWithCells="1" sizeWithCells="1">
                  <from>
                    <xdr:col>9</xdr:col>
                    <xdr:colOff>0</xdr:colOff>
                    <xdr:row>92</xdr:row>
                    <xdr:rowOff>0</xdr:rowOff>
                  </from>
                  <to>
                    <xdr:col>10</xdr:col>
                    <xdr:colOff>0</xdr:colOff>
                    <xdr:row>94</xdr:row>
                    <xdr:rowOff>121920</xdr:rowOff>
                  </to>
                </anchor>
              </controlPr>
            </control>
          </mc:Choice>
        </mc:AlternateContent>
        <mc:AlternateContent xmlns:mc="http://schemas.openxmlformats.org/markup-compatibility/2006">
          <mc:Choice Requires="x14">
            <control shapeId="18436" r:id="rId5" name="Spinner 4">
              <controlPr defaultSize="0" autoPict="0">
                <anchor moveWithCells="1" sizeWithCells="1">
                  <from>
                    <xdr:col>9</xdr:col>
                    <xdr:colOff>60960</xdr:colOff>
                    <xdr:row>59</xdr:row>
                    <xdr:rowOff>0</xdr:rowOff>
                  </from>
                  <to>
                    <xdr:col>10</xdr:col>
                    <xdr:colOff>60960</xdr:colOff>
                    <xdr:row>61</xdr:row>
                    <xdr:rowOff>121920</xdr:rowOff>
                  </to>
                </anchor>
              </controlPr>
            </control>
          </mc:Choice>
        </mc:AlternateContent>
        <mc:AlternateContent xmlns:mc="http://schemas.openxmlformats.org/markup-compatibility/2006">
          <mc:Choice Requires="x14">
            <control shapeId="18437" r:id="rId6" name="Spinner 5">
              <controlPr defaultSize="0" autoPict="0">
                <anchor moveWithCells="1" sizeWithCells="1">
                  <from>
                    <xdr:col>9</xdr:col>
                    <xdr:colOff>60960</xdr:colOff>
                    <xdr:row>77</xdr:row>
                    <xdr:rowOff>0</xdr:rowOff>
                  </from>
                  <to>
                    <xdr:col>10</xdr:col>
                    <xdr:colOff>60960</xdr:colOff>
                    <xdr:row>79</xdr:row>
                    <xdr:rowOff>121920</xdr:rowOff>
                  </to>
                </anchor>
              </controlPr>
            </control>
          </mc:Choice>
        </mc:AlternateContent>
        <mc:AlternateContent xmlns:mc="http://schemas.openxmlformats.org/markup-compatibility/2006">
          <mc:Choice Requires="x14">
            <control shapeId="18438" r:id="rId7" name="Spinner 6">
              <controlPr defaultSize="0" autoPict="0">
                <anchor moveWithCells="1" sizeWithCells="1">
                  <from>
                    <xdr:col>9</xdr:col>
                    <xdr:colOff>0</xdr:colOff>
                    <xdr:row>166</xdr:row>
                    <xdr:rowOff>0</xdr:rowOff>
                  </from>
                  <to>
                    <xdr:col>10</xdr:col>
                    <xdr:colOff>0</xdr:colOff>
                    <xdr:row>168</xdr:row>
                    <xdr:rowOff>121920</xdr:rowOff>
                  </to>
                </anchor>
              </controlPr>
            </control>
          </mc:Choice>
        </mc:AlternateContent>
        <mc:AlternateContent xmlns:mc="http://schemas.openxmlformats.org/markup-compatibility/2006">
          <mc:Choice Requires="x14">
            <control shapeId="18439" r:id="rId8" name="Spinner 7">
              <controlPr defaultSize="0" autoPict="0">
                <anchor moveWithCells="1" sizeWithCells="1">
                  <from>
                    <xdr:col>9</xdr:col>
                    <xdr:colOff>0</xdr:colOff>
                    <xdr:row>189</xdr:row>
                    <xdr:rowOff>0</xdr:rowOff>
                  </from>
                  <to>
                    <xdr:col>10</xdr:col>
                    <xdr:colOff>0</xdr:colOff>
                    <xdr:row>191</xdr:row>
                    <xdr:rowOff>121920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4C2F-8D99-4C56-8607-7DAE613EC28A}">
  <dimension ref="A1:EW452"/>
  <sheetViews>
    <sheetView showGridLines="0" showRowColHeaders="0" zoomScaleNormal="100" workbookViewId="0">
      <selection activeCell="I23" sqref="I23"/>
    </sheetView>
  </sheetViews>
  <sheetFormatPr defaultRowHeight="10.199999999999999" outlineLevelRow="1" x14ac:dyDescent="0.2"/>
  <cols>
    <col min="1" max="1" width="15.77734375" style="1" customWidth="1"/>
    <col min="2" max="9" width="9.77734375" style="1" customWidth="1"/>
    <col min="10" max="16384" width="8.88671875" style="1"/>
  </cols>
  <sheetData>
    <row r="1" spans="1:153" x14ac:dyDescent="0.2">
      <c r="A1" s="2" t="s">
        <v>75</v>
      </c>
      <c r="B1" s="1" t="s">
        <v>318</v>
      </c>
      <c r="F1" s="3"/>
      <c r="M1" s="3" t="s">
        <v>257</v>
      </c>
      <c r="R1" s="3" t="s">
        <v>77</v>
      </c>
      <c r="Z1" s="76" t="s">
        <v>319</v>
      </c>
      <c r="BZ1" s="4" t="s">
        <v>319</v>
      </c>
    </row>
    <row r="2" spans="1:153" x14ac:dyDescent="0.2">
      <c r="A2" s="2" t="s">
        <v>79</v>
      </c>
      <c r="C2" s="1" t="s">
        <v>4</v>
      </c>
      <c r="G2" s="6" t="s">
        <v>80</v>
      </c>
      <c r="H2" s="8" t="s">
        <v>81</v>
      </c>
      <c r="I2" s="11" t="s">
        <v>82</v>
      </c>
    </row>
    <row r="3" spans="1:153" hidden="1" outlineLevel="1" x14ac:dyDescent="0.2">
      <c r="A3" s="2" t="s">
        <v>83</v>
      </c>
    </row>
    <row r="4" spans="1:153" hidden="1" outlineLevel="1" x14ac:dyDescent="0.2">
      <c r="A4" s="1" t="s">
        <v>320</v>
      </c>
    </row>
    <row r="5" spans="1:153" hidden="1" outlineLevel="1" x14ac:dyDescent="0.2">
      <c r="A5" s="2" t="s">
        <v>85</v>
      </c>
    </row>
    <row r="6" spans="1:153" hidden="1" outlineLevel="1" x14ac:dyDescent="0.2">
      <c r="A6" s="1" t="s">
        <v>86</v>
      </c>
    </row>
    <row r="7" spans="1:153" hidden="1" outlineLevel="1" x14ac:dyDescent="0.2">
      <c r="A7" s="1" t="s">
        <v>321</v>
      </c>
    </row>
    <row r="8" spans="1:153" collapsed="1" x14ac:dyDescent="0.2">
      <c r="A8" s="74"/>
      <c r="J8" s="3" t="s">
        <v>260</v>
      </c>
      <c r="K8" s="3" t="s">
        <v>354</v>
      </c>
    </row>
    <row r="9" spans="1:153" x14ac:dyDescent="0.2">
      <c r="A9" s="12" t="s">
        <v>322</v>
      </c>
      <c r="AZ9" s="59" t="s">
        <v>214</v>
      </c>
      <c r="BA9" s="59" t="s">
        <v>215</v>
      </c>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c r="CY9" s="59"/>
      <c r="CZ9" s="59"/>
      <c r="DA9" s="59"/>
      <c r="DB9" s="59"/>
      <c r="DC9" s="59"/>
      <c r="DD9" s="59"/>
      <c r="DE9" s="59"/>
      <c r="DF9" s="59"/>
      <c r="DG9" s="59"/>
      <c r="DH9" s="59"/>
      <c r="DI9" s="59"/>
      <c r="DJ9" s="59"/>
      <c r="DK9" s="59"/>
      <c r="DL9" s="59"/>
      <c r="DM9" s="59"/>
      <c r="DN9" s="59"/>
      <c r="DO9" s="59"/>
      <c r="DP9" s="59"/>
      <c r="DQ9" s="59"/>
      <c r="DR9" s="59"/>
      <c r="DS9" s="59"/>
      <c r="DT9" s="59"/>
      <c r="DU9" s="59"/>
      <c r="DV9" s="59"/>
      <c r="DW9" s="59"/>
      <c r="DX9" s="59"/>
      <c r="DY9" s="59"/>
      <c r="DZ9" s="59"/>
      <c r="EA9" s="59"/>
      <c r="EB9" s="59"/>
      <c r="EC9" s="59"/>
      <c r="ED9" s="59"/>
      <c r="EE9" s="59"/>
      <c r="EF9" s="59"/>
      <c r="EG9" s="59"/>
      <c r="EH9" s="59"/>
      <c r="EI9" s="59"/>
      <c r="EJ9" s="59"/>
      <c r="EK9" s="59"/>
      <c r="EL9" s="59"/>
      <c r="EM9" s="59"/>
      <c r="EN9" s="59"/>
      <c r="EO9" s="59"/>
      <c r="EP9" s="59"/>
      <c r="EQ9" s="59"/>
      <c r="ER9" s="59"/>
      <c r="ES9" s="59"/>
      <c r="ET9" s="59"/>
      <c r="EU9" s="59"/>
      <c r="EV9" s="59"/>
      <c r="EW9" s="59"/>
    </row>
    <row r="10" spans="1:153" ht="10.8" outlineLevel="1" thickBot="1" x14ac:dyDescent="0.25">
      <c r="A10" s="13"/>
      <c r="B10" s="14" t="s">
        <v>89</v>
      </c>
      <c r="C10" s="16" t="s">
        <v>90</v>
      </c>
      <c r="D10" s="16" t="s">
        <v>91</v>
      </c>
      <c r="E10" s="16" t="s">
        <v>92</v>
      </c>
      <c r="F10" s="16" t="s">
        <v>93</v>
      </c>
      <c r="G10" s="16" t="s">
        <v>94</v>
      </c>
      <c r="H10" s="16" t="s">
        <v>95</v>
      </c>
      <c r="I10" s="16" t="s">
        <v>96</v>
      </c>
      <c r="AZ10" s="59">
        <v>7</v>
      </c>
      <c r="BA10" s="59">
        <f>CHOOSE(AZ10,0,0.25,0.5,0.68,0.8,0.9,0.95,0.98,0.99,0.997,0.999)</f>
        <v>0.95</v>
      </c>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row>
    <row r="11" spans="1:153" outlineLevel="1" x14ac:dyDescent="0.2">
      <c r="B11" s="18">
        <f xml:space="preserve"> 1 - $C$37 / $C$38</f>
        <v>0.72682080011640382</v>
      </c>
      <c r="C11" s="18">
        <f xml:space="preserve"> MAX(0,1 - ($C$37 + 2*($B$36+1))/$C$38)</f>
        <v>0.44729192402839035</v>
      </c>
      <c r="D11" s="19">
        <v>0.14164166241399651</v>
      </c>
      <c r="E11" s="19">
        <v>7.3170731707317069E-2</v>
      </c>
      <c r="F11" s="20">
        <v>246</v>
      </c>
      <c r="G11" s="20">
        <v>0</v>
      </c>
      <c r="H11" s="18">
        <f>_xlfn.NORM.S.INV(1-(1-I11)/2)</f>
        <v>1.9599639845400536</v>
      </c>
      <c r="I11" s="21">
        <v>0.95</v>
      </c>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row>
    <row r="12" spans="1:153" x14ac:dyDescent="0.2">
      <c r="A12" s="74"/>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row>
    <row r="13" spans="1:153" x14ac:dyDescent="0.2">
      <c r="A13" s="12" t="s">
        <v>323</v>
      </c>
      <c r="AZ13" s="59" t="s">
        <v>107</v>
      </c>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row>
    <row r="14" spans="1:153" ht="10.8" outlineLevel="1" thickBot="1" x14ac:dyDescent="0.25">
      <c r="A14" s="16" t="s">
        <v>98</v>
      </c>
      <c r="B14" s="16" t="s">
        <v>99</v>
      </c>
      <c r="C14" s="16" t="s">
        <v>100</v>
      </c>
      <c r="D14" s="16" t="s">
        <v>101</v>
      </c>
      <c r="E14" s="16" t="s">
        <v>102</v>
      </c>
      <c r="F14" s="16" t="str">
        <f>IF($I$11&gt;99%,("Lower"&amp;TEXT($I$11,"0.0%")),("Lower"&amp;TEXT($I$11,"0%")))</f>
        <v>Lower95%</v>
      </c>
      <c r="G14" s="16" t="str">
        <f>IF($I$11&gt;99%,("Upper"&amp;TEXT($I$11,"0.0%")),("Upper"&amp;TEXT($I$11,"0%")))</f>
        <v>Upper95%</v>
      </c>
      <c r="H14" s="16" t="s">
        <v>104</v>
      </c>
      <c r="I14" s="16" t="s">
        <v>103</v>
      </c>
      <c r="AZ14" s="59" t="s">
        <v>9</v>
      </c>
      <c r="BA14" s="59" t="s">
        <v>19</v>
      </c>
      <c r="BB14" s="59" t="s">
        <v>20</v>
      </c>
      <c r="BC14" s="59" t="s">
        <v>21</v>
      </c>
      <c r="BD14" s="59" t="s">
        <v>22</v>
      </c>
      <c r="BE14" s="59" t="s">
        <v>23</v>
      </c>
      <c r="BF14" s="59" t="s">
        <v>13</v>
      </c>
      <c r="BG14" s="59" t="s">
        <v>14</v>
      </c>
      <c r="BH14" s="59" t="s">
        <v>15</v>
      </c>
      <c r="BI14" s="59" t="s">
        <v>16</v>
      </c>
      <c r="BJ14" s="59" t="s">
        <v>26</v>
      </c>
      <c r="BK14" s="59" t="s">
        <v>39</v>
      </c>
      <c r="BL14" s="59" t="s">
        <v>37</v>
      </c>
      <c r="BM14" s="59" t="s">
        <v>42</v>
      </c>
      <c r="BN14" s="59" t="s">
        <v>40</v>
      </c>
      <c r="BO14" s="59" t="s">
        <v>41</v>
      </c>
      <c r="BP14" s="59" t="s">
        <v>38</v>
      </c>
      <c r="BQ14" s="59" t="s">
        <v>105</v>
      </c>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row>
    <row r="15" spans="1:153" outlineLevel="1" x14ac:dyDescent="0.2">
      <c r="A15" s="22" t="s">
        <v>105</v>
      </c>
      <c r="B15" s="15">
        <v>-180.68941166206386</v>
      </c>
      <c r="C15" s="15">
        <v>158.67514100379358</v>
      </c>
      <c r="D15" s="15">
        <f>B15 / C15</f>
        <v>-1.1387379933555186</v>
      </c>
      <c r="E15" s="15">
        <f>2*(1-_xlfn.NORM.S.DIST(ABS(B15)/C15,1))</f>
        <v>0.25481245100815331</v>
      </c>
      <c r="F15" s="15">
        <f>B15 - $H$11 * C15</f>
        <v>-491.68697327131395</v>
      </c>
      <c r="G15" s="15">
        <f>B15 + $H$11 * C15</f>
        <v>130.30814994718625</v>
      </c>
      <c r="H15" s="15"/>
      <c r="I15" s="15"/>
      <c r="AZ15" s="59">
        <v>7.7760059139422131</v>
      </c>
      <c r="BA15" s="59">
        <v>-1.6510932587263636</v>
      </c>
      <c r="BB15" s="59">
        <v>-3.7163219548195912</v>
      </c>
      <c r="BC15" s="59">
        <v>-1.1044496388876979</v>
      </c>
      <c r="BD15" s="59">
        <v>-2.5355906667400299</v>
      </c>
      <c r="BE15" s="59">
        <v>-1.1538111274429275</v>
      </c>
      <c r="BF15" s="59">
        <v>1.3223119301750148</v>
      </c>
      <c r="BG15" s="59">
        <v>-6.0081015462545659</v>
      </c>
      <c r="BH15" s="59">
        <v>-9.8828675689603213E-2</v>
      </c>
      <c r="BI15" s="59">
        <v>-0.35629555426807608</v>
      </c>
      <c r="BJ15" s="59">
        <v>-0.94513699764486858</v>
      </c>
      <c r="BK15" s="59">
        <v>-0.90844380689042825</v>
      </c>
      <c r="BL15" s="59">
        <v>1.7734505190312093</v>
      </c>
      <c r="BM15" s="59">
        <v>0.22710681316401032</v>
      </c>
      <c r="BN15" s="59">
        <v>-3.7794340639263764</v>
      </c>
      <c r="BO15" s="59">
        <v>-0.41503469165282142</v>
      </c>
      <c r="BP15" s="59">
        <v>1.5079740287305112</v>
      </c>
      <c r="BQ15" s="59">
        <v>-15.500866857402748</v>
      </c>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row>
    <row r="16" spans="1:153" outlineLevel="1" x14ac:dyDescent="0.2">
      <c r="A16" s="22" t="s">
        <v>9</v>
      </c>
      <c r="B16" s="15">
        <v>4.6443545194555709</v>
      </c>
      <c r="C16" s="15">
        <v>2.788549069667273</v>
      </c>
      <c r="D16" s="190">
        <f>B16 / C16</f>
        <v>1.6655093395970726</v>
      </c>
      <c r="E16" s="15">
        <f>2*(1-_xlfn.NORM.S.DIST(ABS(B16)/C16,1))</f>
        <v>9.5811181875183005E-2</v>
      </c>
      <c r="F16" s="15">
        <f>B16 - $H$11 * C16</f>
        <v>-0.82110122621495663</v>
      </c>
      <c r="G16" s="15">
        <f>B16 + $H$11 * C16</f>
        <v>10.109810265126098</v>
      </c>
      <c r="H16" s="15">
        <v>1.2238701572322248</v>
      </c>
      <c r="I16" s="78">
        <f>(B16*0.277399343819621)/(PI()/SQRT(3))</f>
        <v>0.71029956320808463</v>
      </c>
      <c r="AZ16" s="59">
        <v>-1.6510932587179201</v>
      </c>
      <c r="BA16" s="59">
        <v>29588460.461123094</v>
      </c>
      <c r="BB16" s="59">
        <v>2.4355138746749101</v>
      </c>
      <c r="BC16" s="59">
        <v>1.4492053513742338</v>
      </c>
      <c r="BD16" s="59">
        <v>2.8359479408769594</v>
      </c>
      <c r="BE16" s="59">
        <v>2.4825045824153649</v>
      </c>
      <c r="BF16" s="59">
        <v>0.13465167262071226</v>
      </c>
      <c r="BG16" s="59">
        <v>-0.62883533215342935</v>
      </c>
      <c r="BH16" s="59">
        <v>-1.4918836164031732</v>
      </c>
      <c r="BI16" s="59">
        <v>-0.18016314275424933</v>
      </c>
      <c r="BJ16" s="59">
        <v>-1.4795441386121901</v>
      </c>
      <c r="BK16" s="59">
        <v>-0.12736490435839445</v>
      </c>
      <c r="BL16" s="59">
        <v>0.95299021339823276</v>
      </c>
      <c r="BM16" s="59">
        <v>0.18925966732601376</v>
      </c>
      <c r="BN16" s="59">
        <v>-0.30746223926953253</v>
      </c>
      <c r="BO16" s="59">
        <v>-0.4538107733718813</v>
      </c>
      <c r="BP16" s="59">
        <v>0.69036829968220648</v>
      </c>
      <c r="BQ16" s="59">
        <v>-71.787886559869165</v>
      </c>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row>
    <row r="17" spans="1:153" outlineLevel="1" x14ac:dyDescent="0.2">
      <c r="A17" s="22" t="s">
        <v>19</v>
      </c>
      <c r="B17" s="15">
        <v>-12.718787544169931</v>
      </c>
      <c r="C17" s="23">
        <v>5439.5275954004583</v>
      </c>
      <c r="D17" s="277">
        <f>B17 / C17</f>
        <v>-2.3382154646893697E-3</v>
      </c>
      <c r="E17" s="15">
        <f>2*(1-_xlfn.NORM.S.DIST(ABS(B17)/C17,1))</f>
        <v>0.99813437568086694</v>
      </c>
      <c r="F17" s="23">
        <f>B17 - $H$11 * C17</f>
        <v>-10673.996967440829</v>
      </c>
      <c r="G17" s="23">
        <f>B17 + $H$11 * C17</f>
        <v>10648.559392352488</v>
      </c>
      <c r="H17" s="15">
        <v>1.0768959230272173</v>
      </c>
      <c r="I17" s="278">
        <f>(B17*0.0637576713063338)/(PI()/SQRT(3))</f>
        <v>-0.44708377985271136</v>
      </c>
      <c r="AZ17" s="59">
        <v>-3.7163219548144828</v>
      </c>
      <c r="BA17" s="59">
        <v>2.4355138746776848</v>
      </c>
      <c r="BB17" s="59">
        <v>4.6467799702128207</v>
      </c>
      <c r="BC17" s="59">
        <v>1.4733184421694301</v>
      </c>
      <c r="BD17" s="59">
        <v>2.3372022472849046</v>
      </c>
      <c r="BE17" s="59">
        <v>1.3269426969005835</v>
      </c>
      <c r="BF17" s="59">
        <v>-0.55744898074392957</v>
      </c>
      <c r="BG17" s="59">
        <v>2.2054270564056901</v>
      </c>
      <c r="BH17" s="59">
        <v>0.59143045332583899</v>
      </c>
      <c r="BI17" s="59">
        <v>0.6210360602481062</v>
      </c>
      <c r="BJ17" s="59">
        <v>-0.3313074327727315</v>
      </c>
      <c r="BK17" s="59">
        <v>0.23250910141068401</v>
      </c>
      <c r="BL17" s="59">
        <v>-5.3061921088113875E-2</v>
      </c>
      <c r="BM17" s="59">
        <v>8.4456488105667665E-2</v>
      </c>
      <c r="BN17" s="59">
        <v>0.79187026595557064</v>
      </c>
      <c r="BO17" s="59">
        <v>1.3550520188458561E-2</v>
      </c>
      <c r="BP17" s="59">
        <v>9.0421247361955129E-2</v>
      </c>
      <c r="BQ17" s="59">
        <v>-46.16343378806387</v>
      </c>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row>
    <row r="18" spans="1:153" outlineLevel="1" x14ac:dyDescent="0.2">
      <c r="A18" s="22" t="s">
        <v>20</v>
      </c>
      <c r="B18" s="15">
        <v>0.21027732620155073</v>
      </c>
      <c r="C18" s="15">
        <v>2.155639109455203</v>
      </c>
      <c r="D18" s="279">
        <f>B18 / C18</f>
        <v>9.7547555747721781E-2</v>
      </c>
      <c r="E18" s="15">
        <f>2*(1-_xlfn.NORM.S.DIST(ABS(B18)/C18,1))</f>
        <v>0.92229157024679709</v>
      </c>
      <c r="F18" s="15">
        <f>B18 - $H$11 * C18</f>
        <v>-4.0146976919966413</v>
      </c>
      <c r="G18" s="15">
        <f>B18 + $H$11 * C18</f>
        <v>4.4352523443997427</v>
      </c>
      <c r="H18" s="15">
        <v>1.3951400692389033</v>
      </c>
      <c r="I18" s="280">
        <f>(B18*0.23214397390958)/(PI()/SQRT(3))</f>
        <v>2.6912907287360562E-2</v>
      </c>
      <c r="AZ18" s="59">
        <v>-1.1044496388903726</v>
      </c>
      <c r="BA18" s="59">
        <v>1.4492053513730938</v>
      </c>
      <c r="BB18" s="59">
        <v>1.4733184421695609</v>
      </c>
      <c r="BC18" s="59">
        <v>2.170434843666972</v>
      </c>
      <c r="BD18" s="59">
        <v>1.0023564023786757</v>
      </c>
      <c r="BE18" s="59">
        <v>1.0009947356535869</v>
      </c>
      <c r="BF18" s="59">
        <v>-0.21145161066543458</v>
      </c>
      <c r="BG18" s="59">
        <v>-0.6400367647345262</v>
      </c>
      <c r="BH18" s="59">
        <v>-0.21987482184046606</v>
      </c>
      <c r="BI18" s="59">
        <v>4.8244390712105047E-2</v>
      </c>
      <c r="BJ18" s="59">
        <v>-0.16462478831463168</v>
      </c>
      <c r="BK18" s="59">
        <v>-0.28127729856242784</v>
      </c>
      <c r="BL18" s="59">
        <v>5.5206754616017872E-2</v>
      </c>
      <c r="BM18" s="59">
        <v>-1.328021568949064E-2</v>
      </c>
      <c r="BN18" s="59">
        <v>-0.36686192723305339</v>
      </c>
      <c r="BO18" s="59">
        <v>3.3601126532894043E-2</v>
      </c>
      <c r="BP18" s="59">
        <v>-5.3679965373996975E-2</v>
      </c>
      <c r="BQ18" s="59">
        <v>24.498911108976088</v>
      </c>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row>
    <row r="19" spans="1:153" outlineLevel="1" x14ac:dyDescent="0.2">
      <c r="A19" s="22" t="s">
        <v>21</v>
      </c>
      <c r="B19" s="15">
        <v>-0.69695006646982782</v>
      </c>
      <c r="C19" s="15">
        <v>1.4732395744300966</v>
      </c>
      <c r="D19" s="87">
        <f>B19 / C19</f>
        <v>-0.47307313662099648</v>
      </c>
      <c r="E19" s="15">
        <f>2*(1-_xlfn.NORM.S.DIST(ABS(B19)/C19,1))</f>
        <v>0.63616100143359766</v>
      </c>
      <c r="F19" s="15">
        <f>B19 - $H$11 * C19</f>
        <v>-3.5844465729519328</v>
      </c>
      <c r="G19" s="15">
        <f>B19 + $H$11 * C19</f>
        <v>2.1905464400122767</v>
      </c>
      <c r="H19" s="15">
        <v>2.4014822952668826</v>
      </c>
      <c r="I19" s="281">
        <f>(B19*0.464663029028431)/(PI()/SQRT(3))</f>
        <v>-0.17854616963335632</v>
      </c>
      <c r="AZ19" s="59">
        <v>-2.5355906667265176</v>
      </c>
      <c r="BA19" s="59">
        <v>2.8359479408829489</v>
      </c>
      <c r="BB19" s="59">
        <v>2.3372022472842762</v>
      </c>
      <c r="BC19" s="59">
        <v>1.0023564023786509</v>
      </c>
      <c r="BD19" s="59">
        <v>3.6357324047831194</v>
      </c>
      <c r="BE19" s="59">
        <v>1.888944028103513</v>
      </c>
      <c r="BF19" s="59">
        <v>-0.35136658714907926</v>
      </c>
      <c r="BG19" s="59">
        <v>1.8025022460185378</v>
      </c>
      <c r="BH19" s="59">
        <v>-0.3066717308089239</v>
      </c>
      <c r="BI19" s="59">
        <v>4.3151055185881469E-3</v>
      </c>
      <c r="BJ19" s="59">
        <v>0.27298364939249758</v>
      </c>
      <c r="BK19" s="59">
        <v>0.71409578605000679</v>
      </c>
      <c r="BL19" s="59">
        <v>-9.5327839072914273E-3</v>
      </c>
      <c r="BM19" s="59">
        <v>9.1811451608944744E-2</v>
      </c>
      <c r="BN19" s="59">
        <v>2.0917051900835109</v>
      </c>
      <c r="BO19" s="59">
        <v>-0.10301161027944045</v>
      </c>
      <c r="BP19" s="59">
        <v>-0.12751602368453599</v>
      </c>
      <c r="BQ19" s="59">
        <v>-102.62306225437882</v>
      </c>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row>
    <row r="20" spans="1:153" outlineLevel="1" x14ac:dyDescent="0.2">
      <c r="A20" s="22" t="s">
        <v>22</v>
      </c>
      <c r="B20" s="15">
        <v>-0.87786320685294661</v>
      </c>
      <c r="C20" s="15">
        <v>1.906759660991159</v>
      </c>
      <c r="D20" s="87">
        <f>B20 / C20</f>
        <v>-0.46039531085769964</v>
      </c>
      <c r="E20" s="15">
        <f>2*(1-_xlfn.NORM.S.DIST(ABS(B20)/C20,1))</f>
        <v>0.64523249984763664</v>
      </c>
      <c r="F20" s="15">
        <f>B20 - $H$11 * C20</f>
        <v>-4.6150434695694207</v>
      </c>
      <c r="G20" s="15">
        <f>B20 + $H$11 * C20</f>
        <v>2.859317055863527</v>
      </c>
      <c r="H20" s="15">
        <v>2.4568469502739516</v>
      </c>
      <c r="I20" s="282">
        <f>(B20*0.473786031786198)/(PI()/SQRT(3))</f>
        <v>-0.22930834216140775</v>
      </c>
      <c r="AZ20" s="59">
        <v>-1.1538111274327276</v>
      </c>
      <c r="BA20" s="59">
        <v>2.4825045824176075</v>
      </c>
      <c r="BB20" s="59">
        <v>1.326942696898783</v>
      </c>
      <c r="BC20" s="59">
        <v>1.000994735654305</v>
      </c>
      <c r="BD20" s="59">
        <v>1.8889440280998111</v>
      </c>
      <c r="BE20" s="59">
        <v>3.5292189446288664</v>
      </c>
      <c r="BF20" s="59">
        <v>-0.79177842354790884</v>
      </c>
      <c r="BG20" s="59">
        <v>0.24610307200981352</v>
      </c>
      <c r="BH20" s="59">
        <v>-1.35152488542382</v>
      </c>
      <c r="BI20" s="59">
        <v>-0.70769056863615731</v>
      </c>
      <c r="BJ20" s="59">
        <v>5.7767012211952365E-2</v>
      </c>
      <c r="BK20" s="59">
        <v>-0.16644190747053161</v>
      </c>
      <c r="BL20" s="59">
        <v>0.61336807636276758</v>
      </c>
      <c r="BM20" s="59">
        <v>-4.3222217644572708E-2</v>
      </c>
      <c r="BN20" s="59">
        <v>0.86376164584977599</v>
      </c>
      <c r="BO20" s="59">
        <v>-4.5550403892100716E-2</v>
      </c>
      <c r="BP20" s="59">
        <v>-0.22161402240110722</v>
      </c>
      <c r="BQ20" s="59">
        <v>-47.942836287222583</v>
      </c>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row>
    <row r="21" spans="1:153" outlineLevel="1" x14ac:dyDescent="0.2">
      <c r="A21" s="22" t="s">
        <v>23</v>
      </c>
      <c r="B21" s="15">
        <v>-0.92618553721275798</v>
      </c>
      <c r="C21" s="15">
        <v>1.8786215543927058</v>
      </c>
      <c r="D21" s="283">
        <f>B21 / C21</f>
        <v>-0.49301336666083451</v>
      </c>
      <c r="E21" s="15">
        <f>2*(1-_xlfn.NORM.S.DIST(ABS(B21)/C21,1))</f>
        <v>0.62200314272848156</v>
      </c>
      <c r="F21" s="15">
        <f>B21 - $H$11 * C21</f>
        <v>-4.608216124403115</v>
      </c>
      <c r="G21" s="15">
        <f>B21 + $H$11 * C21</f>
        <v>2.7558450499775988</v>
      </c>
      <c r="H21" s="15">
        <v>1.6648730806255636</v>
      </c>
      <c r="I21" s="284">
        <f>(B21*0.341504299621586)/(PI()/SQRT(3))</f>
        <v>-0.17438331352543227</v>
      </c>
      <c r="AZ21" s="59">
        <v>1.3223119301702844</v>
      </c>
      <c r="BA21" s="59">
        <v>0.13465167261793681</v>
      </c>
      <c r="BB21" s="59">
        <v>-0.55744898074419147</v>
      </c>
      <c r="BC21" s="59">
        <v>-0.21145161066523255</v>
      </c>
      <c r="BD21" s="59">
        <v>-0.35136658715010827</v>
      </c>
      <c r="BE21" s="59">
        <v>-0.79177842354997252</v>
      </c>
      <c r="BF21" s="59">
        <v>2.7509437010700246</v>
      </c>
      <c r="BG21" s="59">
        <v>0.19645855931283265</v>
      </c>
      <c r="BH21" s="59">
        <v>1.9532403582509446</v>
      </c>
      <c r="BI21" s="59">
        <v>1.6982728442139343</v>
      </c>
      <c r="BJ21" s="59">
        <v>-0.67193148901280553</v>
      </c>
      <c r="BK21" s="59">
        <v>-2.1512571028461529E-2</v>
      </c>
      <c r="BL21" s="59">
        <v>9.2246680785009846E-2</v>
      </c>
      <c r="BM21" s="59">
        <v>9.0134101919321252E-2</v>
      </c>
      <c r="BN21" s="59">
        <v>-1.2100168041222323</v>
      </c>
      <c r="BO21" s="59">
        <v>-0.16734547150892085</v>
      </c>
      <c r="BP21" s="59">
        <v>0.56870714994653682</v>
      </c>
      <c r="BQ21" s="59">
        <v>10.320632011714698</v>
      </c>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row>
    <row r="22" spans="1:153" outlineLevel="1" x14ac:dyDescent="0.2">
      <c r="A22" s="22" t="s">
        <v>13</v>
      </c>
      <c r="B22" s="15">
        <v>2.949395191318287</v>
      </c>
      <c r="C22" s="15">
        <v>1.6585969073497107</v>
      </c>
      <c r="D22" s="285">
        <f>B22 / C22</f>
        <v>1.7782471306009828</v>
      </c>
      <c r="E22" s="15">
        <f>2*(1-_xlfn.NORM.S.DIST(ABS(B22)/C22,1))</f>
        <v>7.536327535229348E-2</v>
      </c>
      <c r="F22" s="15">
        <f>B22 - $H$11 * C22</f>
        <v>-0.30139501195666218</v>
      </c>
      <c r="G22" s="15">
        <f>B22 + $H$11 * C22</f>
        <v>6.2001853945932357</v>
      </c>
      <c r="H22" s="15">
        <v>1.4025946314176447</v>
      </c>
      <c r="I22" s="286">
        <f>(B22*0.337078676542325)/(PI()/SQRT(3))</f>
        <v>0.54811918412464844</v>
      </c>
      <c r="AZ22" s="59">
        <v>-6.0081015462553395</v>
      </c>
      <c r="BA22" s="59">
        <v>-0.62883533213582465</v>
      </c>
      <c r="BB22" s="59">
        <v>2.2054270564165113</v>
      </c>
      <c r="BC22" s="59">
        <v>-0.6400367647402575</v>
      </c>
      <c r="BD22" s="59">
        <v>1.8025022460473152</v>
      </c>
      <c r="BE22" s="59">
        <v>0.24610307203116474</v>
      </c>
      <c r="BF22" s="59">
        <v>0.19645855930282946</v>
      </c>
      <c r="BG22" s="59">
        <v>13.894681659416445</v>
      </c>
      <c r="BH22" s="59">
        <v>1.7178761816583923</v>
      </c>
      <c r="BI22" s="59">
        <v>2.3362320769274598</v>
      </c>
      <c r="BJ22" s="59">
        <v>1.6942502942168802</v>
      </c>
      <c r="BK22" s="59">
        <v>2.2595073238168242</v>
      </c>
      <c r="BL22" s="59">
        <v>-4.0981728958876822</v>
      </c>
      <c r="BM22" s="59">
        <v>-0.22674966661337434</v>
      </c>
      <c r="BN22" s="59">
        <v>7.5014870835542506</v>
      </c>
      <c r="BO22" s="59">
        <v>0.63039007937505964</v>
      </c>
      <c r="BP22" s="59">
        <v>-2.5470611031936685</v>
      </c>
      <c r="BQ22" s="59">
        <v>4.265219969094483</v>
      </c>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row>
    <row r="23" spans="1:153" outlineLevel="1" x14ac:dyDescent="0.2">
      <c r="A23" s="22" t="s">
        <v>14</v>
      </c>
      <c r="B23" s="15">
        <v>-4.969155081984244</v>
      </c>
      <c r="C23" s="15">
        <v>3.7275570632005683</v>
      </c>
      <c r="D23" s="82">
        <f>B23 / C23</f>
        <v>-1.333086254008305</v>
      </c>
      <c r="E23" s="15">
        <f>2*(1-_xlfn.NORM.S.DIST(ABS(B23)/C23,1))</f>
        <v>0.18250349979949942</v>
      </c>
      <c r="F23" s="15">
        <f>B23 - $H$11 * C23</f>
        <v>-12.27503267617525</v>
      </c>
      <c r="G23" s="15">
        <f>B23 + $H$11 * C23</f>
        <v>2.3367225122067623</v>
      </c>
      <c r="H23" s="15">
        <v>1.4482114446772332</v>
      </c>
      <c r="I23" s="81">
        <f>(B23*0.350045625033524)/(PI()/SQRT(3))</f>
        <v>-0.95899856999678168</v>
      </c>
      <c r="AZ23" s="59">
        <v>-9.8828675688079806E-2</v>
      </c>
      <c r="BA23" s="59">
        <v>-1.4918836163993945</v>
      </c>
      <c r="BB23" s="59">
        <v>0.59143045332740474</v>
      </c>
      <c r="BC23" s="59">
        <v>-0.21987482184141324</v>
      </c>
      <c r="BD23" s="59">
        <v>-0.30667173080435739</v>
      </c>
      <c r="BE23" s="59">
        <v>-1.3515248854203068</v>
      </c>
      <c r="BF23" s="59">
        <v>1.9532403582498175</v>
      </c>
      <c r="BG23" s="59">
        <v>1.7178761816552302</v>
      </c>
      <c r="BH23" s="59">
        <v>4.1175296402277306</v>
      </c>
      <c r="BI23" s="59">
        <v>2.4229282709163944</v>
      </c>
      <c r="BJ23" s="59">
        <v>-0.829782594981191</v>
      </c>
      <c r="BK23" s="59">
        <v>0.36645449980464018</v>
      </c>
      <c r="BL23" s="59">
        <v>-0.69020467606220737</v>
      </c>
      <c r="BM23" s="59">
        <v>6.1943415855677357E-2</v>
      </c>
      <c r="BN23" s="59">
        <v>0.91307367318688226</v>
      </c>
      <c r="BO23" s="59">
        <v>-4.2135732238818571E-2</v>
      </c>
      <c r="BP23" s="59">
        <v>0.45330672538615607</v>
      </c>
      <c r="BQ23" s="59">
        <v>-37.528022114293364</v>
      </c>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row>
    <row r="24" spans="1:153" outlineLevel="1" x14ac:dyDescent="0.2">
      <c r="A24" s="22" t="s">
        <v>15</v>
      </c>
      <c r="B24" s="15">
        <v>1.4081091101809711</v>
      </c>
      <c r="C24" s="15">
        <v>2.0291696923194302</v>
      </c>
      <c r="D24" s="287">
        <f>B24 / C24</f>
        <v>0.69393363971026023</v>
      </c>
      <c r="E24" s="15">
        <f>2*(1-_xlfn.NORM.S.DIST(ABS(B24)/C24,1))</f>
        <v>0.48772382607725984</v>
      </c>
      <c r="F24" s="15">
        <f>B24 - $H$11 * C24</f>
        <v>-2.5689904052853341</v>
      </c>
      <c r="G24" s="15">
        <f>B24 + $H$11 * C24</f>
        <v>5.3852086256472766</v>
      </c>
      <c r="H24" s="15">
        <v>1.5073817659957534</v>
      </c>
      <c r="I24" s="288">
        <f>(B24*0.384017863640684)/(PI()/SQRT(3))</f>
        <v>0.29812506439651332</v>
      </c>
      <c r="AZ24" s="59">
        <v>-0.3562955542652429</v>
      </c>
      <c r="BA24" s="59">
        <v>-0.18016314274762221</v>
      </c>
      <c r="BB24" s="59">
        <v>0.62103606025096147</v>
      </c>
      <c r="BC24" s="59">
        <v>4.8244390710443646E-2</v>
      </c>
      <c r="BD24" s="59">
        <v>4.3151055267134216E-3</v>
      </c>
      <c r="BE24" s="59">
        <v>-0.70769056862967106</v>
      </c>
      <c r="BF24" s="59">
        <v>1.6982728442117268</v>
      </c>
      <c r="BG24" s="59">
        <v>2.336232076921402</v>
      </c>
      <c r="BH24" s="59">
        <v>2.4229282709164308</v>
      </c>
      <c r="BI24" s="59">
        <v>2.9777321886552541</v>
      </c>
      <c r="BJ24" s="59">
        <v>-0.45585567930605353</v>
      </c>
      <c r="BK24" s="59">
        <v>0.55240729296660362</v>
      </c>
      <c r="BL24" s="59">
        <v>-1.1995225427643219</v>
      </c>
      <c r="BM24" s="59">
        <v>7.3398011138902E-2</v>
      </c>
      <c r="BN24" s="59">
        <v>2.0521612871731758</v>
      </c>
      <c r="BO24" s="59">
        <v>5.6107184841313509E-2</v>
      </c>
      <c r="BP24" s="59">
        <v>6.4673835321405457E-2</v>
      </c>
      <c r="BQ24" s="59">
        <v>-42.753731349435306</v>
      </c>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row>
    <row r="25" spans="1:153" outlineLevel="1" x14ac:dyDescent="0.2">
      <c r="A25" s="22" t="s">
        <v>16</v>
      </c>
      <c r="B25" s="15">
        <v>0.94413262544910481</v>
      </c>
      <c r="C25" s="15">
        <v>1.7256106712277988</v>
      </c>
      <c r="D25" s="289">
        <f>B25 / C25</f>
        <v>0.54712957052898836</v>
      </c>
      <c r="E25" s="15">
        <f>2*(1-_xlfn.NORM.S.DIST(ABS(B25)/C25,1))</f>
        <v>0.58428971808659824</v>
      </c>
      <c r="F25" s="15">
        <f>B25 - $H$11 * C25</f>
        <v>-2.4380021414953683</v>
      </c>
      <c r="G25" s="15">
        <f>B25 + $H$11 * C25</f>
        <v>4.3262673923935777</v>
      </c>
      <c r="H25" s="15">
        <v>1.643222949036234</v>
      </c>
      <c r="I25" s="290">
        <f>(B25*0.455921713957931)/(PI()/SQRT(3))</f>
        <v>0.23731983442396479</v>
      </c>
      <c r="AZ25" s="59">
        <v>-0.94513699765079329</v>
      </c>
      <c r="BA25" s="59">
        <v>-1.4795441386112367</v>
      </c>
      <c r="BB25" s="59">
        <v>-0.33130743277009195</v>
      </c>
      <c r="BC25" s="59">
        <v>-0.16462478831580962</v>
      </c>
      <c r="BD25" s="59">
        <v>0.27298364939867759</v>
      </c>
      <c r="BE25" s="59">
        <v>5.7767012215311983E-2</v>
      </c>
      <c r="BF25" s="59">
        <v>-0.6719314890157404</v>
      </c>
      <c r="BG25" s="59">
        <v>1.6942502942286657</v>
      </c>
      <c r="BH25" s="59">
        <v>-0.8297825949788149</v>
      </c>
      <c r="BI25" s="59">
        <v>-0.45585567930151499</v>
      </c>
      <c r="BJ25" s="59">
        <v>2.0550592305210902</v>
      </c>
      <c r="BK25" s="59">
        <v>0.60350109743335623</v>
      </c>
      <c r="BL25" s="59">
        <v>-0.94058671737977484</v>
      </c>
      <c r="BM25" s="59">
        <v>-7.4036530122408586E-2</v>
      </c>
      <c r="BN25" s="59">
        <v>1.0294584104533486</v>
      </c>
      <c r="BO25" s="59">
        <v>0.26242116081854672</v>
      </c>
      <c r="BP25" s="59">
        <v>-1.0302317496660938</v>
      </c>
      <c r="BQ25" s="59">
        <v>47.087237642197778</v>
      </c>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row>
    <row r="26" spans="1:153" outlineLevel="1" x14ac:dyDescent="0.2">
      <c r="A26" s="22" t="s">
        <v>26</v>
      </c>
      <c r="B26" s="15">
        <v>-4.3507797346451662</v>
      </c>
      <c r="C26" s="15">
        <v>1.433547777550888</v>
      </c>
      <c r="D26" s="291">
        <f>B26 / C26</f>
        <v>-3.03497365262437</v>
      </c>
      <c r="E26" s="15">
        <f>2*(1-_xlfn.NORM.S.DIST(ABS(B26)/C26,1))</f>
        <v>2.4055670062643753E-3</v>
      </c>
      <c r="F26" s="15">
        <f>B26 - $H$11 * C26</f>
        <v>-7.1604817487623436</v>
      </c>
      <c r="G26" s="15">
        <f>B26 + $H$11 * C26</f>
        <v>-1.5410777205279893</v>
      </c>
      <c r="H26" s="15">
        <v>1.4022152628366544</v>
      </c>
      <c r="I26" s="81">
        <f>(B26*0.393935274924194)/(PI()/SQRT(3))</f>
        <v>-0.94493671389375034</v>
      </c>
      <c r="AZ26" s="59">
        <v>-0.90844380688734006</v>
      </c>
      <c r="BA26" s="59">
        <v>-0.12736490434848441</v>
      </c>
      <c r="BB26" s="59">
        <v>0.2325091014156638</v>
      </c>
      <c r="BC26" s="59">
        <v>-0.28127729856520201</v>
      </c>
      <c r="BD26" s="59">
        <v>0.71409578606388091</v>
      </c>
      <c r="BE26" s="59">
        <v>-0.16644190745925111</v>
      </c>
      <c r="BF26" s="59">
        <v>-2.1512571033061798E-2</v>
      </c>
      <c r="BG26" s="59">
        <v>2.259507323809208</v>
      </c>
      <c r="BH26" s="59">
        <v>0.36645449980454781</v>
      </c>
      <c r="BI26" s="59">
        <v>0.55240729296691549</v>
      </c>
      <c r="BJ26" s="59">
        <v>0.60350109742646674</v>
      </c>
      <c r="BK26" s="59">
        <v>1.9495803833718233</v>
      </c>
      <c r="BL26" s="59">
        <v>-2.1492443075960623</v>
      </c>
      <c r="BM26" s="59">
        <v>1.6231307078425614E-2</v>
      </c>
      <c r="BN26" s="59">
        <v>3.8547056208350319</v>
      </c>
      <c r="BO26" s="59">
        <v>9.9887012853808313E-2</v>
      </c>
      <c r="BP26" s="59">
        <v>-0.67534377938316525</v>
      </c>
      <c r="BQ26" s="59">
        <v>-60.270851170144674</v>
      </c>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row>
    <row r="27" spans="1:153" outlineLevel="1" x14ac:dyDescent="0.2">
      <c r="A27" s="22" t="s">
        <v>39</v>
      </c>
      <c r="B27" s="15">
        <v>2.0189922248157841E-2</v>
      </c>
      <c r="C27" s="15">
        <v>1.396273749438778</v>
      </c>
      <c r="D27" s="84">
        <f>B27 / C27</f>
        <v>1.4459859505539678E-2</v>
      </c>
      <c r="E27" s="15">
        <f>2*(1-_xlfn.NORM.S.DIST(ABS(B27)/C27,1))</f>
        <v>0.98846310338743493</v>
      </c>
      <c r="F27" s="15">
        <f>B27 - $H$11 * C27</f>
        <v>-2.7164563392105503</v>
      </c>
      <c r="G27" s="15">
        <f>B27 + $H$11 * C27</f>
        <v>2.7568361837068656</v>
      </c>
      <c r="H27" s="15">
        <v>2.7620846176859382</v>
      </c>
      <c r="I27" s="292">
        <f>(B27*0.528362170964816)/(PI()/SQRT(3))</f>
        <v>5.8813512458977778E-3</v>
      </c>
      <c r="AZ27" s="59">
        <v>1.7734505190402265</v>
      </c>
      <c r="BA27" s="59">
        <v>0.95299021338266188</v>
      </c>
      <c r="BB27" s="59">
        <v>-5.3061921100088998E-2</v>
      </c>
      <c r="BC27" s="59">
        <v>5.5206754622300493E-2</v>
      </c>
      <c r="BD27" s="59">
        <v>-9.5327839386169008E-3</v>
      </c>
      <c r="BE27" s="59">
        <v>0.61336807634198043</v>
      </c>
      <c r="BF27" s="59">
        <v>9.2246680796325628E-2</v>
      </c>
      <c r="BG27" s="59">
        <v>-4.098172895905198</v>
      </c>
      <c r="BH27" s="59">
        <v>-0.69020467606796387</v>
      </c>
      <c r="BI27" s="59">
        <v>-1.1995225427752643</v>
      </c>
      <c r="BJ27" s="59">
        <v>-0.94058671737132238</v>
      </c>
      <c r="BK27" s="59">
        <v>-2.1492443076131567</v>
      </c>
      <c r="BL27" s="59">
        <v>4.5009769170601484</v>
      </c>
      <c r="BM27" s="59">
        <v>8.7678563444142182E-2</v>
      </c>
      <c r="BN27" s="59">
        <v>-6.5331931076842125</v>
      </c>
      <c r="BO27" s="59">
        <v>-0.35890020776797593</v>
      </c>
      <c r="BP27" s="59">
        <v>1.9263972553542932</v>
      </c>
      <c r="BQ27" s="59">
        <v>-35.816760325330421</v>
      </c>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row>
    <row r="28" spans="1:153" outlineLevel="1" x14ac:dyDescent="0.2">
      <c r="A28" s="22" t="s">
        <v>37</v>
      </c>
      <c r="B28" s="15">
        <v>2.4780935318393045</v>
      </c>
      <c r="C28" s="15">
        <v>2.1215505926232701</v>
      </c>
      <c r="D28" s="293">
        <f>B28 / C28</f>
        <v>1.1680577123429208</v>
      </c>
      <c r="E28" s="15">
        <f>2*(1-_xlfn.NORM.S.DIST(ABS(B28)/C28,1))</f>
        <v>0.2427834863008318</v>
      </c>
      <c r="F28" s="15">
        <f>B28 - $H$11 * C28</f>
        <v>-1.6800692210819124</v>
      </c>
      <c r="G28" s="15">
        <f>B28 + $H$11 * C28</f>
        <v>6.6362562847605213</v>
      </c>
      <c r="H28" s="15">
        <v>2.8012646391417357</v>
      </c>
      <c r="I28" s="294">
        <f>(B28*0.416634377378383)/(PI()/SQRT(3))</f>
        <v>0.56922445562724555</v>
      </c>
      <c r="AZ28" s="59">
        <v>0.22710681316477738</v>
      </c>
      <c r="BA28" s="59">
        <v>0.18925966732587679</v>
      </c>
      <c r="BB28" s="59">
        <v>8.4456488105317765E-2</v>
      </c>
      <c r="BC28" s="59">
        <v>-1.3280215689343266E-2</v>
      </c>
      <c r="BD28" s="59">
        <v>9.1811451608177108E-2</v>
      </c>
      <c r="BE28" s="59">
        <v>-4.3222217644950753E-2</v>
      </c>
      <c r="BF28" s="59">
        <v>9.0134101919660412E-2</v>
      </c>
      <c r="BG28" s="59">
        <v>-0.22674966661498336</v>
      </c>
      <c r="BH28" s="59">
        <v>6.1943415855251135E-2</v>
      </c>
      <c r="BI28" s="59">
        <v>7.3398011138181715E-2</v>
      </c>
      <c r="BJ28" s="59">
        <v>-7.4036530122341085E-2</v>
      </c>
      <c r="BK28" s="59">
        <v>1.6231307077476095E-2</v>
      </c>
      <c r="BL28" s="59">
        <v>8.7678563445457408E-2</v>
      </c>
      <c r="BM28" s="59">
        <v>0.10223337899916921</v>
      </c>
      <c r="BN28" s="59">
        <v>-0.16335169760168319</v>
      </c>
      <c r="BO28" s="59">
        <v>-7.2108875748926271E-2</v>
      </c>
      <c r="BP28" s="59">
        <v>0.16769090195170644</v>
      </c>
      <c r="BQ28" s="59">
        <v>-13.658464475052671</v>
      </c>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row>
    <row r="29" spans="1:153" outlineLevel="1" x14ac:dyDescent="0.2">
      <c r="A29" s="22" t="s">
        <v>42</v>
      </c>
      <c r="B29" s="15">
        <v>0.35382693921242125</v>
      </c>
      <c r="C29" s="15">
        <v>0.31973954869419768</v>
      </c>
      <c r="D29" s="295">
        <f>B29 / C29</f>
        <v>1.1066098662409294</v>
      </c>
      <c r="E29" s="15">
        <f>2*(1-_xlfn.NORM.S.DIST(ABS(B29)/C29,1))</f>
        <v>0.26846263975706353</v>
      </c>
      <c r="F29" s="15">
        <f>B29 - $H$11 * C29</f>
        <v>-0.27285106066129694</v>
      </c>
      <c r="G29" s="15">
        <f>B29 + $H$11 * C29</f>
        <v>0.98050493908613945</v>
      </c>
      <c r="H29" s="15">
        <v>1.4621987669012639</v>
      </c>
      <c r="I29" s="296">
        <f>(B29*1.93068881915483)/(PI()/SQRT(3))</f>
        <v>0.37662915145061437</v>
      </c>
      <c r="AZ29" s="59">
        <v>-3.7794340638666375</v>
      </c>
      <c r="BA29" s="59">
        <v>-0.30746223921250504</v>
      </c>
      <c r="BB29" s="59">
        <v>0.79187026597025578</v>
      </c>
      <c r="BC29" s="59">
        <v>-0.3668619272426476</v>
      </c>
      <c r="BD29" s="59">
        <v>2.0917051901300172</v>
      </c>
      <c r="BE29" s="59">
        <v>0.86376164589891891</v>
      </c>
      <c r="BF29" s="59">
        <v>-1.2100168041317763</v>
      </c>
      <c r="BG29" s="59">
        <v>7.5014870834274179</v>
      </c>
      <c r="BH29" s="59">
        <v>0.91307367317378429</v>
      </c>
      <c r="BI29" s="59">
        <v>2.0521612871487349</v>
      </c>
      <c r="BJ29" s="59">
        <v>1.0294584104061586</v>
      </c>
      <c r="BK29" s="59">
        <v>3.8547056207885464</v>
      </c>
      <c r="BL29" s="59">
        <v>-6.5331931075217566</v>
      </c>
      <c r="BM29" s="59">
        <v>-0.16335169759509466</v>
      </c>
      <c r="BN29" s="59">
        <v>20.231563567515174</v>
      </c>
      <c r="BO29" s="59">
        <v>0.54003649671841258</v>
      </c>
      <c r="BP29" s="59">
        <v>-2.8269135318433283</v>
      </c>
      <c r="BQ29" s="59">
        <v>-407.28319402936427</v>
      </c>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row>
    <row r="30" spans="1:153" outlineLevel="1" x14ac:dyDescent="0.2">
      <c r="A30" s="22" t="s">
        <v>40</v>
      </c>
      <c r="B30" s="15">
        <v>-3.6575978561347546</v>
      </c>
      <c r="C30" s="15">
        <v>4.497951041031369</v>
      </c>
      <c r="D30" s="297">
        <f>B30 / C30</f>
        <v>-0.81316977947720759</v>
      </c>
      <c r="E30" s="15">
        <f>2*(1-_xlfn.NORM.S.DIST(ABS(B30)/C30,1))</f>
        <v>0.41612072346863993</v>
      </c>
      <c r="F30" s="15">
        <f>B30 - $H$11 * C30</f>
        <v>-12.47341990078068</v>
      </c>
      <c r="G30" s="15">
        <f>B30 + $H$11 * C30</f>
        <v>5.1582241885111699</v>
      </c>
      <c r="H30" s="15">
        <v>1.646424548435103</v>
      </c>
      <c r="I30" s="298">
        <f>(B30*0.153036301272663)/(PI()/SQRT(3))</f>
        <v>-0.30860372899182692</v>
      </c>
      <c r="AZ30" s="59">
        <v>-0.41503469165396895</v>
      </c>
      <c r="BA30" s="59">
        <v>-0.45381077337078418</v>
      </c>
      <c r="BB30" s="59">
        <v>1.3550520189500504E-2</v>
      </c>
      <c r="BC30" s="59">
        <v>3.3601126532392861E-2</v>
      </c>
      <c r="BD30" s="59">
        <v>-0.10301161027688326</v>
      </c>
      <c r="BE30" s="59">
        <v>-4.5550403890492801E-2</v>
      </c>
      <c r="BF30" s="59">
        <v>-0.16734547150989779</v>
      </c>
      <c r="BG30" s="59">
        <v>0.63039007937737923</v>
      </c>
      <c r="BH30" s="59">
        <v>-4.2135732238072938E-2</v>
      </c>
      <c r="BI30" s="59">
        <v>5.6107184842619708E-2</v>
      </c>
      <c r="BJ30" s="59">
        <v>0.26242116081789219</v>
      </c>
      <c r="BK30" s="59">
        <v>9.9887012855578397E-2</v>
      </c>
      <c r="BL30" s="59">
        <v>-0.35890020776899051</v>
      </c>
      <c r="BM30" s="59">
        <v>-7.2108875748842408E-2</v>
      </c>
      <c r="BN30" s="59">
        <v>0.5400364967340342</v>
      </c>
      <c r="BO30" s="59">
        <v>0.12359414369283488</v>
      </c>
      <c r="BP30" s="59">
        <v>-0.30707954221717326</v>
      </c>
      <c r="BQ30" s="59">
        <v>14.068299054129378</v>
      </c>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row>
    <row r="31" spans="1:153" outlineLevel="1" x14ac:dyDescent="0.2">
      <c r="A31" s="22" t="s">
        <v>41</v>
      </c>
      <c r="B31" s="15">
        <v>-1.0518929716925172</v>
      </c>
      <c r="C31" s="15">
        <v>0.35155958768441359</v>
      </c>
      <c r="D31" s="299">
        <f>B31 / C31</f>
        <v>-2.9920759055980453</v>
      </c>
      <c r="E31" s="15">
        <f>2*(1-_xlfn.NORM.S.DIST(ABS(B31)/C31,1))</f>
        <v>2.7708735844627075E-3</v>
      </c>
      <c r="F31" s="15">
        <f>B31 - $H$11 * C31</f>
        <v>-1.7409371019737188</v>
      </c>
      <c r="G31" s="15">
        <f>B31 + $H$11 * C31</f>
        <v>-0.36284884141131557</v>
      </c>
      <c r="H31" s="15">
        <v>1.1892272069956689</v>
      </c>
      <c r="I31" s="81">
        <f>(B31*2.54822737426511)/(PI()/SQRT(3))</f>
        <v>-1.4778164101935451</v>
      </c>
      <c r="AZ31" s="59">
        <v>1.5079740287378021</v>
      </c>
      <c r="BA31" s="59">
        <v>0.69036829967690494</v>
      </c>
      <c r="BB31" s="59">
        <v>9.0421247356425247E-2</v>
      </c>
      <c r="BC31" s="59">
        <v>-5.3679965371239508E-2</v>
      </c>
      <c r="BD31" s="59">
        <v>-0.12751602369843212</v>
      </c>
      <c r="BE31" s="59">
        <v>-0.22161402240963796</v>
      </c>
      <c r="BF31" s="59">
        <v>0.56870714995202354</v>
      </c>
      <c r="BG31" s="59">
        <v>-2.5470611032082742</v>
      </c>
      <c r="BH31" s="59">
        <v>0.45330672538242883</v>
      </c>
      <c r="BI31" s="59">
        <v>6.4673835314450659E-2</v>
      </c>
      <c r="BJ31" s="59">
        <v>-1.0302317496636013</v>
      </c>
      <c r="BK31" s="59">
        <v>-0.67534377939377077</v>
      </c>
      <c r="BL31" s="59">
        <v>1.9263972553615039</v>
      </c>
      <c r="BM31" s="59">
        <v>0.16769090195135716</v>
      </c>
      <c r="BN31" s="59">
        <v>-2.8269135319282577</v>
      </c>
      <c r="BO31" s="59">
        <v>-0.30707954221738981</v>
      </c>
      <c r="BP31" s="59">
        <v>1.5420941669471209</v>
      </c>
      <c r="BQ31" s="59">
        <v>-67.193589714561469</v>
      </c>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row>
    <row r="32" spans="1:153" outlineLevel="1" x14ac:dyDescent="0.2">
      <c r="A32" s="22" t="s">
        <v>38</v>
      </c>
      <c r="B32" s="15">
        <v>3.423355300708451</v>
      </c>
      <c r="C32" s="15">
        <v>1.2418108418543949</v>
      </c>
      <c r="D32" s="300">
        <f>B32 / C32</f>
        <v>2.7567445743961758</v>
      </c>
      <c r="E32" s="15">
        <f>2*(1-_xlfn.NORM.S.DIST(ABS(B32)/C32,1))</f>
        <v>5.8379935331065447E-3</v>
      </c>
      <c r="F32" s="15">
        <f>B32 - $H$11 * C32</f>
        <v>0.98945077506247259</v>
      </c>
      <c r="G32" s="15">
        <f>B32 + $H$11 * C32</f>
        <v>5.8572598263544293</v>
      </c>
      <c r="H32" s="15">
        <v>1.8008049536982182</v>
      </c>
      <c r="I32" s="78">
        <f>(B32*0.786791996608165)/(PI()/SQRT(3))</f>
        <v>1.4849870417066353</v>
      </c>
      <c r="AZ32" s="59">
        <v>-15.500866860923265</v>
      </c>
      <c r="BA32" s="59">
        <v>-71.787886561317976</v>
      </c>
      <c r="BB32" s="59">
        <v>-46.163433787804081</v>
      </c>
      <c r="BC32" s="59">
        <v>24.498911108931381</v>
      </c>
      <c r="BD32" s="59">
        <v>-102.62306225409482</v>
      </c>
      <c r="BE32" s="59">
        <v>-47.942836287896931</v>
      </c>
      <c r="BF32" s="59">
        <v>10.320632011272858</v>
      </c>
      <c r="BG32" s="59">
        <v>4.2652199764595222</v>
      </c>
      <c r="BH32" s="59">
        <v>-37.528022113190453</v>
      </c>
      <c r="BI32" s="59">
        <v>-42.753731347383642</v>
      </c>
      <c r="BJ32" s="59">
        <v>47.087237643723618</v>
      </c>
      <c r="BK32" s="59">
        <v>-60.270851166600373</v>
      </c>
      <c r="BL32" s="59">
        <v>-35.816760333014706</v>
      </c>
      <c r="BM32" s="59">
        <v>-13.658464475257322</v>
      </c>
      <c r="BN32" s="59">
        <v>-407.28319401634405</v>
      </c>
      <c r="BO32" s="59">
        <v>14.068299054784264</v>
      </c>
      <c r="BP32" s="59">
        <v>-67.193589717986043</v>
      </c>
      <c r="BQ32" s="59">
        <v>25177.800372573776</v>
      </c>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row>
    <row r="33" spans="1:153" x14ac:dyDescent="0.2">
      <c r="A33" s="74"/>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row>
    <row r="34" spans="1:153" x14ac:dyDescent="0.2">
      <c r="A34" s="12" t="s">
        <v>324</v>
      </c>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row>
    <row r="35" spans="1:153" ht="10.8" hidden="1" outlineLevel="1" thickBot="1" x14ac:dyDescent="0.25">
      <c r="A35" s="25" t="s">
        <v>109</v>
      </c>
      <c r="B35" s="16" t="s">
        <v>110</v>
      </c>
      <c r="C35" s="16" t="s">
        <v>111</v>
      </c>
      <c r="D35" s="13"/>
      <c r="E35" s="16" t="s">
        <v>102</v>
      </c>
      <c r="F35" s="16" t="s">
        <v>112</v>
      </c>
      <c r="G35" s="16" t="s">
        <v>113</v>
      </c>
      <c r="H35" s="13"/>
      <c r="I35" s="16" t="s">
        <v>114</v>
      </c>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row>
    <row r="36" spans="1:153" hidden="1" outlineLevel="1" x14ac:dyDescent="0.2">
      <c r="A36" s="22" t="s">
        <v>115</v>
      </c>
      <c r="B36" s="20">
        <v>17</v>
      </c>
      <c r="C36" s="19">
        <f>C38 - C37</f>
        <v>93.605888487713742</v>
      </c>
      <c r="D36" s="5" t="s">
        <v>116</v>
      </c>
      <c r="E36" s="19">
        <f>_xlfn.CHISQ.DIST.RT(C36,B36)</f>
        <v>1.3410803873399684E-12</v>
      </c>
      <c r="F36" s="19">
        <f>C37+2*(1+B36)</f>
        <v>71.182237103521828</v>
      </c>
      <c r="G36" s="19">
        <f>$BA$75</f>
        <v>0.96150097465886952</v>
      </c>
      <c r="H36" s="19" t="s">
        <v>117</v>
      </c>
      <c r="I36" s="19">
        <f>1-C37/C38</f>
        <v>0.72682080011640382</v>
      </c>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row>
    <row r="37" spans="1:153" hidden="1" outlineLevel="1" x14ac:dyDescent="0.2">
      <c r="A37" s="22" t="s">
        <v>118</v>
      </c>
      <c r="B37" s="20">
        <v>228</v>
      </c>
      <c r="C37" s="19">
        <v>35.182237103521821</v>
      </c>
      <c r="D37" s="5" t="s">
        <v>119</v>
      </c>
      <c r="E37" s="19"/>
      <c r="F37" s="19"/>
      <c r="G37" s="19"/>
      <c r="H37" s="19" t="s">
        <v>120</v>
      </c>
      <c r="I37" s="19">
        <f>1-EXP(((C37/2)-(C38/2))*(2/$F$11))</f>
        <v>0.31648846174037049</v>
      </c>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row>
    <row r="38" spans="1:153" hidden="1" outlineLevel="1" x14ac:dyDescent="0.2">
      <c r="A38" s="22" t="s">
        <v>121</v>
      </c>
      <c r="B38" s="20">
        <v>245</v>
      </c>
      <c r="C38" s="19">
        <f>-2*(($F$11*(1-$E$11))*LN(1-$E$11)+$F$11*$E$11*LN($E$11))</f>
        <v>128.78812559123557</v>
      </c>
      <c r="D38" s="5" t="s">
        <v>122</v>
      </c>
      <c r="E38" s="19"/>
      <c r="F38" s="19"/>
      <c r="G38" s="19"/>
      <c r="H38" s="19" t="s">
        <v>123</v>
      </c>
      <c r="I38" s="19">
        <f xml:space="preserve"> I37/(1-(($E$11^$E$11)*((1-$E$11)^(1-$E$11)))^2)</f>
        <v>0.77651817654344091</v>
      </c>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row>
    <row r="39" spans="1:153" collapsed="1" x14ac:dyDescent="0.2">
      <c r="A39" s="74"/>
      <c r="B39" s="17"/>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row>
    <row r="40" spans="1:153" x14ac:dyDescent="0.2">
      <c r="A40" s="12" t="s">
        <v>325</v>
      </c>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row>
    <row r="41" spans="1:153" ht="10.8" hidden="1" outlineLevel="1" thickBot="1" x14ac:dyDescent="0.25">
      <c r="A41" s="27" t="s">
        <v>98</v>
      </c>
      <c r="B41" s="13" t="s">
        <v>125</v>
      </c>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row>
    <row r="42" spans="1:153" ht="10.8" hidden="1" outlineLevel="1" thickBot="1" x14ac:dyDescent="0.25">
      <c r="A42" s="26" t="s">
        <v>105</v>
      </c>
      <c r="B42" s="28">
        <v>1</v>
      </c>
      <c r="C42" s="29" t="s">
        <v>126</v>
      </c>
      <c r="D42" s="19"/>
      <c r="E42" s="19"/>
      <c r="F42" s="19"/>
      <c r="G42" s="19"/>
      <c r="H42" s="19"/>
      <c r="I42" s="19"/>
      <c r="J42" s="19"/>
      <c r="K42" s="19"/>
      <c r="L42" s="19"/>
      <c r="M42" s="19"/>
      <c r="N42" s="19"/>
      <c r="O42" s="19"/>
      <c r="P42" s="19"/>
      <c r="Q42" s="19"/>
      <c r="R42" s="19"/>
      <c r="S42" s="1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row>
    <row r="43" spans="1:153" ht="10.8" hidden="1" outlineLevel="1" thickBot="1" x14ac:dyDescent="0.25">
      <c r="A43" s="26" t="s">
        <v>9</v>
      </c>
      <c r="B43" s="28">
        <v>-3.5032312152478012E-2</v>
      </c>
      <c r="C43" s="28">
        <v>1</v>
      </c>
      <c r="D43" s="29" t="s">
        <v>127</v>
      </c>
      <c r="E43" s="19"/>
      <c r="F43" s="19"/>
      <c r="G43" s="19"/>
      <c r="H43" s="19"/>
      <c r="I43" s="19"/>
      <c r="J43" s="19"/>
      <c r="K43" s="19"/>
      <c r="L43" s="19"/>
      <c r="M43" s="19"/>
      <c r="N43" s="19"/>
      <c r="O43" s="19"/>
      <c r="P43" s="19"/>
      <c r="Q43" s="19"/>
      <c r="R43" s="19"/>
      <c r="S43" s="1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59"/>
      <c r="DI43" s="59"/>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row>
    <row r="44" spans="1:153" ht="10.8" hidden="1" outlineLevel="1" thickBot="1" x14ac:dyDescent="0.25">
      <c r="A44" s="26" t="s">
        <v>19</v>
      </c>
      <c r="B44" s="28">
        <v>-8.3172755652050585E-5</v>
      </c>
      <c r="C44" s="141">
        <v>-1.088509262065402E-4</v>
      </c>
      <c r="D44" s="28">
        <v>1</v>
      </c>
      <c r="E44" s="29" t="s">
        <v>128</v>
      </c>
      <c r="F44" s="19"/>
      <c r="G44" s="19"/>
      <c r="H44" s="19"/>
      <c r="I44" s="19"/>
      <c r="J44" s="19"/>
      <c r="K44" s="19"/>
      <c r="L44" s="19"/>
      <c r="M44" s="19"/>
      <c r="N44" s="19"/>
      <c r="O44" s="19"/>
      <c r="P44" s="19"/>
      <c r="Q44" s="19"/>
      <c r="R44" s="19"/>
      <c r="S44" s="1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row>
    <row r="45" spans="1:153" ht="10.8" hidden="1" outlineLevel="1" thickBot="1" x14ac:dyDescent="0.25">
      <c r="A45" s="26" t="s">
        <v>20</v>
      </c>
      <c r="B45" s="28">
        <v>-0.13496251366358017</v>
      </c>
      <c r="C45" s="253">
        <v>-0.61824268366394508</v>
      </c>
      <c r="D45" s="105">
        <v>2.0770806952639305E-4</v>
      </c>
      <c r="E45" s="28">
        <v>1</v>
      </c>
      <c r="F45" s="29" t="s">
        <v>129</v>
      </c>
      <c r="G45" s="19"/>
      <c r="H45" s="19"/>
      <c r="I45" s="19"/>
      <c r="J45" s="19"/>
      <c r="K45" s="19"/>
      <c r="L45" s="19"/>
      <c r="M45" s="19"/>
      <c r="N45" s="19"/>
      <c r="O45" s="19"/>
      <c r="P45" s="19"/>
      <c r="Q45" s="19"/>
      <c r="R45" s="19"/>
      <c r="S45" s="1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59"/>
      <c r="DI45" s="59"/>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row>
    <row r="46" spans="1:153" ht="10.8" hidden="1" outlineLevel="1" thickBot="1" x14ac:dyDescent="0.25">
      <c r="A46" s="26" t="s">
        <v>21</v>
      </c>
      <c r="B46" s="28">
        <v>0.10480077941829781</v>
      </c>
      <c r="C46" s="118">
        <v>-0.26884022486928816</v>
      </c>
      <c r="D46" s="105">
        <v>1.8084036223715288E-4</v>
      </c>
      <c r="E46" s="301">
        <v>0.46392437823202276</v>
      </c>
      <c r="F46" s="28">
        <v>1</v>
      </c>
      <c r="G46" s="29" t="s">
        <v>130</v>
      </c>
      <c r="H46" s="19"/>
      <c r="I46" s="19"/>
      <c r="J46" s="19"/>
      <c r="K46" s="19"/>
      <c r="L46" s="19"/>
      <c r="M46" s="19"/>
      <c r="N46" s="19"/>
      <c r="O46" s="19"/>
      <c r="P46" s="19"/>
      <c r="Q46" s="19"/>
      <c r="R46" s="19"/>
      <c r="S46" s="1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59"/>
      <c r="DI46" s="59"/>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row>
    <row r="47" spans="1:153" ht="10.8" hidden="1" outlineLevel="1" thickBot="1" x14ac:dyDescent="0.25">
      <c r="A47" s="26" t="s">
        <v>22</v>
      </c>
      <c r="B47" s="28">
        <v>-0.33918772058657148</v>
      </c>
      <c r="C47" s="128">
        <v>-0.47687537617911557</v>
      </c>
      <c r="D47" s="105">
        <v>2.7342682181915565E-4</v>
      </c>
      <c r="E47" s="302">
        <v>0.56862282071277725</v>
      </c>
      <c r="F47" s="303">
        <v>0.35682299713595478</v>
      </c>
      <c r="G47" s="28">
        <v>1</v>
      </c>
      <c r="H47" s="29" t="s">
        <v>131</v>
      </c>
      <c r="I47" s="19"/>
      <c r="J47" s="19"/>
      <c r="K47" s="19"/>
      <c r="L47" s="19"/>
      <c r="M47" s="19"/>
      <c r="N47" s="19"/>
      <c r="O47" s="19"/>
      <c r="P47" s="19"/>
      <c r="Q47" s="19"/>
      <c r="R47" s="19"/>
      <c r="S47" s="1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59"/>
      <c r="DI47" s="59"/>
      <c r="DJ47" s="59"/>
      <c r="DK47" s="59"/>
      <c r="DL47" s="59"/>
      <c r="DM47" s="59"/>
      <c r="DN47" s="59"/>
      <c r="DO47" s="59"/>
      <c r="DP47" s="59"/>
      <c r="DQ47" s="59"/>
      <c r="DR47" s="59"/>
      <c r="DS47" s="59"/>
      <c r="DT47" s="59"/>
      <c r="DU47" s="59"/>
      <c r="DV47" s="59"/>
      <c r="DW47" s="59"/>
      <c r="DX47" s="59"/>
      <c r="DY47" s="59"/>
      <c r="DZ47" s="59"/>
      <c r="EA47" s="59"/>
      <c r="EB47" s="59"/>
      <c r="EC47" s="59"/>
      <c r="ED47" s="59"/>
      <c r="EE47" s="59"/>
      <c r="EF47" s="59"/>
      <c r="EG47" s="59"/>
      <c r="EH47" s="59"/>
      <c r="EI47" s="59"/>
      <c r="EJ47" s="59"/>
      <c r="EK47" s="59"/>
      <c r="EL47" s="59"/>
      <c r="EM47" s="59"/>
      <c r="EN47" s="59"/>
      <c r="EO47" s="59"/>
      <c r="EP47" s="59"/>
      <c r="EQ47" s="59"/>
      <c r="ER47" s="59"/>
      <c r="ES47" s="59"/>
      <c r="ET47" s="59"/>
      <c r="EU47" s="59"/>
      <c r="EV47" s="59"/>
      <c r="EW47" s="59"/>
    </row>
    <row r="48" spans="1:153" ht="10.8" hidden="1" outlineLevel="1" thickBot="1" x14ac:dyDescent="0.25">
      <c r="A48" s="26" t="s">
        <v>23</v>
      </c>
      <c r="B48" s="28">
        <v>-0.16083313573596805</v>
      </c>
      <c r="C48" s="304">
        <v>-0.22025061562467169</v>
      </c>
      <c r="D48" s="105">
        <v>2.429347118266748E-4</v>
      </c>
      <c r="E48" s="305">
        <v>0.32767009972003031</v>
      </c>
      <c r="F48" s="306">
        <v>0.36167552132163033</v>
      </c>
      <c r="G48" s="307">
        <v>0.52733164377219377</v>
      </c>
      <c r="H48" s="28">
        <v>1</v>
      </c>
      <c r="I48" s="29" t="s">
        <v>132</v>
      </c>
      <c r="J48" s="19"/>
      <c r="K48" s="19"/>
      <c r="L48" s="19"/>
      <c r="M48" s="19"/>
      <c r="N48" s="19"/>
      <c r="O48" s="19"/>
      <c r="P48" s="19"/>
      <c r="Q48" s="19"/>
      <c r="R48" s="19"/>
      <c r="S48" s="1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59"/>
      <c r="DD48" s="59"/>
      <c r="DE48" s="59"/>
      <c r="DF48" s="59"/>
      <c r="DG48" s="59"/>
      <c r="DH48" s="59"/>
      <c r="DI48" s="59"/>
      <c r="DJ48" s="59"/>
      <c r="DK48" s="59"/>
      <c r="DL48" s="59"/>
      <c r="DM48" s="59"/>
      <c r="DN48" s="59"/>
      <c r="DO48" s="59"/>
      <c r="DP48" s="59"/>
      <c r="DQ48" s="59"/>
      <c r="DR48" s="59"/>
      <c r="DS48" s="59"/>
      <c r="DT48" s="59"/>
      <c r="DU48" s="59"/>
      <c r="DV48" s="59"/>
      <c r="DW48" s="59"/>
      <c r="DX48" s="59"/>
      <c r="DY48" s="59"/>
      <c r="DZ48" s="59"/>
      <c r="EA48" s="59"/>
      <c r="EB48" s="59"/>
      <c r="EC48" s="59"/>
      <c r="ED48" s="59"/>
      <c r="EE48" s="59"/>
      <c r="EF48" s="59"/>
      <c r="EG48" s="59"/>
      <c r="EH48" s="59"/>
      <c r="EI48" s="59"/>
      <c r="EJ48" s="59"/>
      <c r="EK48" s="59"/>
      <c r="EL48" s="59"/>
      <c r="EM48" s="59"/>
      <c r="EN48" s="59"/>
      <c r="EO48" s="59"/>
      <c r="EP48" s="59"/>
      <c r="EQ48" s="59"/>
      <c r="ER48" s="59"/>
      <c r="ES48" s="59"/>
      <c r="ET48" s="59"/>
      <c r="EU48" s="59"/>
      <c r="EV48" s="59"/>
      <c r="EW48" s="59"/>
    </row>
    <row r="49" spans="1:153" ht="10.8" hidden="1" outlineLevel="1" thickBot="1" x14ac:dyDescent="0.25">
      <c r="A49" s="26" t="s">
        <v>13</v>
      </c>
      <c r="B49" s="28">
        <v>3.921539096364849E-2</v>
      </c>
      <c r="C49" s="145">
        <v>0.28590040718329823</v>
      </c>
      <c r="D49" s="105">
        <v>1.4924841130709134E-5</v>
      </c>
      <c r="E49" s="308">
        <v>-0.15591511526952329</v>
      </c>
      <c r="F49" s="309">
        <v>-8.6535990675787808E-2</v>
      </c>
      <c r="G49" s="144">
        <v>-0.11110245449733902</v>
      </c>
      <c r="H49" s="167">
        <v>-0.25411102653353546</v>
      </c>
      <c r="I49" s="28">
        <v>1</v>
      </c>
      <c r="J49" s="29" t="s">
        <v>133</v>
      </c>
      <c r="K49" s="19"/>
      <c r="L49" s="19"/>
      <c r="M49" s="19"/>
      <c r="N49" s="19"/>
      <c r="O49" s="19"/>
      <c r="P49" s="19"/>
      <c r="Q49" s="19"/>
      <c r="R49" s="19"/>
      <c r="S49" s="1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59"/>
      <c r="DD49" s="59"/>
      <c r="DE49" s="59"/>
      <c r="DF49" s="59"/>
      <c r="DG49" s="59"/>
      <c r="DH49" s="59"/>
      <c r="DI49" s="59"/>
      <c r="DJ49" s="59"/>
      <c r="DK49" s="59"/>
      <c r="DL49" s="59"/>
      <c r="DM49" s="59"/>
      <c r="DN49" s="59"/>
      <c r="DO49" s="59"/>
      <c r="DP49" s="59"/>
      <c r="DQ49" s="59"/>
      <c r="DR49" s="59"/>
      <c r="DS49" s="59"/>
      <c r="DT49" s="59"/>
      <c r="DU49" s="59"/>
      <c r="DV49" s="59"/>
      <c r="DW49" s="59"/>
      <c r="DX49" s="59"/>
      <c r="DY49" s="59"/>
      <c r="DZ49" s="59"/>
      <c r="EA49" s="59"/>
      <c r="EB49" s="59"/>
      <c r="EC49" s="59"/>
      <c r="ED49" s="59"/>
      <c r="EE49" s="59"/>
      <c r="EF49" s="59"/>
      <c r="EG49" s="59"/>
      <c r="EH49" s="59"/>
      <c r="EI49" s="59"/>
      <c r="EJ49" s="59"/>
      <c r="EK49" s="59"/>
      <c r="EL49" s="59"/>
      <c r="EM49" s="59"/>
      <c r="EN49" s="59"/>
      <c r="EO49" s="59"/>
      <c r="EP49" s="59"/>
      <c r="EQ49" s="59"/>
      <c r="ER49" s="59"/>
      <c r="ES49" s="59"/>
      <c r="ET49" s="59"/>
      <c r="EU49" s="59"/>
      <c r="EV49" s="59"/>
      <c r="EW49" s="59"/>
    </row>
    <row r="50" spans="1:153" ht="10.8" hidden="1" outlineLevel="1" thickBot="1" x14ac:dyDescent="0.25">
      <c r="A50" s="26" t="s">
        <v>14</v>
      </c>
      <c r="B50" s="28">
        <v>7.2112116170693335E-3</v>
      </c>
      <c r="C50" s="310">
        <v>-0.57800909569673309</v>
      </c>
      <c r="D50" s="141">
        <v>-3.101354780727553E-5</v>
      </c>
      <c r="E50" s="311">
        <v>0.27446839539883267</v>
      </c>
      <c r="F50" s="312">
        <v>-0.11654864916436437</v>
      </c>
      <c r="G50" s="112">
        <v>0.25360368423678109</v>
      </c>
      <c r="H50" s="313">
        <v>3.5144181522686627E-2</v>
      </c>
      <c r="I50" s="313">
        <v>3.1776481168814208E-2</v>
      </c>
      <c r="J50" s="28">
        <v>1</v>
      </c>
      <c r="K50" s="29" t="s">
        <v>134</v>
      </c>
      <c r="L50" s="19"/>
      <c r="M50" s="19"/>
      <c r="N50" s="19"/>
      <c r="O50" s="19"/>
      <c r="P50" s="19"/>
      <c r="Q50" s="19"/>
      <c r="R50" s="19"/>
      <c r="S50" s="1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59"/>
      <c r="EP50" s="59"/>
      <c r="EQ50" s="59"/>
      <c r="ER50" s="59"/>
      <c r="ES50" s="59"/>
      <c r="ET50" s="59"/>
      <c r="EU50" s="59"/>
      <c r="EV50" s="59"/>
      <c r="EW50" s="59"/>
    </row>
    <row r="51" spans="1:153" ht="10.8" hidden="1" outlineLevel="1" thickBot="1" x14ac:dyDescent="0.25">
      <c r="A51" s="26" t="s">
        <v>15</v>
      </c>
      <c r="B51" s="28">
        <v>-0.11655433097999221</v>
      </c>
      <c r="C51" s="314">
        <v>-1.7465712926641879E-2</v>
      </c>
      <c r="D51" s="141">
        <v>-1.3516224393731959E-4</v>
      </c>
      <c r="E51" s="258">
        <v>0.13521013972902177</v>
      </c>
      <c r="F51" s="315">
        <v>-7.3550182903260986E-2</v>
      </c>
      <c r="G51" s="315">
        <v>-7.9260977073094957E-2</v>
      </c>
      <c r="H51" s="7">
        <v>-0.35454092930970404</v>
      </c>
      <c r="I51" s="316">
        <v>0.58035866210794373</v>
      </c>
      <c r="J51" s="130">
        <v>0.22711676345007234</v>
      </c>
      <c r="K51" s="28">
        <v>1</v>
      </c>
      <c r="L51" s="29" t="s">
        <v>135</v>
      </c>
      <c r="M51" s="19"/>
      <c r="N51" s="19"/>
      <c r="O51" s="19"/>
      <c r="P51" s="19"/>
      <c r="Q51" s="19"/>
      <c r="R51" s="19"/>
      <c r="S51" s="1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59"/>
      <c r="DD51" s="59"/>
      <c r="DE51" s="59"/>
      <c r="DF51" s="59"/>
      <c r="DG51" s="59"/>
      <c r="DH51" s="59"/>
      <c r="DI51" s="59"/>
      <c r="DJ51" s="59"/>
      <c r="DK51" s="59"/>
      <c r="DL51" s="59"/>
      <c r="DM51" s="59"/>
      <c r="DN51" s="59"/>
      <c r="DO51" s="59"/>
      <c r="DP51" s="59"/>
      <c r="DQ51" s="59"/>
      <c r="DR51" s="59"/>
      <c r="DS51" s="59"/>
      <c r="DT51" s="59"/>
      <c r="DU51" s="59"/>
      <c r="DV51" s="59"/>
      <c r="DW51" s="59"/>
      <c r="DX51" s="59"/>
      <c r="DY51" s="59"/>
      <c r="DZ51" s="59"/>
      <c r="EA51" s="59"/>
      <c r="EB51" s="59"/>
      <c r="EC51" s="59"/>
      <c r="ED51" s="59"/>
      <c r="EE51" s="59"/>
      <c r="EF51" s="59"/>
      <c r="EG51" s="59"/>
      <c r="EH51" s="59"/>
      <c r="EI51" s="59"/>
      <c r="EJ51" s="59"/>
      <c r="EK51" s="59"/>
      <c r="EL51" s="59"/>
      <c r="EM51" s="59"/>
      <c r="EN51" s="59"/>
      <c r="EO51" s="59"/>
      <c r="EP51" s="59"/>
      <c r="EQ51" s="59"/>
      <c r="ER51" s="59"/>
      <c r="ES51" s="59"/>
      <c r="ET51" s="59"/>
      <c r="EU51" s="59"/>
      <c r="EV51" s="59"/>
      <c r="EW51" s="59"/>
    </row>
    <row r="52" spans="1:153" ht="10.8" hidden="1" outlineLevel="1" thickBot="1" x14ac:dyDescent="0.25">
      <c r="A52" s="26" t="s">
        <v>16</v>
      </c>
      <c r="B52" s="28">
        <v>-0.15614292592316151</v>
      </c>
      <c r="C52" s="315">
        <v>-7.4043901517303723E-2</v>
      </c>
      <c r="D52" s="141">
        <v>-1.9193843390051056E-5</v>
      </c>
      <c r="E52" s="317">
        <v>0.1669544295182227</v>
      </c>
      <c r="F52" s="104">
        <v>1.8977134328706464E-2</v>
      </c>
      <c r="G52" s="105">
        <v>1.3114527485210267E-3</v>
      </c>
      <c r="H52" s="304">
        <v>-0.21830379678185977</v>
      </c>
      <c r="I52" s="318">
        <v>0.5933675556637984</v>
      </c>
      <c r="J52" s="306">
        <v>0.36320252929599717</v>
      </c>
      <c r="K52" s="319">
        <v>0.69195742281236072</v>
      </c>
      <c r="L52" s="28">
        <v>1</v>
      </c>
      <c r="M52" s="29" t="s">
        <v>136</v>
      </c>
      <c r="N52" s="19"/>
      <c r="O52" s="19"/>
      <c r="P52" s="19"/>
      <c r="Q52" s="19"/>
      <c r="R52" s="19"/>
      <c r="S52" s="1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59"/>
      <c r="DD52" s="59"/>
      <c r="DE52" s="59"/>
      <c r="DF52" s="59"/>
      <c r="DG52" s="59"/>
      <c r="DH52" s="59"/>
      <c r="DI52" s="59"/>
      <c r="DJ52" s="59"/>
      <c r="DK52" s="59"/>
      <c r="DL52" s="59"/>
      <c r="DM52" s="59"/>
      <c r="DN52" s="59"/>
      <c r="DO52" s="59"/>
      <c r="DP52" s="59"/>
      <c r="DQ52" s="59"/>
      <c r="DR52" s="59"/>
      <c r="DS52" s="59"/>
      <c r="DT52" s="59"/>
      <c r="DU52" s="59"/>
      <c r="DV52" s="59"/>
      <c r="DW52" s="59"/>
      <c r="DX52" s="59"/>
      <c r="DY52" s="59"/>
      <c r="DZ52" s="59"/>
      <c r="EA52" s="59"/>
      <c r="EB52" s="59"/>
      <c r="EC52" s="59"/>
      <c r="ED52" s="59"/>
      <c r="EE52" s="59"/>
      <c r="EF52" s="59"/>
      <c r="EG52" s="59"/>
      <c r="EH52" s="59"/>
      <c r="EI52" s="59"/>
      <c r="EJ52" s="59"/>
      <c r="EK52" s="59"/>
      <c r="EL52" s="59"/>
      <c r="EM52" s="59"/>
      <c r="EN52" s="59"/>
      <c r="EO52" s="59"/>
      <c r="EP52" s="59"/>
      <c r="EQ52" s="59"/>
      <c r="ER52" s="59"/>
      <c r="ES52" s="59"/>
      <c r="ET52" s="59"/>
      <c r="EU52" s="59"/>
      <c r="EV52" s="59"/>
      <c r="EW52" s="59"/>
    </row>
    <row r="53" spans="1:153" ht="10.8" hidden="1" outlineLevel="1" thickBot="1" x14ac:dyDescent="0.25">
      <c r="A53" s="26" t="s">
        <v>26</v>
      </c>
      <c r="B53" s="28">
        <v>0.20700562594338118</v>
      </c>
      <c r="C53" s="320">
        <v>-0.23643093581036775</v>
      </c>
      <c r="D53" s="141">
        <v>-1.8973810978037869E-4</v>
      </c>
      <c r="E53" s="321">
        <v>-0.10721189025388222</v>
      </c>
      <c r="F53" s="315">
        <v>-7.7948844437590453E-2</v>
      </c>
      <c r="G53" s="322">
        <v>9.9868495665227056E-2</v>
      </c>
      <c r="H53" s="104">
        <v>2.1450056139376596E-2</v>
      </c>
      <c r="I53" s="91">
        <v>-0.28259987868047071</v>
      </c>
      <c r="J53" s="138">
        <v>0.31705973872157855</v>
      </c>
      <c r="K53" s="323">
        <v>-0.2852553393797263</v>
      </c>
      <c r="L53" s="324">
        <v>-0.18427752907336192</v>
      </c>
      <c r="M53" s="28">
        <v>1</v>
      </c>
      <c r="N53" s="29" t="s">
        <v>326</v>
      </c>
      <c r="O53" s="19"/>
      <c r="P53" s="19"/>
      <c r="Q53" s="19"/>
      <c r="R53" s="19"/>
      <c r="S53" s="1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c r="DC53" s="59"/>
      <c r="DD53" s="59"/>
      <c r="DE53" s="59"/>
      <c r="DF53" s="59"/>
      <c r="DG53" s="59"/>
      <c r="DH53" s="59"/>
      <c r="DI53" s="59"/>
      <c r="DJ53" s="59"/>
      <c r="DK53" s="59"/>
      <c r="DL53" s="59"/>
      <c r="DM53" s="59"/>
      <c r="DN53" s="59"/>
      <c r="DO53" s="59"/>
      <c r="DP53" s="59"/>
      <c r="DQ53" s="59"/>
      <c r="DR53" s="59"/>
      <c r="DS53" s="59"/>
      <c r="DT53" s="59"/>
      <c r="DU53" s="59"/>
      <c r="DV53" s="59"/>
      <c r="DW53" s="59"/>
      <c r="DX53" s="59"/>
      <c r="DY53" s="59"/>
      <c r="DZ53" s="59"/>
      <c r="EA53" s="59"/>
      <c r="EB53" s="59"/>
      <c r="EC53" s="59"/>
      <c r="ED53" s="59"/>
      <c r="EE53" s="59"/>
      <c r="EF53" s="59"/>
      <c r="EG53" s="59"/>
      <c r="EH53" s="59"/>
      <c r="EI53" s="59"/>
      <c r="EJ53" s="59"/>
      <c r="EK53" s="59"/>
      <c r="EL53" s="59"/>
      <c r="EM53" s="59"/>
      <c r="EN53" s="59"/>
      <c r="EO53" s="59"/>
      <c r="EP53" s="59"/>
      <c r="EQ53" s="59"/>
      <c r="ER53" s="59"/>
      <c r="ES53" s="59"/>
      <c r="ET53" s="59"/>
      <c r="EU53" s="59"/>
      <c r="EV53" s="59"/>
      <c r="EW53" s="59"/>
    </row>
    <row r="54" spans="1:153" ht="10.8" hidden="1" outlineLevel="1" thickBot="1" x14ac:dyDescent="0.25">
      <c r="A54" s="26" t="s">
        <v>39</v>
      </c>
      <c r="B54" s="28">
        <v>-0.27203692600887214</v>
      </c>
      <c r="C54" s="320">
        <v>-0.23331851535675596</v>
      </c>
      <c r="D54" s="141">
        <v>-1.6769419006070842E-5</v>
      </c>
      <c r="E54" s="325">
        <v>7.7249082550033391E-2</v>
      </c>
      <c r="F54" s="326">
        <v>-0.13673847522808844</v>
      </c>
      <c r="G54" s="311">
        <v>0.2682192486433983</v>
      </c>
      <c r="H54" s="327">
        <v>-6.3453094999520662E-2</v>
      </c>
      <c r="I54" s="141">
        <v>-9.2892551718669475E-3</v>
      </c>
      <c r="J54" s="328">
        <v>0.43412908173829201</v>
      </c>
      <c r="K54" s="259">
        <v>0.12933948240885462</v>
      </c>
      <c r="L54" s="130">
        <v>0.22926935680659277</v>
      </c>
      <c r="M54" s="143">
        <v>0.30150555579692495</v>
      </c>
      <c r="N54" s="28">
        <v>1</v>
      </c>
      <c r="O54" s="29" t="s">
        <v>327</v>
      </c>
      <c r="P54" s="19"/>
      <c r="Q54" s="19"/>
      <c r="R54" s="19"/>
      <c r="S54" s="1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c r="DC54" s="59"/>
      <c r="DD54" s="59"/>
      <c r="DE54" s="59"/>
      <c r="DF54" s="59"/>
      <c r="DG54" s="59"/>
      <c r="DH54" s="59"/>
      <c r="DI54" s="59"/>
      <c r="DJ54" s="59"/>
      <c r="DK54" s="59"/>
      <c r="DL54" s="59"/>
      <c r="DM54" s="59"/>
      <c r="DN54" s="59"/>
      <c r="DO54" s="59"/>
      <c r="DP54" s="59"/>
      <c r="DQ54" s="59"/>
      <c r="DR54" s="59"/>
      <c r="DS54" s="59"/>
      <c r="DT54" s="59"/>
      <c r="DU54" s="59"/>
      <c r="DV54" s="59"/>
      <c r="DW54" s="59"/>
      <c r="DX54" s="59"/>
      <c r="DY54" s="59"/>
      <c r="DZ54" s="59"/>
      <c r="EA54" s="59"/>
      <c r="EB54" s="59"/>
      <c r="EC54" s="59"/>
      <c r="ED54" s="59"/>
      <c r="EE54" s="59"/>
      <c r="EF54" s="59"/>
      <c r="EG54" s="59"/>
      <c r="EH54" s="59"/>
      <c r="EI54" s="59"/>
      <c r="EJ54" s="59"/>
      <c r="EK54" s="59"/>
      <c r="EL54" s="59"/>
      <c r="EM54" s="59"/>
      <c r="EN54" s="59"/>
      <c r="EO54" s="59"/>
      <c r="EP54" s="59"/>
      <c r="EQ54" s="59"/>
      <c r="ER54" s="59"/>
      <c r="ES54" s="59"/>
      <c r="ET54" s="59"/>
      <c r="EU54" s="59"/>
      <c r="EV54" s="59"/>
      <c r="EW54" s="59"/>
    </row>
    <row r="55" spans="1:153" ht="10.8" hidden="1" outlineLevel="1" thickBot="1" x14ac:dyDescent="0.25">
      <c r="A55" s="26" t="s">
        <v>37</v>
      </c>
      <c r="B55" s="28">
        <v>-0.1063956849999186</v>
      </c>
      <c r="C55" s="143">
        <v>0.29976946428272555</v>
      </c>
      <c r="D55" s="105">
        <v>8.257980700304254E-5</v>
      </c>
      <c r="E55" s="314">
        <v>-1.1602551968370062E-2</v>
      </c>
      <c r="F55" s="131">
        <v>1.7663039828169542E-2</v>
      </c>
      <c r="G55" s="141">
        <v>-2.3565160468067016E-3</v>
      </c>
      <c r="H55" s="329">
        <v>0.15389640502860283</v>
      </c>
      <c r="I55" s="104">
        <v>2.6215400944590843E-2</v>
      </c>
      <c r="J55" s="330">
        <v>-0.51821810669154766</v>
      </c>
      <c r="K55" s="331">
        <v>-0.16032680475403424</v>
      </c>
      <c r="L55" s="332">
        <v>-0.32765153242428646</v>
      </c>
      <c r="M55" s="137">
        <v>-0.30926678303952448</v>
      </c>
      <c r="N55" s="333">
        <v>-0.7255407659245785</v>
      </c>
      <c r="O55" s="28">
        <v>1</v>
      </c>
      <c r="P55" s="29" t="s">
        <v>328</v>
      </c>
      <c r="Q55" s="19"/>
      <c r="R55" s="19"/>
      <c r="S55" s="1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59"/>
      <c r="DG55" s="59"/>
      <c r="DH55" s="59"/>
      <c r="DI55" s="59"/>
      <c r="DJ55" s="59"/>
      <c r="DK55" s="59"/>
      <c r="DL55" s="59"/>
      <c r="DM55" s="59"/>
      <c r="DN55" s="59"/>
      <c r="DO55" s="59"/>
      <c r="DP55" s="59"/>
      <c r="DQ55" s="59"/>
      <c r="DR55" s="59"/>
      <c r="DS55" s="59"/>
      <c r="DT55" s="59"/>
      <c r="DU55" s="59"/>
      <c r="DV55" s="59"/>
      <c r="DW55" s="59"/>
      <c r="DX55" s="59"/>
      <c r="DY55" s="59"/>
      <c r="DZ55" s="59"/>
      <c r="EA55" s="59"/>
      <c r="EB55" s="59"/>
      <c r="EC55" s="59"/>
      <c r="ED55" s="59"/>
      <c r="EE55" s="59"/>
      <c r="EF55" s="59"/>
      <c r="EG55" s="59"/>
      <c r="EH55" s="59"/>
      <c r="EI55" s="59"/>
      <c r="EJ55" s="59"/>
      <c r="EK55" s="59"/>
      <c r="EL55" s="59"/>
      <c r="EM55" s="59"/>
      <c r="EN55" s="59"/>
      <c r="EO55" s="59"/>
      <c r="EP55" s="59"/>
      <c r="EQ55" s="59"/>
      <c r="ER55" s="59"/>
      <c r="ES55" s="59"/>
      <c r="ET55" s="59"/>
      <c r="EU55" s="59"/>
      <c r="EV55" s="59"/>
      <c r="EW55" s="59"/>
    </row>
    <row r="56" spans="1:153" ht="10.8" hidden="1" outlineLevel="1" thickBot="1" x14ac:dyDescent="0.25">
      <c r="A56" s="26" t="s">
        <v>42</v>
      </c>
      <c r="B56" s="28">
        <v>-0.26921337144666396</v>
      </c>
      <c r="C56" s="112">
        <v>0.25471558263491689</v>
      </c>
      <c r="D56" s="105">
        <v>1.0881794758338033E-4</v>
      </c>
      <c r="E56" s="126">
        <v>0.12253512736736354</v>
      </c>
      <c r="F56" s="334">
        <v>-2.8192617203554482E-2</v>
      </c>
      <c r="G56" s="329">
        <v>0.15059291531167093</v>
      </c>
      <c r="H56" s="263">
        <v>-7.1956724747761588E-2</v>
      </c>
      <c r="I56" s="317">
        <v>0.16996203680237934</v>
      </c>
      <c r="J56" s="324">
        <v>-0.19025058419305044</v>
      </c>
      <c r="K56" s="335">
        <v>9.5472968487777837E-2</v>
      </c>
      <c r="L56" s="259">
        <v>0.13302862941621268</v>
      </c>
      <c r="M56" s="331">
        <v>-0.16152417333251828</v>
      </c>
      <c r="N56" s="313">
        <v>3.6356876368494918E-2</v>
      </c>
      <c r="O56" s="259">
        <v>0.12925390568269779</v>
      </c>
      <c r="P56" s="28">
        <v>1</v>
      </c>
      <c r="Q56" s="29" t="s">
        <v>329</v>
      </c>
      <c r="R56" s="19"/>
      <c r="S56" s="1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59"/>
      <c r="DD56" s="59"/>
      <c r="DE56" s="59"/>
      <c r="DF56" s="59"/>
      <c r="DG56" s="59"/>
      <c r="DH56" s="59"/>
      <c r="DI56" s="59"/>
      <c r="DJ56" s="59"/>
      <c r="DK56" s="59"/>
      <c r="DL56" s="59"/>
      <c r="DM56" s="59"/>
      <c r="DN56" s="59"/>
      <c r="DO56" s="59"/>
      <c r="DP56" s="59"/>
      <c r="DQ56" s="59"/>
      <c r="DR56" s="59"/>
      <c r="DS56" s="59"/>
      <c r="DT56" s="59"/>
      <c r="DU56" s="59"/>
      <c r="DV56" s="59"/>
      <c r="DW56" s="59"/>
      <c r="DX56" s="59"/>
      <c r="DY56" s="59"/>
      <c r="DZ56" s="59"/>
      <c r="EA56" s="59"/>
      <c r="EB56" s="59"/>
      <c r="EC56" s="59"/>
      <c r="ED56" s="59"/>
      <c r="EE56" s="59"/>
      <c r="EF56" s="59"/>
      <c r="EG56" s="59"/>
      <c r="EH56" s="59"/>
      <c r="EI56" s="59"/>
      <c r="EJ56" s="59"/>
      <c r="EK56" s="59"/>
      <c r="EL56" s="59"/>
      <c r="EM56" s="59"/>
      <c r="EN56" s="59"/>
      <c r="EO56" s="59"/>
      <c r="EP56" s="59"/>
      <c r="EQ56" s="59"/>
      <c r="ER56" s="59"/>
      <c r="ES56" s="59"/>
      <c r="ET56" s="59"/>
      <c r="EU56" s="59"/>
      <c r="EV56" s="59"/>
      <c r="EW56" s="59"/>
    </row>
    <row r="57" spans="1:153" ht="10.8" hidden="1" outlineLevel="1" thickBot="1" x14ac:dyDescent="0.25">
      <c r="A57" s="26" t="s">
        <v>40</v>
      </c>
      <c r="B57" s="28">
        <v>-0.57065400951187217</v>
      </c>
      <c r="C57" s="142">
        <v>-0.30132402360588045</v>
      </c>
      <c r="D57" s="141">
        <v>-1.2566544616343656E-5</v>
      </c>
      <c r="E57" s="151">
        <v>8.1670132016707572E-2</v>
      </c>
      <c r="F57" s="327">
        <v>-5.5362353343163424E-2</v>
      </c>
      <c r="G57" s="124">
        <v>0.24388764187122638</v>
      </c>
      <c r="H57" s="336">
        <v>0.10222094488241991</v>
      </c>
      <c r="I57" s="331">
        <v>-0.16219438915096379</v>
      </c>
      <c r="J57" s="337">
        <v>0.44741273474642912</v>
      </c>
      <c r="K57" s="336">
        <v>0.10003978042731405</v>
      </c>
      <c r="L57" s="338">
        <v>0.26439543284358841</v>
      </c>
      <c r="M57" s="339">
        <v>0.15965477435340367</v>
      </c>
      <c r="N57" s="340">
        <v>0.61377037158486025</v>
      </c>
      <c r="O57" s="220">
        <v>-0.68463229010712001</v>
      </c>
      <c r="P57" s="144">
        <v>-0.11358280000606832</v>
      </c>
      <c r="Q57" s="28">
        <v>1</v>
      </c>
      <c r="R57" s="29" t="s">
        <v>330</v>
      </c>
      <c r="S57" s="1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c r="DC57" s="59"/>
      <c r="DD57" s="59"/>
      <c r="DE57" s="59"/>
      <c r="DF57" s="59"/>
      <c r="DG57" s="59"/>
      <c r="DH57" s="59"/>
      <c r="DI57" s="59"/>
      <c r="DJ57" s="59"/>
      <c r="DK57" s="59"/>
      <c r="DL57" s="59"/>
      <c r="DM57" s="59"/>
      <c r="DN57" s="59"/>
      <c r="DO57" s="59"/>
      <c r="DP57" s="59"/>
      <c r="DQ57" s="59"/>
      <c r="DR57" s="59"/>
      <c r="DS57" s="59"/>
      <c r="DT57" s="59"/>
      <c r="DU57" s="59"/>
      <c r="DV57" s="59"/>
      <c r="DW57" s="59"/>
      <c r="DX57" s="59"/>
      <c r="DY57" s="59"/>
      <c r="DZ57" s="59"/>
      <c r="EA57" s="59"/>
      <c r="EB57" s="59"/>
      <c r="EC57" s="59"/>
      <c r="ED57" s="59"/>
      <c r="EE57" s="59"/>
      <c r="EF57" s="59"/>
      <c r="EG57" s="59"/>
      <c r="EH57" s="59"/>
      <c r="EI57" s="59"/>
      <c r="EJ57" s="59"/>
      <c r="EK57" s="59"/>
      <c r="EL57" s="59"/>
      <c r="EM57" s="59"/>
      <c r="EN57" s="59"/>
      <c r="EO57" s="59"/>
      <c r="EP57" s="59"/>
      <c r="EQ57" s="59"/>
      <c r="ER57" s="59"/>
      <c r="ES57" s="59"/>
      <c r="ET57" s="59"/>
      <c r="EU57" s="59"/>
      <c r="EV57" s="59"/>
      <c r="EW57" s="59"/>
    </row>
    <row r="58" spans="1:153" ht="10.8" hidden="1" outlineLevel="1" thickBot="1" x14ac:dyDescent="0.25">
      <c r="A58" s="26" t="s">
        <v>41</v>
      </c>
      <c r="B58" s="28">
        <v>0.25219342066020478</v>
      </c>
      <c r="C58" s="341">
        <v>-0.42335740667937333</v>
      </c>
      <c r="D58" s="141">
        <v>-2.3730925228414022E-4</v>
      </c>
      <c r="E58" s="131">
        <v>1.7880553845435597E-2</v>
      </c>
      <c r="F58" s="342">
        <v>6.4875619081881511E-2</v>
      </c>
      <c r="G58" s="308">
        <v>-0.15367077238836049</v>
      </c>
      <c r="H58" s="263">
        <v>-6.8969008848769414E-2</v>
      </c>
      <c r="I58" s="323">
        <v>-0.28699489179621201</v>
      </c>
      <c r="J58" s="343">
        <v>0.48104546297066003</v>
      </c>
      <c r="K58" s="327">
        <v>-5.9065411231816314E-2</v>
      </c>
      <c r="L58" s="335">
        <v>9.2486152846060113E-2</v>
      </c>
      <c r="M58" s="133">
        <v>0.52070018746689017</v>
      </c>
      <c r="N58" s="344">
        <v>0.20348832925889965</v>
      </c>
      <c r="O58" s="345">
        <v>-0.48119529297937291</v>
      </c>
      <c r="P58" s="243">
        <v>-0.64149521378547014</v>
      </c>
      <c r="Q58" s="132">
        <v>0.3415147305930834</v>
      </c>
      <c r="R58" s="28">
        <v>1</v>
      </c>
      <c r="S58" s="29" t="s">
        <v>331</v>
      </c>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c r="DC58" s="59"/>
      <c r="DD58" s="59"/>
      <c r="DE58" s="59"/>
      <c r="DF58" s="59"/>
      <c r="DG58" s="59"/>
      <c r="DH58" s="59"/>
      <c r="DI58" s="59"/>
      <c r="DJ58" s="59"/>
      <c r="DK58" s="59"/>
      <c r="DL58" s="59"/>
      <c r="DM58" s="59"/>
      <c r="DN58" s="59"/>
      <c r="DO58" s="59"/>
      <c r="DP58" s="59"/>
      <c r="DQ58" s="59"/>
      <c r="DR58" s="59"/>
      <c r="DS58" s="59"/>
      <c r="DT58" s="59"/>
      <c r="DU58" s="59"/>
      <c r="DV58" s="59"/>
      <c r="DW58" s="59"/>
      <c r="DX58" s="59"/>
      <c r="DY58" s="59"/>
      <c r="DZ58" s="59"/>
      <c r="EA58" s="59"/>
      <c r="EB58" s="59"/>
      <c r="EC58" s="59"/>
      <c r="ED58" s="59"/>
      <c r="EE58" s="59"/>
      <c r="EF58" s="59"/>
      <c r="EG58" s="59"/>
      <c r="EH58" s="59"/>
      <c r="EI58" s="59"/>
      <c r="EJ58" s="59"/>
      <c r="EK58" s="59"/>
      <c r="EL58" s="59"/>
      <c r="EM58" s="59"/>
      <c r="EN58" s="59"/>
      <c r="EO58" s="59"/>
      <c r="EP58" s="59"/>
      <c r="EQ58" s="59"/>
      <c r="ER58" s="59"/>
      <c r="ES58" s="59"/>
      <c r="ET58" s="59"/>
      <c r="EU58" s="59"/>
      <c r="EV58" s="59"/>
      <c r="EW58" s="59"/>
    </row>
    <row r="59" spans="1:153" hidden="1" outlineLevel="1" x14ac:dyDescent="0.2">
      <c r="A59" s="26" t="s">
        <v>38</v>
      </c>
      <c r="B59" s="28">
        <v>-0.34100716415539795</v>
      </c>
      <c r="C59" s="328">
        <v>0.43547188733075315</v>
      </c>
      <c r="D59" s="105">
        <v>1.0220313313026145E-4</v>
      </c>
      <c r="E59" s="313">
        <v>3.3778393622260726E-2</v>
      </c>
      <c r="F59" s="334">
        <v>-2.9341573723984202E-2</v>
      </c>
      <c r="G59" s="346">
        <v>-5.3853428723384437E-2</v>
      </c>
      <c r="H59" s="136">
        <v>-9.499538087651864E-2</v>
      </c>
      <c r="I59" s="139">
        <v>0.2761165191874454</v>
      </c>
      <c r="J59" s="347">
        <v>-0.5502494484507523</v>
      </c>
      <c r="K59" s="348">
        <v>0.17989469156840304</v>
      </c>
      <c r="L59" s="313">
        <v>3.01807724814744E-2</v>
      </c>
      <c r="M59" s="310">
        <v>-0.57871842682787344</v>
      </c>
      <c r="N59" s="349">
        <v>-0.38949230641739208</v>
      </c>
      <c r="O59" s="350">
        <v>0.73120139411318641</v>
      </c>
      <c r="P59" s="351">
        <v>0.4223356046610191</v>
      </c>
      <c r="Q59" s="352">
        <v>-0.50610701102942079</v>
      </c>
      <c r="R59" s="353">
        <v>-0.70339048770073753</v>
      </c>
      <c r="S59" s="28">
        <v>1</v>
      </c>
      <c r="AZ59" s="5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c r="CG59" s="59"/>
      <c r="CH59" s="59"/>
      <c r="CI59" s="59"/>
      <c r="CJ59" s="59"/>
      <c r="CK59" s="59"/>
      <c r="CL59" s="59"/>
      <c r="CM59" s="59"/>
      <c r="CN59" s="59"/>
      <c r="CO59" s="59"/>
      <c r="CP59" s="59"/>
      <c r="CQ59" s="59"/>
      <c r="CR59" s="59"/>
      <c r="CS59" s="59"/>
      <c r="CT59" s="59"/>
      <c r="CU59" s="59"/>
      <c r="CV59" s="59"/>
      <c r="CW59" s="59"/>
      <c r="CX59" s="59"/>
      <c r="CY59" s="59"/>
      <c r="CZ59" s="59"/>
      <c r="DA59" s="59"/>
      <c r="DB59" s="59"/>
      <c r="DC59" s="59"/>
      <c r="DD59" s="59"/>
      <c r="DE59" s="59"/>
      <c r="DF59" s="59"/>
      <c r="DG59" s="59"/>
      <c r="DH59" s="59"/>
      <c r="DI59" s="59"/>
      <c r="DJ59" s="59"/>
      <c r="DK59" s="59"/>
      <c r="DL59" s="59"/>
      <c r="DM59" s="59"/>
      <c r="DN59" s="59"/>
      <c r="DO59" s="59"/>
      <c r="DP59" s="59"/>
      <c r="DQ59" s="59"/>
      <c r="DR59" s="59"/>
      <c r="DS59" s="59"/>
      <c r="DT59" s="59"/>
      <c r="DU59" s="59"/>
      <c r="DV59" s="59"/>
      <c r="DW59" s="59"/>
      <c r="DX59" s="59"/>
      <c r="DY59" s="59"/>
      <c r="DZ59" s="59"/>
      <c r="EA59" s="59"/>
      <c r="EB59" s="59"/>
      <c r="EC59" s="59"/>
      <c r="ED59" s="59"/>
      <c r="EE59" s="59"/>
      <c r="EF59" s="59"/>
      <c r="EG59" s="59"/>
      <c r="EH59" s="59"/>
      <c r="EI59" s="59"/>
      <c r="EJ59" s="59"/>
      <c r="EK59" s="59"/>
      <c r="EL59" s="59"/>
      <c r="EM59" s="59"/>
      <c r="EN59" s="59"/>
      <c r="EO59" s="59"/>
      <c r="EP59" s="59"/>
      <c r="EQ59" s="59"/>
      <c r="ER59" s="59"/>
      <c r="ES59" s="59"/>
      <c r="ET59" s="59"/>
      <c r="EU59" s="59"/>
      <c r="EV59" s="59"/>
      <c r="EW59" s="59"/>
    </row>
    <row r="60" spans="1:153" collapsed="1" x14ac:dyDescent="0.2">
      <c r="A60" s="74"/>
      <c r="AZ60" s="59"/>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c r="CG60" s="59"/>
      <c r="CH60" s="59"/>
      <c r="CI60" s="59"/>
      <c r="CJ60" s="59"/>
      <c r="CK60" s="59"/>
      <c r="CL60" s="59"/>
      <c r="CM60" s="59"/>
      <c r="CN60" s="59"/>
      <c r="CO60" s="59"/>
      <c r="CP60" s="59"/>
      <c r="CQ60" s="59"/>
      <c r="CR60" s="59"/>
      <c r="CS60" s="59"/>
      <c r="CT60" s="59"/>
      <c r="CU60" s="59"/>
      <c r="CV60" s="59"/>
      <c r="CW60" s="59"/>
      <c r="CX60" s="59"/>
      <c r="CY60" s="59"/>
      <c r="CZ60" s="59"/>
      <c r="DA60" s="59"/>
      <c r="DB60" s="59"/>
      <c r="DC60" s="59"/>
      <c r="DD60" s="59"/>
      <c r="DE60" s="59"/>
      <c r="DF60" s="59"/>
      <c r="DG60" s="59"/>
      <c r="DH60" s="59"/>
      <c r="DI60" s="59"/>
      <c r="DJ60" s="59"/>
      <c r="DK60" s="59"/>
      <c r="DL60" s="59"/>
      <c r="DM60" s="59"/>
      <c r="DN60" s="59"/>
      <c r="DO60" s="59"/>
      <c r="DP60" s="59"/>
      <c r="DQ60" s="59"/>
      <c r="DR60" s="59"/>
      <c r="DS60" s="59"/>
      <c r="DT60" s="59"/>
      <c r="DU60" s="59"/>
      <c r="DV60" s="59"/>
      <c r="DW60" s="59"/>
      <c r="DX60" s="59"/>
      <c r="DY60" s="59"/>
      <c r="DZ60" s="59"/>
      <c r="EA60" s="59"/>
      <c r="EB60" s="59"/>
      <c r="EC60" s="59"/>
      <c r="ED60" s="59"/>
      <c r="EE60" s="59"/>
      <c r="EF60" s="59"/>
      <c r="EG60" s="59"/>
      <c r="EH60" s="59"/>
      <c r="EI60" s="59"/>
      <c r="EJ60" s="59"/>
      <c r="EK60" s="59"/>
      <c r="EL60" s="59"/>
      <c r="EM60" s="59"/>
      <c r="EN60" s="59"/>
      <c r="EO60" s="59"/>
      <c r="EP60" s="59"/>
      <c r="EQ60" s="59"/>
      <c r="ER60" s="59"/>
      <c r="ES60" s="59"/>
      <c r="ET60" s="59"/>
      <c r="EU60" s="59"/>
      <c r="EV60" s="59"/>
      <c r="EW60" s="59"/>
    </row>
    <row r="61" spans="1:153" x14ac:dyDescent="0.2">
      <c r="A61" s="12" t="s">
        <v>332</v>
      </c>
      <c r="AZ61" s="59" t="s">
        <v>186</v>
      </c>
      <c r="BA61" s="59"/>
      <c r="BB61" s="59"/>
      <c r="BC61" s="59">
        <v>10</v>
      </c>
      <c r="BD61" s="59"/>
      <c r="BE61" s="59"/>
      <c r="BF61" s="59"/>
      <c r="BG61" s="59"/>
      <c r="BH61" s="59"/>
      <c r="BI61" s="59"/>
      <c r="BJ61" s="59"/>
      <c r="BK61" s="59"/>
      <c r="BL61" s="59"/>
      <c r="BM61" s="59"/>
      <c r="BN61" s="59"/>
      <c r="BO61" s="59"/>
      <c r="BP61" s="59"/>
      <c r="BQ61" s="59"/>
      <c r="BR61" s="59"/>
      <c r="BS61" s="59"/>
      <c r="BT61" s="59"/>
      <c r="BU61" s="59"/>
      <c r="BV61" s="59"/>
      <c r="BW61" s="59"/>
      <c r="BX61" s="59"/>
      <c r="BY61" s="59"/>
      <c r="BZ61" s="59"/>
      <c r="CA61" s="59"/>
      <c r="CB61" s="59"/>
      <c r="CC61" s="59"/>
      <c r="CD61" s="59"/>
      <c r="CE61" s="59"/>
      <c r="CF61" s="59"/>
      <c r="CG61" s="59"/>
      <c r="CH61" s="59"/>
      <c r="CI61" s="59"/>
      <c r="CJ61" s="59"/>
      <c r="CK61" s="59"/>
      <c r="CL61" s="59"/>
      <c r="CM61" s="59"/>
      <c r="CN61" s="59"/>
      <c r="CO61" s="59"/>
      <c r="CP61" s="59"/>
      <c r="CQ61" s="59"/>
      <c r="CR61" s="59"/>
      <c r="CS61" s="59"/>
      <c r="CT61" s="59"/>
      <c r="CU61" s="59"/>
      <c r="CV61" s="59"/>
      <c r="CW61" s="59"/>
      <c r="CX61" s="59"/>
      <c r="CY61" s="59"/>
      <c r="CZ61" s="59"/>
      <c r="DA61" s="59"/>
      <c r="DB61" s="59"/>
      <c r="DC61" s="59"/>
      <c r="DD61" s="59"/>
      <c r="DE61" s="59"/>
      <c r="DF61" s="59"/>
      <c r="DG61" s="59"/>
      <c r="DH61" s="59"/>
      <c r="DI61" s="59"/>
      <c r="DJ61" s="59"/>
      <c r="DK61" s="59"/>
      <c r="DL61" s="59"/>
      <c r="DM61" s="59"/>
      <c r="DN61" s="59"/>
      <c r="DO61" s="59"/>
      <c r="DP61" s="59"/>
      <c r="DQ61" s="59"/>
      <c r="DR61" s="59"/>
      <c r="DS61" s="59"/>
      <c r="DT61" s="59"/>
      <c r="DU61" s="59"/>
      <c r="DV61" s="59"/>
      <c r="DW61" s="59"/>
      <c r="DX61" s="59"/>
      <c r="DY61" s="59"/>
      <c r="DZ61" s="59"/>
      <c r="EA61" s="59"/>
      <c r="EB61" s="59"/>
      <c r="EC61" s="59"/>
      <c r="ED61" s="59"/>
      <c r="EE61" s="59"/>
      <c r="EF61" s="59"/>
      <c r="EG61" s="59"/>
      <c r="EH61" s="59"/>
      <c r="EI61" s="59"/>
      <c r="EJ61" s="59"/>
      <c r="EK61" s="59"/>
      <c r="EL61" s="59"/>
      <c r="EM61" s="59"/>
      <c r="EN61" s="59"/>
      <c r="EO61" s="59"/>
      <c r="EP61" s="59"/>
      <c r="EQ61" s="59"/>
      <c r="ER61" s="59"/>
      <c r="ES61" s="59"/>
      <c r="ET61" s="59"/>
      <c r="EU61" s="59"/>
      <c r="EV61" s="59"/>
      <c r="EW61" s="59"/>
    </row>
    <row r="62" spans="1:153" outlineLevel="1" x14ac:dyDescent="0.2">
      <c r="A62" s="10"/>
      <c r="B62" s="30"/>
      <c r="C62" s="36" t="str">
        <f>"Cutoff value for prediction of "&amp;$I$2&amp;":"</f>
        <v>Cutoff value for prediction of 1:</v>
      </c>
      <c r="D62" s="37">
        <f>$BC$61/20</f>
        <v>0.5</v>
      </c>
      <c r="E62" s="36" t="s">
        <v>148</v>
      </c>
      <c r="F62" s="38">
        <v>0.14164166241399651</v>
      </c>
      <c r="G62" s="30"/>
      <c r="H62" s="30"/>
      <c r="I62" s="31"/>
      <c r="AZ62" s="59" t="s">
        <v>187</v>
      </c>
      <c r="BA62" s="59">
        <v>-9.9999999999999995E-8</v>
      </c>
      <c r="BB62" s="59">
        <v>9.9999000000000008E-3</v>
      </c>
      <c r="BC62" s="59">
        <v>1.9999900000000001E-2</v>
      </c>
      <c r="BD62" s="59">
        <v>2.9999900000000003E-2</v>
      </c>
      <c r="BE62" s="59">
        <v>3.9999900000000005E-2</v>
      </c>
      <c r="BF62" s="59">
        <v>4.9999900000000007E-2</v>
      </c>
      <c r="BG62" s="59">
        <v>5.9999900000000009E-2</v>
      </c>
      <c r="BH62" s="59">
        <v>6.9999900000000004E-2</v>
      </c>
      <c r="BI62" s="59">
        <v>7.9999899999999999E-2</v>
      </c>
      <c r="BJ62" s="59">
        <v>8.9999899999999994E-2</v>
      </c>
      <c r="BK62" s="59">
        <v>9.9999899999999989E-2</v>
      </c>
      <c r="BL62" s="59">
        <v>0.10999989999999998</v>
      </c>
      <c r="BM62" s="59">
        <v>0.11999989999999998</v>
      </c>
      <c r="BN62" s="59">
        <v>0.12999989999999997</v>
      </c>
      <c r="BO62" s="59">
        <v>0.13999989999999998</v>
      </c>
      <c r="BP62" s="59">
        <v>0.14999989999999999</v>
      </c>
      <c r="BQ62" s="59">
        <v>0.1599999</v>
      </c>
      <c r="BR62" s="59">
        <v>0.16999990000000001</v>
      </c>
      <c r="BS62" s="59">
        <v>0.17999990000000002</v>
      </c>
      <c r="BT62" s="59">
        <v>0.18999990000000003</v>
      </c>
      <c r="BU62" s="59">
        <v>0.19999990000000004</v>
      </c>
      <c r="BV62" s="59">
        <v>0.20999990000000004</v>
      </c>
      <c r="BW62" s="59">
        <v>0.21999990000000005</v>
      </c>
      <c r="BX62" s="59">
        <v>0.22999990000000006</v>
      </c>
      <c r="BY62" s="59">
        <v>0.23999990000000007</v>
      </c>
      <c r="BZ62" s="59">
        <v>0.24999990000000008</v>
      </c>
      <c r="CA62" s="59">
        <v>0.25999990000000006</v>
      </c>
      <c r="CB62" s="59">
        <v>0.26999990000000007</v>
      </c>
      <c r="CC62" s="59">
        <v>0.27999990000000008</v>
      </c>
      <c r="CD62" s="59">
        <v>0.28999990000000009</v>
      </c>
      <c r="CE62" s="59">
        <v>0.2999999000000001</v>
      </c>
      <c r="CF62" s="59">
        <v>0.30999990000000011</v>
      </c>
      <c r="CG62" s="59">
        <v>0.31999990000000011</v>
      </c>
      <c r="CH62" s="59">
        <v>0.32999990000000012</v>
      </c>
      <c r="CI62" s="59">
        <v>0.33999990000000013</v>
      </c>
      <c r="CJ62" s="59">
        <v>0.34999990000000014</v>
      </c>
      <c r="CK62" s="59">
        <v>0.35999990000000015</v>
      </c>
      <c r="CL62" s="59">
        <v>0.36999990000000016</v>
      </c>
      <c r="CM62" s="59">
        <v>0.37999990000000017</v>
      </c>
      <c r="CN62" s="59">
        <v>0.38999990000000018</v>
      </c>
      <c r="CO62" s="59">
        <v>0.39999990000000019</v>
      </c>
      <c r="CP62" s="59">
        <v>0.40999990000000019</v>
      </c>
      <c r="CQ62" s="59">
        <v>0.4199999000000002</v>
      </c>
      <c r="CR62" s="59">
        <v>0.42999990000000021</v>
      </c>
      <c r="CS62" s="59">
        <v>0.43999990000000022</v>
      </c>
      <c r="CT62" s="59">
        <v>0.44999990000000023</v>
      </c>
      <c r="CU62" s="59">
        <v>0.45999990000000024</v>
      </c>
      <c r="CV62" s="59">
        <v>0.46999990000000025</v>
      </c>
      <c r="CW62" s="59">
        <v>0.47999990000000026</v>
      </c>
      <c r="CX62" s="59">
        <v>0.48999990000000027</v>
      </c>
      <c r="CY62" s="59">
        <v>0.49999990000000027</v>
      </c>
      <c r="CZ62" s="59">
        <v>0.50999990000000028</v>
      </c>
      <c r="DA62" s="59">
        <v>0.51999990000000029</v>
      </c>
      <c r="DB62" s="59">
        <v>0.5299999000000003</v>
      </c>
      <c r="DC62" s="59">
        <v>0.53999990000000031</v>
      </c>
      <c r="DD62" s="59">
        <v>0.54999990000000032</v>
      </c>
      <c r="DE62" s="59">
        <v>0.55999990000000033</v>
      </c>
      <c r="DF62" s="59">
        <v>0.56999990000000034</v>
      </c>
      <c r="DG62" s="59">
        <v>0.57999990000000035</v>
      </c>
      <c r="DH62" s="59">
        <v>0.58999990000000035</v>
      </c>
      <c r="DI62" s="59">
        <v>0.59999990000000036</v>
      </c>
      <c r="DJ62" s="59">
        <v>0.60999990000000037</v>
      </c>
      <c r="DK62" s="59">
        <v>0.61999990000000038</v>
      </c>
      <c r="DL62" s="59">
        <v>0.62999990000000039</v>
      </c>
      <c r="DM62" s="59">
        <v>0.6399999000000004</v>
      </c>
      <c r="DN62" s="59">
        <v>0.64999990000000041</v>
      </c>
      <c r="DO62" s="59">
        <v>0.65999990000000042</v>
      </c>
      <c r="DP62" s="59">
        <v>0.66999990000000043</v>
      </c>
      <c r="DQ62" s="59">
        <v>0.67999990000000043</v>
      </c>
      <c r="DR62" s="59">
        <v>0.68999990000000044</v>
      </c>
      <c r="DS62" s="59">
        <v>0.69999990000000045</v>
      </c>
      <c r="DT62" s="59">
        <v>0.70999990000000046</v>
      </c>
      <c r="DU62" s="59">
        <v>0.71999990000000047</v>
      </c>
      <c r="DV62" s="59">
        <v>0.72999990000000048</v>
      </c>
      <c r="DW62" s="59">
        <v>0.73999990000000049</v>
      </c>
      <c r="DX62" s="59">
        <v>0.7499999000000005</v>
      </c>
      <c r="DY62" s="59">
        <v>0.75999990000000051</v>
      </c>
      <c r="DZ62" s="59">
        <v>0.76999990000000051</v>
      </c>
      <c r="EA62" s="59">
        <v>0.77999990000000052</v>
      </c>
      <c r="EB62" s="59">
        <v>0.78999990000000053</v>
      </c>
      <c r="EC62" s="59">
        <v>0.79999990000000054</v>
      </c>
      <c r="ED62" s="59">
        <v>0.80999990000000055</v>
      </c>
      <c r="EE62" s="59">
        <v>0.81999990000000056</v>
      </c>
      <c r="EF62" s="59">
        <v>0.82999990000000057</v>
      </c>
      <c r="EG62" s="59">
        <v>0.83999990000000058</v>
      </c>
      <c r="EH62" s="59">
        <v>0.84999990000000059</v>
      </c>
      <c r="EI62" s="59">
        <v>0.85999990000000059</v>
      </c>
      <c r="EJ62" s="59">
        <v>0.8699999000000006</v>
      </c>
      <c r="EK62" s="59">
        <v>0.87999990000000061</v>
      </c>
      <c r="EL62" s="59">
        <v>0.88999990000000062</v>
      </c>
      <c r="EM62" s="59">
        <v>0.89999990000000063</v>
      </c>
      <c r="EN62" s="59">
        <v>0.90999990000000064</v>
      </c>
      <c r="EO62" s="59">
        <v>0.91999990000000065</v>
      </c>
      <c r="EP62" s="59">
        <v>0.92999990000000066</v>
      </c>
      <c r="EQ62" s="59">
        <v>0.93999990000000067</v>
      </c>
      <c r="ER62" s="59">
        <v>0.94999990000000067</v>
      </c>
      <c r="ES62" s="59">
        <v>0.95999990000000068</v>
      </c>
      <c r="ET62" s="59">
        <v>0.96999990000000069</v>
      </c>
      <c r="EU62" s="59">
        <v>0.9799999000000007</v>
      </c>
      <c r="EV62" s="59">
        <v>0.98999990000000071</v>
      </c>
      <c r="EW62" s="59">
        <v>0.99999990000000072</v>
      </c>
    </row>
    <row r="63" spans="1:153" outlineLevel="1" x14ac:dyDescent="0.2">
      <c r="A63" s="9"/>
      <c r="B63" s="39" t="s">
        <v>149</v>
      </c>
      <c r="C63" s="32"/>
      <c r="D63" s="32"/>
      <c r="E63" s="32"/>
      <c r="F63" s="32"/>
      <c r="G63" s="39" t="s">
        <v>149</v>
      </c>
      <c r="H63" s="32"/>
      <c r="I63" s="33"/>
      <c r="AZ63" s="71" t="s">
        <v>188</v>
      </c>
      <c r="BA63" s="59">
        <v>246</v>
      </c>
      <c r="BB63" s="59">
        <v>56</v>
      </c>
      <c r="BC63" s="59">
        <v>47</v>
      </c>
      <c r="BD63" s="59">
        <v>45</v>
      </c>
      <c r="BE63" s="59">
        <v>39</v>
      </c>
      <c r="BF63" s="59">
        <v>38</v>
      </c>
      <c r="BG63" s="59">
        <v>35</v>
      </c>
      <c r="BH63" s="59">
        <v>32</v>
      </c>
      <c r="BI63" s="59">
        <v>30</v>
      </c>
      <c r="BJ63" s="59">
        <v>29</v>
      </c>
      <c r="BK63" s="59">
        <v>28</v>
      </c>
      <c r="BL63" s="59">
        <v>28</v>
      </c>
      <c r="BM63" s="59">
        <v>27</v>
      </c>
      <c r="BN63" s="59">
        <v>26</v>
      </c>
      <c r="BO63" s="59">
        <v>25</v>
      </c>
      <c r="BP63" s="59">
        <v>25</v>
      </c>
      <c r="BQ63" s="59">
        <v>25</v>
      </c>
      <c r="BR63" s="59">
        <v>25</v>
      </c>
      <c r="BS63" s="59">
        <v>25</v>
      </c>
      <c r="BT63" s="59">
        <v>25</v>
      </c>
      <c r="BU63" s="59">
        <v>23</v>
      </c>
      <c r="BV63" s="59">
        <v>23</v>
      </c>
      <c r="BW63" s="59">
        <v>23</v>
      </c>
      <c r="BX63" s="59">
        <v>23</v>
      </c>
      <c r="BY63" s="59">
        <v>23</v>
      </c>
      <c r="BZ63" s="59">
        <v>23</v>
      </c>
      <c r="CA63" s="59">
        <v>23</v>
      </c>
      <c r="CB63" s="59">
        <v>23</v>
      </c>
      <c r="CC63" s="59">
        <v>22</v>
      </c>
      <c r="CD63" s="59">
        <v>22</v>
      </c>
      <c r="CE63" s="59">
        <v>21</v>
      </c>
      <c r="CF63" s="59">
        <v>21</v>
      </c>
      <c r="CG63" s="59">
        <v>21</v>
      </c>
      <c r="CH63" s="59">
        <v>18</v>
      </c>
      <c r="CI63" s="59">
        <v>18</v>
      </c>
      <c r="CJ63" s="59">
        <v>18</v>
      </c>
      <c r="CK63" s="59">
        <v>18</v>
      </c>
      <c r="CL63" s="59">
        <v>18</v>
      </c>
      <c r="CM63" s="59">
        <v>18</v>
      </c>
      <c r="CN63" s="59">
        <v>18</v>
      </c>
      <c r="CO63" s="59">
        <v>18</v>
      </c>
      <c r="CP63" s="59">
        <v>18</v>
      </c>
      <c r="CQ63" s="59">
        <v>18</v>
      </c>
      <c r="CR63" s="59">
        <v>18</v>
      </c>
      <c r="CS63" s="59">
        <v>18</v>
      </c>
      <c r="CT63" s="59">
        <v>18</v>
      </c>
      <c r="CU63" s="59">
        <v>18</v>
      </c>
      <c r="CV63" s="59">
        <v>18</v>
      </c>
      <c r="CW63" s="59">
        <v>17</v>
      </c>
      <c r="CX63" s="59">
        <v>16</v>
      </c>
      <c r="CY63" s="59">
        <v>16</v>
      </c>
      <c r="CZ63" s="59">
        <v>15</v>
      </c>
      <c r="DA63" s="59">
        <v>15</v>
      </c>
      <c r="DB63" s="59">
        <v>15</v>
      </c>
      <c r="DC63" s="59">
        <v>15</v>
      </c>
      <c r="DD63" s="59">
        <v>15</v>
      </c>
      <c r="DE63" s="59">
        <v>15</v>
      </c>
      <c r="DF63" s="59">
        <v>15</v>
      </c>
      <c r="DG63" s="59">
        <v>15</v>
      </c>
      <c r="DH63" s="59">
        <v>15</v>
      </c>
      <c r="DI63" s="59">
        <v>15</v>
      </c>
      <c r="DJ63" s="59">
        <v>15</v>
      </c>
      <c r="DK63" s="59">
        <v>14</v>
      </c>
      <c r="DL63" s="59">
        <v>14</v>
      </c>
      <c r="DM63" s="59">
        <v>14</v>
      </c>
      <c r="DN63" s="59">
        <v>14</v>
      </c>
      <c r="DO63" s="59">
        <v>13</v>
      </c>
      <c r="DP63" s="59">
        <v>13</v>
      </c>
      <c r="DQ63" s="59">
        <v>13</v>
      </c>
      <c r="DR63" s="59">
        <v>12</v>
      </c>
      <c r="DS63" s="59">
        <v>12</v>
      </c>
      <c r="DT63" s="59">
        <v>12</v>
      </c>
      <c r="DU63" s="59">
        <v>12</v>
      </c>
      <c r="DV63" s="59">
        <v>12</v>
      </c>
      <c r="DW63" s="59">
        <v>11</v>
      </c>
      <c r="DX63" s="59">
        <v>11</v>
      </c>
      <c r="DY63" s="59">
        <v>11</v>
      </c>
      <c r="DZ63" s="59">
        <v>11</v>
      </c>
      <c r="EA63" s="59">
        <v>10</v>
      </c>
      <c r="EB63" s="59">
        <v>10</v>
      </c>
      <c r="EC63" s="59">
        <v>9</v>
      </c>
      <c r="ED63" s="59">
        <v>9</v>
      </c>
      <c r="EE63" s="59">
        <v>9</v>
      </c>
      <c r="EF63" s="59">
        <v>9</v>
      </c>
      <c r="EG63" s="59">
        <v>8</v>
      </c>
      <c r="EH63" s="59">
        <v>8</v>
      </c>
      <c r="EI63" s="59">
        <v>8</v>
      </c>
      <c r="EJ63" s="59">
        <v>7</v>
      </c>
      <c r="EK63" s="59">
        <v>7</v>
      </c>
      <c r="EL63" s="59">
        <v>7</v>
      </c>
      <c r="EM63" s="59">
        <v>7</v>
      </c>
      <c r="EN63" s="59">
        <v>7</v>
      </c>
      <c r="EO63" s="59">
        <v>7</v>
      </c>
      <c r="EP63" s="59">
        <v>7</v>
      </c>
      <c r="EQ63" s="59">
        <v>7</v>
      </c>
      <c r="ER63" s="59">
        <v>7</v>
      </c>
      <c r="ES63" s="59">
        <v>7</v>
      </c>
      <c r="ET63" s="59">
        <v>7</v>
      </c>
      <c r="EU63" s="59">
        <v>7</v>
      </c>
      <c r="EV63" s="59">
        <v>5</v>
      </c>
      <c r="EW63" s="59">
        <v>0</v>
      </c>
    </row>
    <row r="64" spans="1:153" outlineLevel="1" x14ac:dyDescent="0.2">
      <c r="A64" s="40" t="s">
        <v>150</v>
      </c>
      <c r="B64" s="32" t="str">
        <f>"# "&amp;$H$2</f>
        <v># 0</v>
      </c>
      <c r="C64" s="32" t="str">
        <f>"# "&amp;$I$2</f>
        <v># 1</v>
      </c>
      <c r="D64" s="32" t="s">
        <v>151</v>
      </c>
      <c r="E64" s="32"/>
      <c r="F64" s="39" t="s">
        <v>152</v>
      </c>
      <c r="G64" s="32" t="str">
        <f>"% "&amp;$H$2</f>
        <v>% 0</v>
      </c>
      <c r="H64" s="32" t="str">
        <f>"% "&amp;$I$2</f>
        <v>% 1</v>
      </c>
      <c r="I64" s="33" t="s">
        <v>151</v>
      </c>
      <c r="AZ64" s="71" t="s">
        <v>189</v>
      </c>
      <c r="BA64" s="59">
        <v>18</v>
      </c>
      <c r="BB64" s="59">
        <v>17</v>
      </c>
      <c r="BC64" s="59">
        <v>17</v>
      </c>
      <c r="BD64" s="59">
        <v>17</v>
      </c>
      <c r="BE64" s="59">
        <v>17</v>
      </c>
      <c r="BF64" s="59">
        <v>17</v>
      </c>
      <c r="BG64" s="59">
        <v>17</v>
      </c>
      <c r="BH64" s="59">
        <v>17</v>
      </c>
      <c r="BI64" s="59">
        <v>17</v>
      </c>
      <c r="BJ64" s="59">
        <v>17</v>
      </c>
      <c r="BK64" s="59">
        <v>17</v>
      </c>
      <c r="BL64" s="59">
        <v>17</v>
      </c>
      <c r="BM64" s="59">
        <v>17</v>
      </c>
      <c r="BN64" s="59">
        <v>17</v>
      </c>
      <c r="BO64" s="59">
        <v>17</v>
      </c>
      <c r="BP64" s="59">
        <v>17</v>
      </c>
      <c r="BQ64" s="59">
        <v>17</v>
      </c>
      <c r="BR64" s="59">
        <v>17</v>
      </c>
      <c r="BS64" s="59">
        <v>17</v>
      </c>
      <c r="BT64" s="59">
        <v>17</v>
      </c>
      <c r="BU64" s="59">
        <v>16</v>
      </c>
      <c r="BV64" s="59">
        <v>16</v>
      </c>
      <c r="BW64" s="59">
        <v>16</v>
      </c>
      <c r="BX64" s="59">
        <v>16</v>
      </c>
      <c r="BY64" s="59">
        <v>16</v>
      </c>
      <c r="BZ64" s="59">
        <v>16</v>
      </c>
      <c r="CA64" s="59">
        <v>16</v>
      </c>
      <c r="CB64" s="59">
        <v>16</v>
      </c>
      <c r="CC64" s="59">
        <v>15</v>
      </c>
      <c r="CD64" s="59">
        <v>15</v>
      </c>
      <c r="CE64" s="59">
        <v>15</v>
      </c>
      <c r="CF64" s="59">
        <v>15</v>
      </c>
      <c r="CG64" s="59">
        <v>15</v>
      </c>
      <c r="CH64" s="59">
        <v>14</v>
      </c>
      <c r="CI64" s="59">
        <v>14</v>
      </c>
      <c r="CJ64" s="59">
        <v>14</v>
      </c>
      <c r="CK64" s="59">
        <v>14</v>
      </c>
      <c r="CL64" s="59">
        <v>14</v>
      </c>
      <c r="CM64" s="59">
        <v>14</v>
      </c>
      <c r="CN64" s="59">
        <v>14</v>
      </c>
      <c r="CO64" s="59">
        <v>14</v>
      </c>
      <c r="CP64" s="59">
        <v>14</v>
      </c>
      <c r="CQ64" s="59">
        <v>14</v>
      </c>
      <c r="CR64" s="59">
        <v>14</v>
      </c>
      <c r="CS64" s="59">
        <v>14</v>
      </c>
      <c r="CT64" s="59">
        <v>14</v>
      </c>
      <c r="CU64" s="59">
        <v>14</v>
      </c>
      <c r="CV64" s="59">
        <v>14</v>
      </c>
      <c r="CW64" s="59">
        <v>14</v>
      </c>
      <c r="CX64" s="59">
        <v>14</v>
      </c>
      <c r="CY64" s="59">
        <v>14</v>
      </c>
      <c r="CZ64" s="59">
        <v>14</v>
      </c>
      <c r="DA64" s="59">
        <v>14</v>
      </c>
      <c r="DB64" s="59">
        <v>14</v>
      </c>
      <c r="DC64" s="59">
        <v>14</v>
      </c>
      <c r="DD64" s="59">
        <v>14</v>
      </c>
      <c r="DE64" s="59">
        <v>14</v>
      </c>
      <c r="DF64" s="59">
        <v>14</v>
      </c>
      <c r="DG64" s="59">
        <v>14</v>
      </c>
      <c r="DH64" s="59">
        <v>14</v>
      </c>
      <c r="DI64" s="59">
        <v>14</v>
      </c>
      <c r="DJ64" s="59">
        <v>14</v>
      </c>
      <c r="DK64" s="59">
        <v>13</v>
      </c>
      <c r="DL64" s="59">
        <v>13</v>
      </c>
      <c r="DM64" s="59">
        <v>13</v>
      </c>
      <c r="DN64" s="59">
        <v>13</v>
      </c>
      <c r="DO64" s="59">
        <v>12</v>
      </c>
      <c r="DP64" s="59">
        <v>12</v>
      </c>
      <c r="DQ64" s="59">
        <v>12</v>
      </c>
      <c r="DR64" s="59">
        <v>11</v>
      </c>
      <c r="DS64" s="59">
        <v>11</v>
      </c>
      <c r="DT64" s="59">
        <v>11</v>
      </c>
      <c r="DU64" s="59">
        <v>11</v>
      </c>
      <c r="DV64" s="59">
        <v>11</v>
      </c>
      <c r="DW64" s="59">
        <v>10</v>
      </c>
      <c r="DX64" s="59">
        <v>10</v>
      </c>
      <c r="DY64" s="59">
        <v>10</v>
      </c>
      <c r="DZ64" s="59">
        <v>10</v>
      </c>
      <c r="EA64" s="59">
        <v>9</v>
      </c>
      <c r="EB64" s="59">
        <v>9</v>
      </c>
      <c r="EC64" s="59">
        <v>9</v>
      </c>
      <c r="ED64" s="59">
        <v>9</v>
      </c>
      <c r="EE64" s="59">
        <v>9</v>
      </c>
      <c r="EF64" s="59">
        <v>9</v>
      </c>
      <c r="EG64" s="59">
        <v>8</v>
      </c>
      <c r="EH64" s="59">
        <v>8</v>
      </c>
      <c r="EI64" s="59">
        <v>8</v>
      </c>
      <c r="EJ64" s="59">
        <v>7</v>
      </c>
      <c r="EK64" s="59">
        <v>7</v>
      </c>
      <c r="EL64" s="59">
        <v>7</v>
      </c>
      <c r="EM64" s="59">
        <v>7</v>
      </c>
      <c r="EN64" s="59">
        <v>7</v>
      </c>
      <c r="EO64" s="59">
        <v>7</v>
      </c>
      <c r="EP64" s="59">
        <v>7</v>
      </c>
      <c r="EQ64" s="59">
        <v>7</v>
      </c>
      <c r="ER64" s="59">
        <v>7</v>
      </c>
      <c r="ES64" s="59">
        <v>7</v>
      </c>
      <c r="ET64" s="59">
        <v>7</v>
      </c>
      <c r="EU64" s="59">
        <v>7</v>
      </c>
      <c r="EV64" s="59">
        <v>5</v>
      </c>
      <c r="EW64" s="59">
        <v>0</v>
      </c>
    </row>
    <row r="65" spans="1:153" outlineLevel="1" x14ac:dyDescent="0.2">
      <c r="A65" s="41" t="str">
        <f>"# "&amp;$H$2</f>
        <v># 0</v>
      </c>
      <c r="B65" s="46">
        <f>B67-B66</f>
        <v>226</v>
      </c>
      <c r="C65" s="47">
        <f>C67-C66</f>
        <v>2</v>
      </c>
      <c r="D65" s="48">
        <f>D67-D66</f>
        <v>228</v>
      </c>
      <c r="E65" s="32"/>
      <c r="F65" s="42" t="str">
        <f>"% "&amp;$H$2</f>
        <v>% 0</v>
      </c>
      <c r="G65" s="51">
        <f>B65/D67</f>
        <v>0.91869918699186992</v>
      </c>
      <c r="H65" s="52">
        <f>C65/D67</f>
        <v>8.130081300813009E-3</v>
      </c>
      <c r="I65" s="53">
        <f>D65/D67</f>
        <v>0.92682926829268297</v>
      </c>
      <c r="AZ65" s="71" t="s">
        <v>190</v>
      </c>
      <c r="BA65" s="59">
        <v>228</v>
      </c>
      <c r="BB65" s="59">
        <v>39</v>
      </c>
      <c r="BC65" s="59">
        <v>30</v>
      </c>
      <c r="BD65" s="59">
        <v>28</v>
      </c>
      <c r="BE65" s="59">
        <v>22</v>
      </c>
      <c r="BF65" s="59">
        <v>21</v>
      </c>
      <c r="BG65" s="59">
        <v>18</v>
      </c>
      <c r="BH65" s="59">
        <v>15</v>
      </c>
      <c r="BI65" s="59">
        <v>13</v>
      </c>
      <c r="BJ65" s="59">
        <v>12</v>
      </c>
      <c r="BK65" s="59">
        <v>11</v>
      </c>
      <c r="BL65" s="59">
        <v>11</v>
      </c>
      <c r="BM65" s="59">
        <v>10</v>
      </c>
      <c r="BN65" s="59">
        <v>9</v>
      </c>
      <c r="BO65" s="59">
        <v>8</v>
      </c>
      <c r="BP65" s="59">
        <v>8</v>
      </c>
      <c r="BQ65" s="59">
        <v>8</v>
      </c>
      <c r="BR65" s="59">
        <v>8</v>
      </c>
      <c r="BS65" s="59">
        <v>8</v>
      </c>
      <c r="BT65" s="59">
        <v>8</v>
      </c>
      <c r="BU65" s="59">
        <v>7</v>
      </c>
      <c r="BV65" s="59">
        <v>7</v>
      </c>
      <c r="BW65" s="59">
        <v>7</v>
      </c>
      <c r="BX65" s="59">
        <v>7</v>
      </c>
      <c r="BY65" s="59">
        <v>7</v>
      </c>
      <c r="BZ65" s="59">
        <v>7</v>
      </c>
      <c r="CA65" s="59">
        <v>7</v>
      </c>
      <c r="CB65" s="59">
        <v>7</v>
      </c>
      <c r="CC65" s="59">
        <v>7</v>
      </c>
      <c r="CD65" s="59">
        <v>7</v>
      </c>
      <c r="CE65" s="59">
        <v>6</v>
      </c>
      <c r="CF65" s="59">
        <v>6</v>
      </c>
      <c r="CG65" s="59">
        <v>6</v>
      </c>
      <c r="CH65" s="59">
        <v>4</v>
      </c>
      <c r="CI65" s="59">
        <v>4</v>
      </c>
      <c r="CJ65" s="59">
        <v>4</v>
      </c>
      <c r="CK65" s="59">
        <v>4</v>
      </c>
      <c r="CL65" s="59">
        <v>4</v>
      </c>
      <c r="CM65" s="59">
        <v>4</v>
      </c>
      <c r="CN65" s="59">
        <v>4</v>
      </c>
      <c r="CO65" s="59">
        <v>4</v>
      </c>
      <c r="CP65" s="59">
        <v>4</v>
      </c>
      <c r="CQ65" s="59">
        <v>4</v>
      </c>
      <c r="CR65" s="59">
        <v>4</v>
      </c>
      <c r="CS65" s="59">
        <v>4</v>
      </c>
      <c r="CT65" s="59">
        <v>4</v>
      </c>
      <c r="CU65" s="59">
        <v>4</v>
      </c>
      <c r="CV65" s="59">
        <v>4</v>
      </c>
      <c r="CW65" s="59">
        <v>3</v>
      </c>
      <c r="CX65" s="59">
        <v>2</v>
      </c>
      <c r="CY65" s="59">
        <v>2</v>
      </c>
      <c r="CZ65" s="59">
        <v>1</v>
      </c>
      <c r="DA65" s="59">
        <v>1</v>
      </c>
      <c r="DB65" s="59">
        <v>1</v>
      </c>
      <c r="DC65" s="59">
        <v>1</v>
      </c>
      <c r="DD65" s="59">
        <v>1</v>
      </c>
      <c r="DE65" s="59">
        <v>1</v>
      </c>
      <c r="DF65" s="59">
        <v>1</v>
      </c>
      <c r="DG65" s="59">
        <v>1</v>
      </c>
      <c r="DH65" s="59">
        <v>1</v>
      </c>
      <c r="DI65" s="59">
        <v>1</v>
      </c>
      <c r="DJ65" s="59">
        <v>1</v>
      </c>
      <c r="DK65" s="59">
        <v>1</v>
      </c>
      <c r="DL65" s="59">
        <v>1</v>
      </c>
      <c r="DM65" s="59">
        <v>1</v>
      </c>
      <c r="DN65" s="59">
        <v>1</v>
      </c>
      <c r="DO65" s="59">
        <v>1</v>
      </c>
      <c r="DP65" s="59">
        <v>1</v>
      </c>
      <c r="DQ65" s="59">
        <v>1</v>
      </c>
      <c r="DR65" s="59">
        <v>1</v>
      </c>
      <c r="DS65" s="59">
        <v>1</v>
      </c>
      <c r="DT65" s="59">
        <v>1</v>
      </c>
      <c r="DU65" s="59">
        <v>1</v>
      </c>
      <c r="DV65" s="59">
        <v>1</v>
      </c>
      <c r="DW65" s="59">
        <v>1</v>
      </c>
      <c r="DX65" s="59">
        <v>1</v>
      </c>
      <c r="DY65" s="59">
        <v>1</v>
      </c>
      <c r="DZ65" s="59">
        <v>1</v>
      </c>
      <c r="EA65" s="59">
        <v>1</v>
      </c>
      <c r="EB65" s="59">
        <v>1</v>
      </c>
      <c r="EC65" s="59">
        <v>0</v>
      </c>
      <c r="ED65" s="59">
        <v>0</v>
      </c>
      <c r="EE65" s="59">
        <v>0</v>
      </c>
      <c r="EF65" s="59">
        <v>0</v>
      </c>
      <c r="EG65" s="59">
        <v>0</v>
      </c>
      <c r="EH65" s="59">
        <v>0</v>
      </c>
      <c r="EI65" s="59">
        <v>0</v>
      </c>
      <c r="EJ65" s="59">
        <v>0</v>
      </c>
      <c r="EK65" s="59">
        <v>0</v>
      </c>
      <c r="EL65" s="59">
        <v>0</v>
      </c>
      <c r="EM65" s="59">
        <v>0</v>
      </c>
      <c r="EN65" s="59">
        <v>0</v>
      </c>
      <c r="EO65" s="59">
        <v>0</v>
      </c>
      <c r="EP65" s="59">
        <v>0</v>
      </c>
      <c r="EQ65" s="59">
        <v>0</v>
      </c>
      <c r="ER65" s="59">
        <v>0</v>
      </c>
      <c r="ES65" s="59">
        <v>0</v>
      </c>
      <c r="ET65" s="59">
        <v>0</v>
      </c>
      <c r="EU65" s="59">
        <v>0</v>
      </c>
      <c r="EV65" s="59">
        <v>0</v>
      </c>
      <c r="EW65" s="59">
        <v>0</v>
      </c>
    </row>
    <row r="66" spans="1:153" outlineLevel="1" x14ac:dyDescent="0.2">
      <c r="A66" s="41" t="str">
        <f>"# "&amp;$I$2</f>
        <v># 1</v>
      </c>
      <c r="B66" s="49">
        <f>D66-C66</f>
        <v>4</v>
      </c>
      <c r="C66" s="50">
        <f>INDEX($BA$64:$EW$64,MATCH(D62,$BA$62:$EW$62,1))</f>
        <v>14</v>
      </c>
      <c r="D66" s="48">
        <f>$E$11 * $F$11</f>
        <v>18</v>
      </c>
      <c r="E66" s="32"/>
      <c r="F66" s="42" t="str">
        <f>"% "&amp;$I$2</f>
        <v>% 1</v>
      </c>
      <c r="G66" s="54">
        <f>B66/D67</f>
        <v>1.6260162601626018E-2</v>
      </c>
      <c r="H66" s="55">
        <f>C66/D67</f>
        <v>5.6910569105691054E-2</v>
      </c>
      <c r="I66" s="53">
        <f>D66/D67</f>
        <v>7.3170731707317069E-2</v>
      </c>
      <c r="AZ66" s="71" t="s">
        <v>191</v>
      </c>
      <c r="BA66" s="59">
        <v>0</v>
      </c>
      <c r="BB66" s="59">
        <v>189</v>
      </c>
      <c r="BC66" s="59">
        <v>198</v>
      </c>
      <c r="BD66" s="59">
        <v>200</v>
      </c>
      <c r="BE66" s="59">
        <v>206</v>
      </c>
      <c r="BF66" s="59">
        <v>207</v>
      </c>
      <c r="BG66" s="59">
        <v>210</v>
      </c>
      <c r="BH66" s="59">
        <v>213</v>
      </c>
      <c r="BI66" s="59">
        <v>215</v>
      </c>
      <c r="BJ66" s="59">
        <v>216</v>
      </c>
      <c r="BK66" s="59">
        <v>217</v>
      </c>
      <c r="BL66" s="59">
        <v>217</v>
      </c>
      <c r="BM66" s="59">
        <v>218</v>
      </c>
      <c r="BN66" s="59">
        <v>219</v>
      </c>
      <c r="BO66" s="59">
        <v>220</v>
      </c>
      <c r="BP66" s="59">
        <v>220</v>
      </c>
      <c r="BQ66" s="59">
        <v>220</v>
      </c>
      <c r="BR66" s="59">
        <v>220</v>
      </c>
      <c r="BS66" s="59">
        <v>220</v>
      </c>
      <c r="BT66" s="59">
        <v>220</v>
      </c>
      <c r="BU66" s="59">
        <v>221</v>
      </c>
      <c r="BV66" s="59">
        <v>221</v>
      </c>
      <c r="BW66" s="59">
        <v>221</v>
      </c>
      <c r="BX66" s="59">
        <v>221</v>
      </c>
      <c r="BY66" s="59">
        <v>221</v>
      </c>
      <c r="BZ66" s="59">
        <v>221</v>
      </c>
      <c r="CA66" s="59">
        <v>221</v>
      </c>
      <c r="CB66" s="59">
        <v>221</v>
      </c>
      <c r="CC66" s="59">
        <v>221</v>
      </c>
      <c r="CD66" s="59">
        <v>221</v>
      </c>
      <c r="CE66" s="59">
        <v>222</v>
      </c>
      <c r="CF66" s="59">
        <v>222</v>
      </c>
      <c r="CG66" s="59">
        <v>222</v>
      </c>
      <c r="CH66" s="59">
        <v>224</v>
      </c>
      <c r="CI66" s="59">
        <v>224</v>
      </c>
      <c r="CJ66" s="59">
        <v>224</v>
      </c>
      <c r="CK66" s="59">
        <v>224</v>
      </c>
      <c r="CL66" s="59">
        <v>224</v>
      </c>
      <c r="CM66" s="59">
        <v>224</v>
      </c>
      <c r="CN66" s="59">
        <v>224</v>
      </c>
      <c r="CO66" s="59">
        <v>224</v>
      </c>
      <c r="CP66" s="59">
        <v>224</v>
      </c>
      <c r="CQ66" s="59">
        <v>224</v>
      </c>
      <c r="CR66" s="59">
        <v>224</v>
      </c>
      <c r="CS66" s="59">
        <v>224</v>
      </c>
      <c r="CT66" s="59">
        <v>224</v>
      </c>
      <c r="CU66" s="59">
        <v>224</v>
      </c>
      <c r="CV66" s="59">
        <v>224</v>
      </c>
      <c r="CW66" s="59">
        <v>225</v>
      </c>
      <c r="CX66" s="59">
        <v>226</v>
      </c>
      <c r="CY66" s="59">
        <v>226</v>
      </c>
      <c r="CZ66" s="59">
        <v>227</v>
      </c>
      <c r="DA66" s="59">
        <v>227</v>
      </c>
      <c r="DB66" s="59">
        <v>227</v>
      </c>
      <c r="DC66" s="59">
        <v>227</v>
      </c>
      <c r="DD66" s="59">
        <v>227</v>
      </c>
      <c r="DE66" s="59">
        <v>227</v>
      </c>
      <c r="DF66" s="59">
        <v>227</v>
      </c>
      <c r="DG66" s="59">
        <v>227</v>
      </c>
      <c r="DH66" s="59">
        <v>227</v>
      </c>
      <c r="DI66" s="59">
        <v>227</v>
      </c>
      <c r="DJ66" s="59">
        <v>227</v>
      </c>
      <c r="DK66" s="59">
        <v>227</v>
      </c>
      <c r="DL66" s="59">
        <v>227</v>
      </c>
      <c r="DM66" s="59">
        <v>227</v>
      </c>
      <c r="DN66" s="59">
        <v>227</v>
      </c>
      <c r="DO66" s="59">
        <v>227</v>
      </c>
      <c r="DP66" s="59">
        <v>227</v>
      </c>
      <c r="DQ66" s="59">
        <v>227</v>
      </c>
      <c r="DR66" s="59">
        <v>227</v>
      </c>
      <c r="DS66" s="59">
        <v>227</v>
      </c>
      <c r="DT66" s="59">
        <v>227</v>
      </c>
      <c r="DU66" s="59">
        <v>227</v>
      </c>
      <c r="DV66" s="59">
        <v>227</v>
      </c>
      <c r="DW66" s="59">
        <v>227</v>
      </c>
      <c r="DX66" s="59">
        <v>227</v>
      </c>
      <c r="DY66" s="59">
        <v>227</v>
      </c>
      <c r="DZ66" s="59">
        <v>227</v>
      </c>
      <c r="EA66" s="59">
        <v>227</v>
      </c>
      <c r="EB66" s="59">
        <v>227</v>
      </c>
      <c r="EC66" s="59">
        <v>228</v>
      </c>
      <c r="ED66" s="59">
        <v>228</v>
      </c>
      <c r="EE66" s="59">
        <v>228</v>
      </c>
      <c r="EF66" s="59">
        <v>228</v>
      </c>
      <c r="EG66" s="59">
        <v>228</v>
      </c>
      <c r="EH66" s="59">
        <v>228</v>
      </c>
      <c r="EI66" s="59">
        <v>228</v>
      </c>
      <c r="EJ66" s="59">
        <v>228</v>
      </c>
      <c r="EK66" s="59">
        <v>228</v>
      </c>
      <c r="EL66" s="59">
        <v>228</v>
      </c>
      <c r="EM66" s="59">
        <v>228</v>
      </c>
      <c r="EN66" s="59">
        <v>228</v>
      </c>
      <c r="EO66" s="59">
        <v>228</v>
      </c>
      <c r="EP66" s="59">
        <v>228</v>
      </c>
      <c r="EQ66" s="59">
        <v>228</v>
      </c>
      <c r="ER66" s="59">
        <v>228</v>
      </c>
      <c r="ES66" s="59">
        <v>228</v>
      </c>
      <c r="ET66" s="59">
        <v>228</v>
      </c>
      <c r="EU66" s="59">
        <v>228</v>
      </c>
      <c r="EV66" s="59">
        <v>228</v>
      </c>
      <c r="EW66" s="59">
        <v>228</v>
      </c>
    </row>
    <row r="67" spans="1:153" outlineLevel="1" x14ac:dyDescent="0.2">
      <c r="A67" s="41" t="s">
        <v>151</v>
      </c>
      <c r="B67" s="48">
        <f>D67-C67</f>
        <v>230</v>
      </c>
      <c r="C67" s="48">
        <f>INDEX($BA$63:$EW$63,MATCH(D62,$BA$62:$EW$62,1))</f>
        <v>16</v>
      </c>
      <c r="D67" s="48">
        <f>$F$11</f>
        <v>246</v>
      </c>
      <c r="E67" s="32"/>
      <c r="F67" s="42" t="s">
        <v>151</v>
      </c>
      <c r="G67" s="56">
        <f>B67/D67</f>
        <v>0.93495934959349591</v>
      </c>
      <c r="H67" s="56">
        <f>C67/D67</f>
        <v>6.5040650406504072E-2</v>
      </c>
      <c r="I67" s="53">
        <f>D67/D67</f>
        <v>1</v>
      </c>
      <c r="AZ67" s="71" t="s">
        <v>192</v>
      </c>
      <c r="BA67" s="59">
        <v>0</v>
      </c>
      <c r="BB67" s="59">
        <v>1</v>
      </c>
      <c r="BC67" s="59">
        <v>1</v>
      </c>
      <c r="BD67" s="59">
        <v>1</v>
      </c>
      <c r="BE67" s="59">
        <v>1</v>
      </c>
      <c r="BF67" s="59">
        <v>1</v>
      </c>
      <c r="BG67" s="59">
        <v>1</v>
      </c>
      <c r="BH67" s="59">
        <v>1</v>
      </c>
      <c r="BI67" s="59">
        <v>1</v>
      </c>
      <c r="BJ67" s="59">
        <v>1</v>
      </c>
      <c r="BK67" s="59">
        <v>1</v>
      </c>
      <c r="BL67" s="59">
        <v>1</v>
      </c>
      <c r="BM67" s="59">
        <v>1</v>
      </c>
      <c r="BN67" s="59">
        <v>1</v>
      </c>
      <c r="BO67" s="59">
        <v>1</v>
      </c>
      <c r="BP67" s="59">
        <v>1</v>
      </c>
      <c r="BQ67" s="59">
        <v>1</v>
      </c>
      <c r="BR67" s="59">
        <v>1</v>
      </c>
      <c r="BS67" s="59">
        <v>1</v>
      </c>
      <c r="BT67" s="59">
        <v>1</v>
      </c>
      <c r="BU67" s="59">
        <v>2</v>
      </c>
      <c r="BV67" s="59">
        <v>2</v>
      </c>
      <c r="BW67" s="59">
        <v>2</v>
      </c>
      <c r="BX67" s="59">
        <v>2</v>
      </c>
      <c r="BY67" s="59">
        <v>2</v>
      </c>
      <c r="BZ67" s="59">
        <v>2</v>
      </c>
      <c r="CA67" s="59">
        <v>2</v>
      </c>
      <c r="CB67" s="59">
        <v>2</v>
      </c>
      <c r="CC67" s="59">
        <v>3</v>
      </c>
      <c r="CD67" s="59">
        <v>3</v>
      </c>
      <c r="CE67" s="59">
        <v>3</v>
      </c>
      <c r="CF67" s="59">
        <v>3</v>
      </c>
      <c r="CG67" s="59">
        <v>3</v>
      </c>
      <c r="CH67" s="59">
        <v>4</v>
      </c>
      <c r="CI67" s="59">
        <v>4</v>
      </c>
      <c r="CJ67" s="59">
        <v>4</v>
      </c>
      <c r="CK67" s="59">
        <v>4</v>
      </c>
      <c r="CL67" s="59">
        <v>4</v>
      </c>
      <c r="CM67" s="59">
        <v>4</v>
      </c>
      <c r="CN67" s="59">
        <v>4</v>
      </c>
      <c r="CO67" s="59">
        <v>4</v>
      </c>
      <c r="CP67" s="59">
        <v>4</v>
      </c>
      <c r="CQ67" s="59">
        <v>4</v>
      </c>
      <c r="CR67" s="59">
        <v>4</v>
      </c>
      <c r="CS67" s="59">
        <v>4</v>
      </c>
      <c r="CT67" s="59">
        <v>4</v>
      </c>
      <c r="CU67" s="59">
        <v>4</v>
      </c>
      <c r="CV67" s="59">
        <v>4</v>
      </c>
      <c r="CW67" s="59">
        <v>4</v>
      </c>
      <c r="CX67" s="59">
        <v>4</v>
      </c>
      <c r="CY67" s="59">
        <v>4</v>
      </c>
      <c r="CZ67" s="59">
        <v>4</v>
      </c>
      <c r="DA67" s="59">
        <v>4</v>
      </c>
      <c r="DB67" s="59">
        <v>4</v>
      </c>
      <c r="DC67" s="59">
        <v>4</v>
      </c>
      <c r="DD67" s="59">
        <v>4</v>
      </c>
      <c r="DE67" s="59">
        <v>4</v>
      </c>
      <c r="DF67" s="59">
        <v>4</v>
      </c>
      <c r="DG67" s="59">
        <v>4</v>
      </c>
      <c r="DH67" s="59">
        <v>4</v>
      </c>
      <c r="DI67" s="59">
        <v>4</v>
      </c>
      <c r="DJ67" s="59">
        <v>4</v>
      </c>
      <c r="DK67" s="59">
        <v>5</v>
      </c>
      <c r="DL67" s="59">
        <v>5</v>
      </c>
      <c r="DM67" s="59">
        <v>5</v>
      </c>
      <c r="DN67" s="59">
        <v>5</v>
      </c>
      <c r="DO67" s="59">
        <v>6</v>
      </c>
      <c r="DP67" s="59">
        <v>6</v>
      </c>
      <c r="DQ67" s="59">
        <v>6</v>
      </c>
      <c r="DR67" s="59">
        <v>7</v>
      </c>
      <c r="DS67" s="59">
        <v>7</v>
      </c>
      <c r="DT67" s="59">
        <v>7</v>
      </c>
      <c r="DU67" s="59">
        <v>7</v>
      </c>
      <c r="DV67" s="59">
        <v>7</v>
      </c>
      <c r="DW67" s="59">
        <v>8</v>
      </c>
      <c r="DX67" s="59">
        <v>8</v>
      </c>
      <c r="DY67" s="59">
        <v>8</v>
      </c>
      <c r="DZ67" s="59">
        <v>8</v>
      </c>
      <c r="EA67" s="59">
        <v>9</v>
      </c>
      <c r="EB67" s="59">
        <v>9</v>
      </c>
      <c r="EC67" s="59">
        <v>9</v>
      </c>
      <c r="ED67" s="59">
        <v>9</v>
      </c>
      <c r="EE67" s="59">
        <v>9</v>
      </c>
      <c r="EF67" s="59">
        <v>9</v>
      </c>
      <c r="EG67" s="59">
        <v>10</v>
      </c>
      <c r="EH67" s="59">
        <v>10</v>
      </c>
      <c r="EI67" s="59">
        <v>10</v>
      </c>
      <c r="EJ67" s="59">
        <v>11</v>
      </c>
      <c r="EK67" s="59">
        <v>11</v>
      </c>
      <c r="EL67" s="59">
        <v>11</v>
      </c>
      <c r="EM67" s="59">
        <v>11</v>
      </c>
      <c r="EN67" s="59">
        <v>11</v>
      </c>
      <c r="EO67" s="59">
        <v>11</v>
      </c>
      <c r="EP67" s="59">
        <v>11</v>
      </c>
      <c r="EQ67" s="59">
        <v>11</v>
      </c>
      <c r="ER67" s="59">
        <v>11</v>
      </c>
      <c r="ES67" s="59">
        <v>11</v>
      </c>
      <c r="ET67" s="59">
        <v>11</v>
      </c>
      <c r="EU67" s="59">
        <v>11</v>
      </c>
      <c r="EV67" s="59">
        <v>13</v>
      </c>
      <c r="EW67" s="59">
        <v>18</v>
      </c>
    </row>
    <row r="68" spans="1:153" outlineLevel="1" x14ac:dyDescent="0.2">
      <c r="A68" s="43" t="s">
        <v>153</v>
      </c>
      <c r="B68" s="44">
        <f>G65+H66</f>
        <v>0.97560975609756095</v>
      </c>
      <c r="C68" s="34"/>
      <c r="D68" s="45" t="s">
        <v>154</v>
      </c>
      <c r="E68" s="44">
        <f>H66/I66</f>
        <v>0.77777777777777779</v>
      </c>
      <c r="F68" s="34"/>
      <c r="G68" s="45" t="s">
        <v>155</v>
      </c>
      <c r="H68" s="44">
        <f>G65/I65</f>
        <v>0.99122807017543857</v>
      </c>
      <c r="I68" s="35"/>
      <c r="AZ68" s="71"/>
      <c r="BA68" s="59"/>
      <c r="BB68" s="59"/>
      <c r="BC68" s="59"/>
      <c r="BD68" s="59"/>
      <c r="BE68" s="59"/>
      <c r="BF68" s="59"/>
      <c r="BG68" s="59"/>
      <c r="BH68" s="59"/>
      <c r="BI68" s="59"/>
      <c r="BJ68" s="59"/>
      <c r="BK68" s="59"/>
      <c r="BL68" s="59"/>
      <c r="BM68" s="59"/>
      <c r="BN68" s="59"/>
      <c r="BO68" s="59"/>
      <c r="BP68" s="59"/>
      <c r="BQ68" s="59"/>
      <c r="BR68" s="59"/>
      <c r="BS68" s="59"/>
      <c r="BT68" s="59"/>
      <c r="BU68" s="59"/>
      <c r="BV68" s="59"/>
      <c r="BW68" s="59"/>
      <c r="BX68" s="59"/>
      <c r="BY68" s="59"/>
      <c r="BZ68" s="59"/>
      <c r="CA68" s="59"/>
      <c r="CB68" s="59"/>
      <c r="CC68" s="59"/>
      <c r="CD68" s="59"/>
      <c r="CE68" s="59"/>
      <c r="CF68" s="59"/>
      <c r="CG68" s="59"/>
      <c r="CH68" s="59"/>
      <c r="CI68" s="59"/>
      <c r="CJ68" s="59"/>
      <c r="CK68" s="59"/>
      <c r="CL68" s="59"/>
      <c r="CM68" s="59"/>
      <c r="CN68" s="59"/>
      <c r="CO68" s="59"/>
      <c r="CP68" s="59"/>
      <c r="CQ68" s="59"/>
      <c r="CR68" s="59"/>
      <c r="CS68" s="59"/>
      <c r="CT68" s="59"/>
      <c r="CU68" s="59"/>
      <c r="CV68" s="59"/>
      <c r="CW68" s="59"/>
      <c r="CX68" s="59"/>
      <c r="CY68" s="59"/>
      <c r="CZ68" s="59"/>
      <c r="DA68" s="59"/>
      <c r="DB68" s="59"/>
      <c r="DC68" s="59"/>
      <c r="DD68" s="59"/>
      <c r="DE68" s="59"/>
      <c r="DF68" s="59"/>
      <c r="DG68" s="59"/>
      <c r="DH68" s="59"/>
      <c r="DI68" s="59"/>
      <c r="DJ68" s="59"/>
      <c r="DK68" s="59"/>
      <c r="DL68" s="59"/>
      <c r="DM68" s="59"/>
      <c r="DN68" s="59"/>
      <c r="DO68" s="59"/>
      <c r="DP68" s="59"/>
      <c r="DQ68" s="59"/>
      <c r="DR68" s="59"/>
      <c r="DS68" s="59"/>
      <c r="DT68" s="59"/>
      <c r="DU68" s="59"/>
      <c r="DV68" s="59"/>
      <c r="DW68" s="59"/>
      <c r="DX68" s="59"/>
      <c r="DY68" s="59"/>
      <c r="DZ68" s="59"/>
      <c r="EA68" s="59"/>
      <c r="EB68" s="59"/>
      <c r="EC68" s="59"/>
      <c r="ED68" s="59"/>
      <c r="EE68" s="59"/>
      <c r="EF68" s="59"/>
      <c r="EG68" s="59"/>
      <c r="EH68" s="59"/>
      <c r="EI68" s="59"/>
      <c r="EJ68" s="59"/>
      <c r="EK68" s="59"/>
      <c r="EL68" s="59"/>
      <c r="EM68" s="59"/>
      <c r="EN68" s="59"/>
      <c r="EO68" s="59"/>
      <c r="EP68" s="59"/>
      <c r="EQ68" s="59"/>
      <c r="ER68" s="59"/>
      <c r="ES68" s="59"/>
      <c r="ET68" s="59"/>
      <c r="EU68" s="59"/>
      <c r="EV68" s="59"/>
      <c r="EW68" s="59"/>
    </row>
    <row r="69" spans="1:153" x14ac:dyDescent="0.2">
      <c r="A69" s="74"/>
      <c r="AZ69" s="59"/>
      <c r="BA69" s="59"/>
      <c r="BB69" s="59"/>
      <c r="BC69" s="59"/>
      <c r="BD69" s="59"/>
      <c r="BE69" s="59"/>
      <c r="BF69" s="59"/>
      <c r="BG69" s="59"/>
      <c r="BH69" s="59"/>
      <c r="BI69" s="59"/>
      <c r="BJ69" s="59"/>
      <c r="BK69" s="59"/>
      <c r="BL69" s="59"/>
      <c r="BM69" s="59"/>
      <c r="BN69" s="59"/>
      <c r="BO69" s="59"/>
      <c r="BP69" s="59"/>
      <c r="BQ69" s="59"/>
      <c r="BR69" s="59"/>
      <c r="BS69" s="59"/>
      <c r="BT69" s="59"/>
      <c r="BU69" s="59"/>
      <c r="BV69" s="59"/>
      <c r="BW69" s="59"/>
      <c r="BX69" s="59"/>
      <c r="BY69" s="59"/>
      <c r="BZ69" s="59"/>
      <c r="CA69" s="59"/>
      <c r="CB69" s="59"/>
      <c r="CC69" s="59"/>
      <c r="CD69" s="59"/>
      <c r="CE69" s="59"/>
      <c r="CF69" s="59"/>
      <c r="CG69" s="59"/>
      <c r="CH69" s="59"/>
      <c r="CI69" s="59"/>
      <c r="CJ69" s="59"/>
      <c r="CK69" s="59"/>
      <c r="CL69" s="59"/>
      <c r="CM69" s="59"/>
      <c r="CN69" s="59"/>
      <c r="CO69" s="59"/>
      <c r="CP69" s="59"/>
      <c r="CQ69" s="59"/>
      <c r="CR69" s="59"/>
      <c r="CS69" s="59"/>
      <c r="CT69" s="59"/>
      <c r="CU69" s="59"/>
      <c r="CV69" s="59"/>
      <c r="CW69" s="59"/>
      <c r="CX69" s="59"/>
      <c r="CY69" s="59"/>
      <c r="CZ69" s="59"/>
      <c r="DA69" s="59"/>
      <c r="DB69" s="59"/>
      <c r="DC69" s="59"/>
      <c r="DD69" s="59"/>
      <c r="DE69" s="59"/>
      <c r="DF69" s="59"/>
      <c r="DG69" s="59"/>
      <c r="DH69" s="59"/>
      <c r="DI69" s="59"/>
      <c r="DJ69" s="59"/>
      <c r="DK69" s="59"/>
      <c r="DL69" s="59"/>
      <c r="DM69" s="59"/>
      <c r="DN69" s="59"/>
      <c r="DO69" s="59"/>
      <c r="DP69" s="59"/>
      <c r="DQ69" s="59"/>
      <c r="DR69" s="59"/>
      <c r="DS69" s="59"/>
      <c r="DT69" s="59"/>
      <c r="DU69" s="59"/>
      <c r="DV69" s="59"/>
      <c r="DW69" s="59"/>
      <c r="DX69" s="59"/>
      <c r="DY69" s="59"/>
      <c r="DZ69" s="59"/>
      <c r="EA69" s="59"/>
      <c r="EB69" s="59"/>
      <c r="EC69" s="59"/>
      <c r="ED69" s="59"/>
      <c r="EE69" s="59"/>
      <c r="EF69" s="59"/>
      <c r="EG69" s="59"/>
      <c r="EH69" s="59"/>
      <c r="EI69" s="59"/>
      <c r="EJ69" s="59"/>
      <c r="EK69" s="59"/>
      <c r="EL69" s="59"/>
      <c r="EM69" s="59"/>
      <c r="EN69" s="59"/>
      <c r="EO69" s="59"/>
      <c r="EP69" s="59"/>
      <c r="EQ69" s="59"/>
      <c r="ER69" s="59"/>
      <c r="ES69" s="59"/>
      <c r="ET69" s="59"/>
      <c r="EU69" s="59"/>
      <c r="EV69" s="59"/>
      <c r="EW69" s="59"/>
    </row>
    <row r="70" spans="1:153" x14ac:dyDescent="0.2">
      <c r="A70" s="12" t="s">
        <v>156</v>
      </c>
      <c r="AZ70" s="59" t="s">
        <v>193</v>
      </c>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c r="CG70" s="59"/>
      <c r="CH70" s="59"/>
      <c r="CI70" s="59"/>
      <c r="CJ70" s="59"/>
      <c r="CK70" s="59"/>
      <c r="CL70" s="59"/>
      <c r="CM70" s="59"/>
      <c r="CN70" s="59"/>
      <c r="CO70" s="59"/>
      <c r="CP70" s="59"/>
      <c r="CQ70" s="59"/>
      <c r="CR70" s="59"/>
      <c r="CS70" s="59"/>
      <c r="CT70" s="59"/>
      <c r="CU70" s="59"/>
      <c r="CV70" s="59"/>
      <c r="CW70" s="59"/>
      <c r="CX70" s="59"/>
      <c r="CY70" s="59"/>
      <c r="CZ70" s="59"/>
      <c r="DA70" s="59"/>
      <c r="DB70" s="59"/>
      <c r="DC70" s="59"/>
      <c r="DD70" s="59"/>
      <c r="DE70" s="59"/>
      <c r="DF70" s="59"/>
      <c r="DG70" s="59"/>
      <c r="DH70" s="59"/>
      <c r="DI70" s="59"/>
      <c r="DJ70" s="59"/>
      <c r="DK70" s="59"/>
      <c r="DL70" s="59"/>
      <c r="DM70" s="59"/>
      <c r="DN70" s="59"/>
      <c r="DO70" s="59"/>
      <c r="DP70" s="59"/>
      <c r="DQ70" s="59"/>
      <c r="DR70" s="59"/>
      <c r="DS70" s="59"/>
      <c r="DT70" s="59"/>
      <c r="DU70" s="59"/>
      <c r="DV70" s="59"/>
      <c r="DW70" s="59"/>
      <c r="DX70" s="59"/>
      <c r="DY70" s="59"/>
      <c r="DZ70" s="59"/>
      <c r="EA70" s="59"/>
      <c r="EB70" s="59"/>
      <c r="EC70" s="59"/>
      <c r="ED70" s="59"/>
      <c r="EE70" s="59"/>
      <c r="EF70" s="59"/>
      <c r="EG70" s="59"/>
      <c r="EH70" s="59"/>
      <c r="EI70" s="59"/>
      <c r="EJ70" s="59"/>
      <c r="EK70" s="59"/>
      <c r="EL70" s="59"/>
      <c r="EM70" s="59"/>
      <c r="EN70" s="59"/>
      <c r="EO70" s="59"/>
      <c r="EP70" s="59"/>
      <c r="EQ70" s="59"/>
      <c r="ER70" s="59"/>
      <c r="ES70" s="59"/>
      <c r="ET70" s="59"/>
      <c r="EU70" s="59"/>
      <c r="EV70" s="59"/>
      <c r="EW70" s="59"/>
    </row>
    <row r="71" spans="1:153" outlineLevel="1" x14ac:dyDescent="0.2">
      <c r="AZ71" s="59" t="s">
        <v>187</v>
      </c>
      <c r="BA71" s="59">
        <v>0</v>
      </c>
      <c r="BB71" s="59">
        <v>0.01</v>
      </c>
      <c r="BC71" s="59">
        <v>0.02</v>
      </c>
      <c r="BD71" s="59">
        <v>0.03</v>
      </c>
      <c r="BE71" s="59">
        <v>0.04</v>
      </c>
      <c r="BF71" s="59">
        <v>0.05</v>
      </c>
      <c r="BG71" s="59">
        <v>6.0000000000000005E-2</v>
      </c>
      <c r="BH71" s="59">
        <v>7.0000000000000007E-2</v>
      </c>
      <c r="BI71" s="59">
        <v>0.08</v>
      </c>
      <c r="BJ71" s="59">
        <v>0.09</v>
      </c>
      <c r="BK71" s="59">
        <v>9.9999999999999992E-2</v>
      </c>
      <c r="BL71" s="59">
        <v>0.10999999999999999</v>
      </c>
      <c r="BM71" s="59">
        <v>0.11999999999999998</v>
      </c>
      <c r="BN71" s="59">
        <v>0.12999999999999998</v>
      </c>
      <c r="BO71" s="59">
        <v>0.13999999999999999</v>
      </c>
      <c r="BP71" s="59">
        <v>0.15</v>
      </c>
      <c r="BQ71" s="59">
        <v>0.16</v>
      </c>
      <c r="BR71" s="59">
        <v>0.17</v>
      </c>
      <c r="BS71" s="59">
        <v>0.18000000000000002</v>
      </c>
      <c r="BT71" s="59">
        <v>0.19000000000000003</v>
      </c>
      <c r="BU71" s="59">
        <v>0.20000000000000004</v>
      </c>
      <c r="BV71" s="59">
        <v>0.21000000000000005</v>
      </c>
      <c r="BW71" s="59">
        <v>0.22000000000000006</v>
      </c>
      <c r="BX71" s="59">
        <v>0.23000000000000007</v>
      </c>
      <c r="BY71" s="59">
        <v>0.24000000000000007</v>
      </c>
      <c r="BZ71" s="59">
        <v>0.25000000000000006</v>
      </c>
      <c r="CA71" s="59">
        <v>0.26000000000000006</v>
      </c>
      <c r="CB71" s="59">
        <v>0.27000000000000007</v>
      </c>
      <c r="CC71" s="59">
        <v>0.28000000000000008</v>
      </c>
      <c r="CD71" s="59">
        <v>0.29000000000000009</v>
      </c>
      <c r="CE71" s="59">
        <v>0.3000000000000001</v>
      </c>
      <c r="CF71" s="59">
        <v>0.31000000000000011</v>
      </c>
      <c r="CG71" s="59">
        <v>0.32000000000000012</v>
      </c>
      <c r="CH71" s="59">
        <v>0.33000000000000013</v>
      </c>
      <c r="CI71" s="59">
        <v>0.34000000000000014</v>
      </c>
      <c r="CJ71" s="59">
        <v>0.35000000000000014</v>
      </c>
      <c r="CK71" s="59">
        <v>0.36000000000000015</v>
      </c>
      <c r="CL71" s="59">
        <v>0.37000000000000016</v>
      </c>
      <c r="CM71" s="59">
        <v>0.38000000000000017</v>
      </c>
      <c r="CN71" s="59">
        <v>0.39000000000000018</v>
      </c>
      <c r="CO71" s="59">
        <v>0.40000000000000019</v>
      </c>
      <c r="CP71" s="59">
        <v>0.4100000000000002</v>
      </c>
      <c r="CQ71" s="59">
        <v>0.42000000000000021</v>
      </c>
      <c r="CR71" s="59">
        <v>0.43000000000000022</v>
      </c>
      <c r="CS71" s="59">
        <v>0.44000000000000022</v>
      </c>
      <c r="CT71" s="59">
        <v>0.45000000000000023</v>
      </c>
      <c r="CU71" s="59">
        <v>0.46000000000000024</v>
      </c>
      <c r="CV71" s="59">
        <v>0.47000000000000025</v>
      </c>
      <c r="CW71" s="59">
        <v>0.48000000000000026</v>
      </c>
      <c r="CX71" s="59">
        <v>0.49000000000000027</v>
      </c>
      <c r="CY71" s="59">
        <v>0.50000000000000022</v>
      </c>
      <c r="CZ71" s="59">
        <v>0.51000000000000023</v>
      </c>
      <c r="DA71" s="59">
        <v>0.52000000000000024</v>
      </c>
      <c r="DB71" s="59">
        <v>0.53000000000000025</v>
      </c>
      <c r="DC71" s="59">
        <v>0.54000000000000026</v>
      </c>
      <c r="DD71" s="59">
        <v>0.55000000000000027</v>
      </c>
      <c r="DE71" s="59">
        <v>0.56000000000000028</v>
      </c>
      <c r="DF71" s="59">
        <v>0.57000000000000028</v>
      </c>
      <c r="DG71" s="59">
        <v>0.58000000000000029</v>
      </c>
      <c r="DH71" s="59">
        <v>0.5900000000000003</v>
      </c>
      <c r="DI71" s="59">
        <v>0.60000000000000031</v>
      </c>
      <c r="DJ71" s="59">
        <v>0.61000000000000032</v>
      </c>
      <c r="DK71" s="59">
        <v>0.62000000000000033</v>
      </c>
      <c r="DL71" s="59">
        <v>0.63000000000000034</v>
      </c>
      <c r="DM71" s="59">
        <v>0.64000000000000035</v>
      </c>
      <c r="DN71" s="59">
        <v>0.65000000000000036</v>
      </c>
      <c r="DO71" s="59">
        <v>0.66000000000000036</v>
      </c>
      <c r="DP71" s="59">
        <v>0.67000000000000037</v>
      </c>
      <c r="DQ71" s="59">
        <v>0.68000000000000038</v>
      </c>
      <c r="DR71" s="59">
        <v>0.69000000000000039</v>
      </c>
      <c r="DS71" s="59">
        <v>0.7000000000000004</v>
      </c>
      <c r="DT71" s="59">
        <v>0.71000000000000041</v>
      </c>
      <c r="DU71" s="59">
        <v>0.72000000000000042</v>
      </c>
      <c r="DV71" s="59">
        <v>0.73000000000000043</v>
      </c>
      <c r="DW71" s="59">
        <v>0.74000000000000044</v>
      </c>
      <c r="DX71" s="59">
        <v>0.75000000000000044</v>
      </c>
      <c r="DY71" s="59">
        <v>0.76000000000000045</v>
      </c>
      <c r="DZ71" s="59">
        <v>0.77000000000000046</v>
      </c>
      <c r="EA71" s="59">
        <v>0.78000000000000047</v>
      </c>
      <c r="EB71" s="59">
        <v>0.79000000000000048</v>
      </c>
      <c r="EC71" s="59">
        <v>0.80000000000000049</v>
      </c>
      <c r="ED71" s="59">
        <v>0.8100000000000005</v>
      </c>
      <c r="EE71" s="59">
        <v>0.82000000000000051</v>
      </c>
      <c r="EF71" s="59">
        <v>0.83000000000000052</v>
      </c>
      <c r="EG71" s="59">
        <v>0.84000000000000052</v>
      </c>
      <c r="EH71" s="59">
        <v>0.85000000000000053</v>
      </c>
      <c r="EI71" s="59">
        <v>0.86000000000000054</v>
      </c>
      <c r="EJ71" s="59">
        <v>0.87000000000000055</v>
      </c>
      <c r="EK71" s="59">
        <v>0.88000000000000056</v>
      </c>
      <c r="EL71" s="59">
        <v>0.89000000000000057</v>
      </c>
      <c r="EM71" s="59">
        <v>0.90000000000000058</v>
      </c>
      <c r="EN71" s="59">
        <v>0.91000000000000059</v>
      </c>
      <c r="EO71" s="59">
        <v>0.9200000000000006</v>
      </c>
      <c r="EP71" s="59">
        <v>0.9300000000000006</v>
      </c>
      <c r="EQ71" s="59">
        <v>0.94000000000000061</v>
      </c>
      <c r="ER71" s="59">
        <v>0.95000000000000062</v>
      </c>
      <c r="ES71" s="59">
        <v>0.96000000000000063</v>
      </c>
      <c r="ET71" s="59">
        <v>0.97000000000000064</v>
      </c>
      <c r="EU71" s="59">
        <v>0.98000000000000065</v>
      </c>
      <c r="EV71" s="59">
        <v>0.99000000000000066</v>
      </c>
      <c r="EW71" s="59">
        <v>1.0000000000000007</v>
      </c>
    </row>
    <row r="72" spans="1:153" outlineLevel="1" x14ac:dyDescent="0.2">
      <c r="AZ72" s="59" t="s">
        <v>194</v>
      </c>
      <c r="BA72" s="59">
        <v>1</v>
      </c>
      <c r="BB72" s="59">
        <v>0.94444444444444442</v>
      </c>
      <c r="BC72" s="59">
        <v>0.94444444444444442</v>
      </c>
      <c r="BD72" s="59">
        <v>0.94444444444444442</v>
      </c>
      <c r="BE72" s="59">
        <v>0.94444444444444442</v>
      </c>
      <c r="BF72" s="59">
        <v>0.94444444444444442</v>
      </c>
      <c r="BG72" s="59">
        <v>0.94444444444444442</v>
      </c>
      <c r="BH72" s="59">
        <v>0.94444444444444442</v>
      </c>
      <c r="BI72" s="59">
        <v>0.94444444444444442</v>
      </c>
      <c r="BJ72" s="59">
        <v>0.94444444444444442</v>
      </c>
      <c r="BK72" s="59">
        <v>0.94444444444444442</v>
      </c>
      <c r="BL72" s="59">
        <v>0.94444444444444442</v>
      </c>
      <c r="BM72" s="59">
        <v>0.94444444444444442</v>
      </c>
      <c r="BN72" s="59">
        <v>0.94444444444444442</v>
      </c>
      <c r="BO72" s="59">
        <v>0.94444444444444442</v>
      </c>
      <c r="BP72" s="59">
        <v>0.94444444444444442</v>
      </c>
      <c r="BQ72" s="59">
        <v>0.94444444444444442</v>
      </c>
      <c r="BR72" s="59">
        <v>0.94444444444444442</v>
      </c>
      <c r="BS72" s="59">
        <v>0.94444444444444442</v>
      </c>
      <c r="BT72" s="59">
        <v>0.94444444444444442</v>
      </c>
      <c r="BU72" s="59">
        <v>0.88888888888888884</v>
      </c>
      <c r="BV72" s="59">
        <v>0.88888888888888884</v>
      </c>
      <c r="BW72" s="59">
        <v>0.88888888888888884</v>
      </c>
      <c r="BX72" s="59">
        <v>0.88888888888888884</v>
      </c>
      <c r="BY72" s="59">
        <v>0.88888888888888884</v>
      </c>
      <c r="BZ72" s="59">
        <v>0.88888888888888884</v>
      </c>
      <c r="CA72" s="59">
        <v>0.88888888888888884</v>
      </c>
      <c r="CB72" s="59">
        <v>0.88888888888888884</v>
      </c>
      <c r="CC72" s="59">
        <v>0.83333333333333337</v>
      </c>
      <c r="CD72" s="59">
        <v>0.83333333333333337</v>
      </c>
      <c r="CE72" s="59">
        <v>0.83333333333333337</v>
      </c>
      <c r="CF72" s="59">
        <v>0.83333333333333337</v>
      </c>
      <c r="CG72" s="59">
        <v>0.83333333333333337</v>
      </c>
      <c r="CH72" s="59">
        <v>0.77777777777777779</v>
      </c>
      <c r="CI72" s="59">
        <v>0.77777777777777779</v>
      </c>
      <c r="CJ72" s="59">
        <v>0.77777777777777779</v>
      </c>
      <c r="CK72" s="59">
        <v>0.77777777777777779</v>
      </c>
      <c r="CL72" s="59">
        <v>0.77777777777777779</v>
      </c>
      <c r="CM72" s="59">
        <v>0.77777777777777779</v>
      </c>
      <c r="CN72" s="59">
        <v>0.77777777777777779</v>
      </c>
      <c r="CO72" s="59">
        <v>0.77777777777777779</v>
      </c>
      <c r="CP72" s="59">
        <v>0.77777777777777779</v>
      </c>
      <c r="CQ72" s="59">
        <v>0.77777777777777779</v>
      </c>
      <c r="CR72" s="59">
        <v>0.77777777777777779</v>
      </c>
      <c r="CS72" s="59">
        <v>0.77777777777777779</v>
      </c>
      <c r="CT72" s="59">
        <v>0.77777777777777779</v>
      </c>
      <c r="CU72" s="59">
        <v>0.77777777777777779</v>
      </c>
      <c r="CV72" s="59">
        <v>0.77777777777777779</v>
      </c>
      <c r="CW72" s="59">
        <v>0.77777777777777779</v>
      </c>
      <c r="CX72" s="59">
        <v>0.77777777777777779</v>
      </c>
      <c r="CY72" s="59">
        <v>0.77777777777777779</v>
      </c>
      <c r="CZ72" s="59">
        <v>0.77777777777777779</v>
      </c>
      <c r="DA72" s="59">
        <v>0.77777777777777779</v>
      </c>
      <c r="DB72" s="59">
        <v>0.77777777777777779</v>
      </c>
      <c r="DC72" s="59">
        <v>0.77777777777777779</v>
      </c>
      <c r="DD72" s="59">
        <v>0.77777777777777779</v>
      </c>
      <c r="DE72" s="59">
        <v>0.77777777777777779</v>
      </c>
      <c r="DF72" s="59">
        <v>0.77777777777777779</v>
      </c>
      <c r="DG72" s="59">
        <v>0.77777777777777779</v>
      </c>
      <c r="DH72" s="59">
        <v>0.77777777777777779</v>
      </c>
      <c r="DI72" s="59">
        <v>0.77777777777777779</v>
      </c>
      <c r="DJ72" s="59">
        <v>0.77777777777777779</v>
      </c>
      <c r="DK72" s="59">
        <v>0.72222222222222221</v>
      </c>
      <c r="DL72" s="59">
        <v>0.72222222222222221</v>
      </c>
      <c r="DM72" s="59">
        <v>0.72222222222222221</v>
      </c>
      <c r="DN72" s="59">
        <v>0.72222222222222221</v>
      </c>
      <c r="DO72" s="59">
        <v>0.66666666666666663</v>
      </c>
      <c r="DP72" s="59">
        <v>0.66666666666666663</v>
      </c>
      <c r="DQ72" s="59">
        <v>0.66666666666666663</v>
      </c>
      <c r="DR72" s="59">
        <v>0.61111111111111116</v>
      </c>
      <c r="DS72" s="59">
        <v>0.61111111111111116</v>
      </c>
      <c r="DT72" s="59">
        <v>0.61111111111111116</v>
      </c>
      <c r="DU72" s="59">
        <v>0.61111111111111116</v>
      </c>
      <c r="DV72" s="59">
        <v>0.61111111111111116</v>
      </c>
      <c r="DW72" s="59">
        <v>0.55555555555555558</v>
      </c>
      <c r="DX72" s="59">
        <v>0.55555555555555558</v>
      </c>
      <c r="DY72" s="59">
        <v>0.55555555555555558</v>
      </c>
      <c r="DZ72" s="59">
        <v>0.55555555555555558</v>
      </c>
      <c r="EA72" s="59">
        <v>0.5</v>
      </c>
      <c r="EB72" s="59">
        <v>0.5</v>
      </c>
      <c r="EC72" s="59">
        <v>0.5</v>
      </c>
      <c r="ED72" s="59">
        <v>0.5</v>
      </c>
      <c r="EE72" s="59">
        <v>0.5</v>
      </c>
      <c r="EF72" s="59">
        <v>0.5</v>
      </c>
      <c r="EG72" s="59">
        <v>0.44444444444444442</v>
      </c>
      <c r="EH72" s="59">
        <v>0.44444444444444442</v>
      </c>
      <c r="EI72" s="59">
        <v>0.44444444444444442</v>
      </c>
      <c r="EJ72" s="59">
        <v>0.3888888888888889</v>
      </c>
      <c r="EK72" s="59">
        <v>0.3888888888888889</v>
      </c>
      <c r="EL72" s="59">
        <v>0.3888888888888889</v>
      </c>
      <c r="EM72" s="59">
        <v>0.3888888888888889</v>
      </c>
      <c r="EN72" s="59">
        <v>0.3888888888888889</v>
      </c>
      <c r="EO72" s="59">
        <v>0.3888888888888889</v>
      </c>
      <c r="EP72" s="59">
        <v>0.3888888888888889</v>
      </c>
      <c r="EQ72" s="59">
        <v>0.3888888888888889</v>
      </c>
      <c r="ER72" s="59">
        <v>0.3888888888888889</v>
      </c>
      <c r="ES72" s="59">
        <v>0.3888888888888889</v>
      </c>
      <c r="ET72" s="59">
        <v>0.3888888888888889</v>
      </c>
      <c r="EU72" s="59">
        <v>0.3888888888888889</v>
      </c>
      <c r="EV72" s="59">
        <v>0.27777777777777779</v>
      </c>
      <c r="EW72" s="59">
        <v>0</v>
      </c>
    </row>
    <row r="73" spans="1:153" outlineLevel="1" x14ac:dyDescent="0.2">
      <c r="B73" s="1" t="s">
        <v>197</v>
      </c>
      <c r="C73" s="1">
        <f>$BA$75</f>
        <v>0.96150097465886952</v>
      </c>
      <c r="AZ73" s="59" t="s">
        <v>195</v>
      </c>
      <c r="BA73" s="59">
        <v>1</v>
      </c>
      <c r="BB73" s="59">
        <v>0.17105263157894737</v>
      </c>
      <c r="BC73" s="59">
        <v>0.13157894736842105</v>
      </c>
      <c r="BD73" s="59">
        <v>0.12280701754385964</v>
      </c>
      <c r="BE73" s="59">
        <v>9.6491228070175433E-2</v>
      </c>
      <c r="BF73" s="59">
        <v>9.2105263157894732E-2</v>
      </c>
      <c r="BG73" s="59">
        <v>7.8947368421052627E-2</v>
      </c>
      <c r="BH73" s="59">
        <v>6.5789473684210523E-2</v>
      </c>
      <c r="BI73" s="59">
        <v>5.701754385964912E-2</v>
      </c>
      <c r="BJ73" s="59">
        <v>5.2631578947368418E-2</v>
      </c>
      <c r="BK73" s="59">
        <v>4.8245614035087717E-2</v>
      </c>
      <c r="BL73" s="59">
        <v>4.8245614035087717E-2</v>
      </c>
      <c r="BM73" s="59">
        <v>4.3859649122807015E-2</v>
      </c>
      <c r="BN73" s="59">
        <v>3.9473684210526314E-2</v>
      </c>
      <c r="BO73" s="59">
        <v>3.5087719298245612E-2</v>
      </c>
      <c r="BP73" s="59">
        <v>3.5087719298245612E-2</v>
      </c>
      <c r="BQ73" s="59">
        <v>3.5087719298245612E-2</v>
      </c>
      <c r="BR73" s="59">
        <v>3.5087719298245612E-2</v>
      </c>
      <c r="BS73" s="59">
        <v>3.5087719298245612E-2</v>
      </c>
      <c r="BT73" s="59">
        <v>3.5087719298245612E-2</v>
      </c>
      <c r="BU73" s="59">
        <v>3.0701754385964911E-2</v>
      </c>
      <c r="BV73" s="59">
        <v>3.0701754385964911E-2</v>
      </c>
      <c r="BW73" s="59">
        <v>3.0701754385964911E-2</v>
      </c>
      <c r="BX73" s="59">
        <v>3.0701754385964911E-2</v>
      </c>
      <c r="BY73" s="59">
        <v>3.0701754385964911E-2</v>
      </c>
      <c r="BZ73" s="59">
        <v>3.0701754385964911E-2</v>
      </c>
      <c r="CA73" s="59">
        <v>3.0701754385964911E-2</v>
      </c>
      <c r="CB73" s="59">
        <v>3.0701754385964911E-2</v>
      </c>
      <c r="CC73" s="59">
        <v>3.0701754385964911E-2</v>
      </c>
      <c r="CD73" s="59">
        <v>3.0701754385964911E-2</v>
      </c>
      <c r="CE73" s="59">
        <v>2.6315789473684209E-2</v>
      </c>
      <c r="CF73" s="59">
        <v>2.6315789473684209E-2</v>
      </c>
      <c r="CG73" s="59">
        <v>2.6315789473684209E-2</v>
      </c>
      <c r="CH73" s="59">
        <v>1.7543859649122806E-2</v>
      </c>
      <c r="CI73" s="59">
        <v>1.7543859649122806E-2</v>
      </c>
      <c r="CJ73" s="59">
        <v>1.7543859649122806E-2</v>
      </c>
      <c r="CK73" s="59">
        <v>1.7543859649122806E-2</v>
      </c>
      <c r="CL73" s="59">
        <v>1.7543859649122806E-2</v>
      </c>
      <c r="CM73" s="59">
        <v>1.7543859649122806E-2</v>
      </c>
      <c r="CN73" s="59">
        <v>1.7543859649122806E-2</v>
      </c>
      <c r="CO73" s="59">
        <v>1.7543859649122806E-2</v>
      </c>
      <c r="CP73" s="59">
        <v>1.7543859649122806E-2</v>
      </c>
      <c r="CQ73" s="59">
        <v>1.7543859649122806E-2</v>
      </c>
      <c r="CR73" s="59">
        <v>1.7543859649122806E-2</v>
      </c>
      <c r="CS73" s="59">
        <v>1.7543859649122806E-2</v>
      </c>
      <c r="CT73" s="59">
        <v>1.7543859649122806E-2</v>
      </c>
      <c r="CU73" s="59">
        <v>1.7543859649122806E-2</v>
      </c>
      <c r="CV73" s="59">
        <v>1.7543859649122806E-2</v>
      </c>
      <c r="CW73" s="59">
        <v>1.3157894736842105E-2</v>
      </c>
      <c r="CX73" s="59">
        <v>8.771929824561403E-3</v>
      </c>
      <c r="CY73" s="59">
        <v>8.771929824561403E-3</v>
      </c>
      <c r="CZ73" s="59">
        <v>4.3859649122807015E-3</v>
      </c>
      <c r="DA73" s="59">
        <v>4.3859649122807015E-3</v>
      </c>
      <c r="DB73" s="59">
        <v>4.3859649122807015E-3</v>
      </c>
      <c r="DC73" s="59">
        <v>4.3859649122807015E-3</v>
      </c>
      <c r="DD73" s="59">
        <v>4.3859649122807015E-3</v>
      </c>
      <c r="DE73" s="59">
        <v>4.3859649122807015E-3</v>
      </c>
      <c r="DF73" s="59">
        <v>4.3859649122807015E-3</v>
      </c>
      <c r="DG73" s="59">
        <v>4.3859649122807015E-3</v>
      </c>
      <c r="DH73" s="59">
        <v>4.3859649122807015E-3</v>
      </c>
      <c r="DI73" s="59">
        <v>4.3859649122807015E-3</v>
      </c>
      <c r="DJ73" s="59">
        <v>4.3859649122807015E-3</v>
      </c>
      <c r="DK73" s="59">
        <v>4.3859649122807015E-3</v>
      </c>
      <c r="DL73" s="59">
        <v>4.3859649122807015E-3</v>
      </c>
      <c r="DM73" s="59">
        <v>4.3859649122807015E-3</v>
      </c>
      <c r="DN73" s="59">
        <v>4.3859649122807015E-3</v>
      </c>
      <c r="DO73" s="59">
        <v>4.3859649122807015E-3</v>
      </c>
      <c r="DP73" s="59">
        <v>4.3859649122807015E-3</v>
      </c>
      <c r="DQ73" s="59">
        <v>4.3859649122807015E-3</v>
      </c>
      <c r="DR73" s="59">
        <v>4.3859649122807015E-3</v>
      </c>
      <c r="DS73" s="59">
        <v>4.3859649122807015E-3</v>
      </c>
      <c r="DT73" s="59">
        <v>4.3859649122807015E-3</v>
      </c>
      <c r="DU73" s="59">
        <v>4.3859649122807015E-3</v>
      </c>
      <c r="DV73" s="59">
        <v>4.3859649122807015E-3</v>
      </c>
      <c r="DW73" s="59">
        <v>4.3859649122807015E-3</v>
      </c>
      <c r="DX73" s="59">
        <v>4.3859649122807015E-3</v>
      </c>
      <c r="DY73" s="59">
        <v>4.3859649122807015E-3</v>
      </c>
      <c r="DZ73" s="59">
        <v>4.3859649122807015E-3</v>
      </c>
      <c r="EA73" s="59">
        <v>4.3859649122807015E-3</v>
      </c>
      <c r="EB73" s="59">
        <v>4.3859649122807015E-3</v>
      </c>
      <c r="EC73" s="59">
        <v>0</v>
      </c>
      <c r="ED73" s="59">
        <v>0</v>
      </c>
      <c r="EE73" s="59">
        <v>0</v>
      </c>
      <c r="EF73" s="59">
        <v>0</v>
      </c>
      <c r="EG73" s="59">
        <v>0</v>
      </c>
      <c r="EH73" s="59">
        <v>0</v>
      </c>
      <c r="EI73" s="59">
        <v>0</v>
      </c>
      <c r="EJ73" s="59">
        <v>0</v>
      </c>
      <c r="EK73" s="59">
        <v>0</v>
      </c>
      <c r="EL73" s="59">
        <v>0</v>
      </c>
      <c r="EM73" s="59">
        <v>0</v>
      </c>
      <c r="EN73" s="59">
        <v>0</v>
      </c>
      <c r="EO73" s="59">
        <v>0</v>
      </c>
      <c r="EP73" s="59">
        <v>0</v>
      </c>
      <c r="EQ73" s="59">
        <v>0</v>
      </c>
      <c r="ER73" s="59">
        <v>0</v>
      </c>
      <c r="ES73" s="59">
        <v>0</v>
      </c>
      <c r="ET73" s="59">
        <v>0</v>
      </c>
      <c r="EU73" s="59">
        <v>0</v>
      </c>
      <c r="EV73" s="59">
        <v>0</v>
      </c>
      <c r="EW73" s="59">
        <v>0</v>
      </c>
    </row>
    <row r="74" spans="1:153" outlineLevel="1" x14ac:dyDescent="0.2">
      <c r="B74" s="1" t="s">
        <v>198</v>
      </c>
      <c r="C74" s="1" t="str">
        <f xml:space="preserve"> "Cutoff = " &amp; TEXT($D$62,"0.00")</f>
        <v>Cutoff = 0.50</v>
      </c>
      <c r="AZ74" s="59" t="s">
        <v>196</v>
      </c>
      <c r="BA74" s="59">
        <v>0.80592105263157898</v>
      </c>
      <c r="BB74" s="59">
        <v>3.7280701754385977E-2</v>
      </c>
      <c r="BC74" s="59">
        <v>8.2846003898635473E-3</v>
      </c>
      <c r="BD74" s="59">
        <v>2.4853801169590642E-2</v>
      </c>
      <c r="BE74" s="59">
        <v>4.1423001949317736E-3</v>
      </c>
      <c r="BF74" s="59">
        <v>1.2426900584795321E-2</v>
      </c>
      <c r="BG74" s="59">
        <v>1.2426900584795321E-2</v>
      </c>
      <c r="BH74" s="59">
        <v>8.2846003898635473E-3</v>
      </c>
      <c r="BI74" s="59">
        <v>4.1423001949317736E-3</v>
      </c>
      <c r="BJ74" s="59">
        <v>4.1423001949317736E-3</v>
      </c>
      <c r="BK74" s="59">
        <v>0</v>
      </c>
      <c r="BL74" s="59">
        <v>4.1423001949317736E-3</v>
      </c>
      <c r="BM74" s="59">
        <v>4.1423001949317736E-3</v>
      </c>
      <c r="BN74" s="59">
        <v>4.1423001949317736E-3</v>
      </c>
      <c r="BO74" s="59">
        <v>0</v>
      </c>
      <c r="BP74" s="59">
        <v>0</v>
      </c>
      <c r="BQ74" s="59">
        <v>0</v>
      </c>
      <c r="BR74" s="59">
        <v>0</v>
      </c>
      <c r="BS74" s="59">
        <v>0</v>
      </c>
      <c r="BT74" s="59">
        <v>4.0204678362573097E-3</v>
      </c>
      <c r="BU74" s="59">
        <v>0</v>
      </c>
      <c r="BV74" s="59">
        <v>0</v>
      </c>
      <c r="BW74" s="59">
        <v>0</v>
      </c>
      <c r="BX74" s="59">
        <v>0</v>
      </c>
      <c r="BY74" s="59">
        <v>0</v>
      </c>
      <c r="BZ74" s="59">
        <v>0</v>
      </c>
      <c r="CA74" s="59">
        <v>0</v>
      </c>
      <c r="CB74" s="59">
        <v>0</v>
      </c>
      <c r="CC74" s="59">
        <v>0</v>
      </c>
      <c r="CD74" s="59">
        <v>3.6549707602339179E-3</v>
      </c>
      <c r="CE74" s="59">
        <v>0</v>
      </c>
      <c r="CF74" s="59">
        <v>0</v>
      </c>
      <c r="CG74" s="59">
        <v>7.066276803118908E-3</v>
      </c>
      <c r="CH74" s="59">
        <v>0</v>
      </c>
      <c r="CI74" s="59">
        <v>0</v>
      </c>
      <c r="CJ74" s="59">
        <v>0</v>
      </c>
      <c r="CK74" s="59">
        <v>0</v>
      </c>
      <c r="CL74" s="59">
        <v>0</v>
      </c>
      <c r="CM74" s="59">
        <v>0</v>
      </c>
      <c r="CN74" s="59">
        <v>0</v>
      </c>
      <c r="CO74" s="59">
        <v>0</v>
      </c>
      <c r="CP74" s="59">
        <v>0</v>
      </c>
      <c r="CQ74" s="59">
        <v>0</v>
      </c>
      <c r="CR74" s="59">
        <v>0</v>
      </c>
      <c r="CS74" s="59">
        <v>0</v>
      </c>
      <c r="CT74" s="59">
        <v>0</v>
      </c>
      <c r="CU74" s="59">
        <v>0</v>
      </c>
      <c r="CV74" s="59">
        <v>3.4113060428849901E-3</v>
      </c>
      <c r="CW74" s="59">
        <v>3.4113060428849901E-3</v>
      </c>
      <c r="CX74" s="59">
        <v>0</v>
      </c>
      <c r="CY74" s="59">
        <v>3.4113060428849901E-3</v>
      </c>
      <c r="CZ74" s="59">
        <v>0</v>
      </c>
      <c r="DA74" s="59">
        <v>0</v>
      </c>
      <c r="DB74" s="59">
        <v>0</v>
      </c>
      <c r="DC74" s="59">
        <v>0</v>
      </c>
      <c r="DD74" s="59">
        <v>0</v>
      </c>
      <c r="DE74" s="59">
        <v>0</v>
      </c>
      <c r="DF74" s="59">
        <v>0</v>
      </c>
      <c r="DG74" s="59">
        <v>0</v>
      </c>
      <c r="DH74" s="59">
        <v>0</v>
      </c>
      <c r="DI74" s="59">
        <v>0</v>
      </c>
      <c r="DJ74" s="59">
        <v>0</v>
      </c>
      <c r="DK74" s="59">
        <v>0</v>
      </c>
      <c r="DL74" s="59">
        <v>0</v>
      </c>
      <c r="DM74" s="59">
        <v>0</v>
      </c>
      <c r="DN74" s="59">
        <v>0</v>
      </c>
      <c r="DO74" s="59">
        <v>0</v>
      </c>
      <c r="DP74" s="59">
        <v>0</v>
      </c>
      <c r="DQ74" s="59">
        <v>0</v>
      </c>
      <c r="DR74" s="59">
        <v>0</v>
      </c>
      <c r="DS74" s="59">
        <v>0</v>
      </c>
      <c r="DT74" s="59">
        <v>0</v>
      </c>
      <c r="DU74" s="59">
        <v>0</v>
      </c>
      <c r="DV74" s="59">
        <v>0</v>
      </c>
      <c r="DW74" s="59">
        <v>0</v>
      </c>
      <c r="DX74" s="59">
        <v>0</v>
      </c>
      <c r="DY74" s="59">
        <v>0</v>
      </c>
      <c r="DZ74" s="59">
        <v>0</v>
      </c>
      <c r="EA74" s="59">
        <v>0</v>
      </c>
      <c r="EB74" s="59">
        <v>2.1929824561403508E-3</v>
      </c>
      <c r="EC74" s="59">
        <v>0</v>
      </c>
      <c r="ED74" s="59">
        <v>0</v>
      </c>
      <c r="EE74" s="59">
        <v>0</v>
      </c>
      <c r="EF74" s="59">
        <v>0</v>
      </c>
      <c r="EG74" s="59">
        <v>0</v>
      </c>
      <c r="EH74" s="59">
        <v>0</v>
      </c>
      <c r="EI74" s="59">
        <v>0</v>
      </c>
      <c r="EJ74" s="59">
        <v>0</v>
      </c>
      <c r="EK74" s="59">
        <v>0</v>
      </c>
      <c r="EL74" s="59">
        <v>0</v>
      </c>
      <c r="EM74" s="59">
        <v>0</v>
      </c>
      <c r="EN74" s="59">
        <v>0</v>
      </c>
      <c r="EO74" s="59">
        <v>0</v>
      </c>
      <c r="EP74" s="59">
        <v>0</v>
      </c>
      <c r="EQ74" s="59">
        <v>0</v>
      </c>
      <c r="ER74" s="59">
        <v>0</v>
      </c>
      <c r="ES74" s="59">
        <v>0</v>
      </c>
      <c r="ET74" s="59">
        <v>0</v>
      </c>
      <c r="EU74" s="59">
        <v>0</v>
      </c>
      <c r="EV74" s="59">
        <v>0</v>
      </c>
      <c r="EW74" s="59">
        <v>0</v>
      </c>
    </row>
    <row r="75" spans="1:153" outlineLevel="1" x14ac:dyDescent="0.2">
      <c r="B75" s="1" t="s">
        <v>199</v>
      </c>
      <c r="C75" s="1" t="str">
        <f xml:space="preserve"> "ROC curve:  area under curve = " &amp; TEXT(C73,"0.00") &amp; " 
Model 4 for Vendor.Eq.EnchantedDiamonds    (17 variables, n=246)"</f>
        <v>ROC curve:  area under curve = 0.96 
Model 4 for Vendor.Eq.EnchantedDiamonds    (17 variables, n=246)</v>
      </c>
      <c r="AZ75" s="59" t="s">
        <v>197</v>
      </c>
      <c r="BA75" s="59">
        <f>SUM(BA74:EW74)</f>
        <v>0.96150097465886952</v>
      </c>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59"/>
      <c r="DI75" s="59"/>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row>
    <row r="76" spans="1:153" outlineLevel="1" x14ac:dyDescent="0.2">
      <c r="B76" s="1" t="s">
        <v>200</v>
      </c>
      <c r="D76" s="1">
        <v>0</v>
      </c>
      <c r="E76" s="1">
        <v>1</v>
      </c>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59"/>
      <c r="DI76" s="59"/>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row>
    <row r="77" spans="1:153" outlineLevel="1" x14ac:dyDescent="0.2">
      <c r="D77" s="1">
        <v>0</v>
      </c>
      <c r="E77" s="1">
        <v>1</v>
      </c>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59"/>
      <c r="DI77" s="59"/>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row>
    <row r="78" spans="1:153" outlineLevel="1" x14ac:dyDescent="0.2">
      <c r="D78" s="1">
        <f>1-$H$68</f>
        <v>8.7719298245614308E-3</v>
      </c>
      <c r="E78" s="1">
        <f>$E$68</f>
        <v>0.77777777777777779</v>
      </c>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59"/>
      <c r="DI78" s="59"/>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row>
    <row r="79" spans="1:153" outlineLevel="1" x14ac:dyDescent="0.2">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59"/>
      <c r="DI79" s="59"/>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row>
    <row r="80" spans="1:153" outlineLevel="1" x14ac:dyDescent="0.2">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59"/>
      <c r="DI80" s="59"/>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row>
    <row r="81" spans="1:153" outlineLevel="1" x14ac:dyDescent="0.2">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59"/>
      <c r="DI81" s="59"/>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row>
    <row r="82" spans="1:153" outlineLevel="1" x14ac:dyDescent="0.2">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59"/>
      <c r="DI82" s="59"/>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row>
    <row r="83" spans="1:153" outlineLevel="1" x14ac:dyDescent="0.2">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59"/>
      <c r="DI83" s="59"/>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row>
    <row r="84" spans="1:153" outlineLevel="1" x14ac:dyDescent="0.2">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59"/>
      <c r="DI84" s="59"/>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row>
    <row r="85" spans="1:153" outlineLevel="1" x14ac:dyDescent="0.2">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59"/>
      <c r="DI85" s="59"/>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row>
    <row r="86" spans="1:153" outlineLevel="1" x14ac:dyDescent="0.2">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59"/>
      <c r="DI86" s="59"/>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row>
    <row r="87" spans="1:153" outlineLevel="1" x14ac:dyDescent="0.2">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59"/>
      <c r="DI87" s="59"/>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row>
    <row r="88" spans="1:153" outlineLevel="1" x14ac:dyDescent="0.2">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59"/>
      <c r="DI88" s="59"/>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row>
    <row r="89" spans="1:153" outlineLevel="1" x14ac:dyDescent="0.2">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59"/>
      <c r="DI89" s="59"/>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row>
    <row r="90" spans="1:153" outlineLevel="1" x14ac:dyDescent="0.2">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59"/>
      <c r="DI90" s="59"/>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row>
    <row r="91" spans="1:153" x14ac:dyDescent="0.2">
      <c r="A91" s="75"/>
      <c r="AZ91" s="59"/>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59"/>
      <c r="DI91" s="59"/>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row>
    <row r="92" spans="1:153" x14ac:dyDescent="0.2">
      <c r="A92" s="12" t="s">
        <v>157</v>
      </c>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59"/>
      <c r="DI92" s="59"/>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row>
    <row r="93" spans="1:153" outlineLevel="1" x14ac:dyDescent="0.2">
      <c r="AZ93" s="71" t="s">
        <v>160</v>
      </c>
      <c r="BA93" s="71">
        <v>1</v>
      </c>
      <c r="BB93" s="59" t="s">
        <v>165</v>
      </c>
      <c r="BC93" s="59" t="s">
        <v>9</v>
      </c>
      <c r="BD93" s="59" t="s">
        <v>19</v>
      </c>
      <c r="BE93" s="59" t="s">
        <v>20</v>
      </c>
      <c r="BF93" s="59" t="s">
        <v>21</v>
      </c>
      <c r="BG93" s="59" t="s">
        <v>22</v>
      </c>
      <c r="BH93" s="59" t="s">
        <v>23</v>
      </c>
      <c r="BI93" s="59" t="s">
        <v>13</v>
      </c>
      <c r="BJ93" s="59" t="s">
        <v>14</v>
      </c>
      <c r="BK93" s="59" t="s">
        <v>15</v>
      </c>
      <c r="BL93" s="59" t="s">
        <v>16</v>
      </c>
      <c r="BM93" s="59" t="s">
        <v>26</v>
      </c>
      <c r="BN93" s="59" t="s">
        <v>39</v>
      </c>
      <c r="BO93" s="59" t="s">
        <v>37</v>
      </c>
      <c r="BP93" s="59" t="s">
        <v>42</v>
      </c>
      <c r="BQ93" s="59" t="s">
        <v>40</v>
      </c>
      <c r="BR93" s="59" t="s">
        <v>41</v>
      </c>
      <c r="BS93" s="59" t="s">
        <v>38</v>
      </c>
      <c r="BT93" s="59"/>
      <c r="BU93" s="59"/>
      <c r="BV93" s="59"/>
      <c r="BW93" s="59"/>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59"/>
      <c r="DI93" s="59"/>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row>
    <row r="94" spans="1:153" outlineLevel="1" x14ac:dyDescent="0.2">
      <c r="J94" s="4" t="s">
        <v>216</v>
      </c>
      <c r="AZ94" s="71" t="s">
        <v>161</v>
      </c>
      <c r="BA94" s="71" t="str">
        <f>INDEX($BC$93:$BS$93,$BA$93)</f>
        <v>CARAT</v>
      </c>
      <c r="BB94" s="59" t="s">
        <v>92</v>
      </c>
      <c r="BC94" s="59">
        <v>1.3162113821138195</v>
      </c>
      <c r="BD94" s="59">
        <v>4.0650406504065045E-3</v>
      </c>
      <c r="BE94" s="59">
        <v>5.6910569105691054E-2</v>
      </c>
      <c r="BF94" s="59">
        <v>0.31300813008130079</v>
      </c>
      <c r="BG94" s="59">
        <v>0.33739837398373984</v>
      </c>
      <c r="BH94" s="59">
        <v>0.13414634146341464</v>
      </c>
      <c r="BI94" s="59">
        <v>0.13008130081300814</v>
      </c>
      <c r="BJ94" s="59">
        <v>0.14227642276422764</v>
      </c>
      <c r="BK94" s="59">
        <v>0.17886178861788618</v>
      </c>
      <c r="BL94" s="59">
        <v>0.29268292682926828</v>
      </c>
      <c r="BM94" s="59">
        <v>0.80894308943089432</v>
      </c>
      <c r="BN94" s="59">
        <v>34.711788617886185</v>
      </c>
      <c r="BO94" s="59">
        <v>61.555284552845471</v>
      </c>
      <c r="BP94" s="59">
        <v>78.105691056910572</v>
      </c>
      <c r="BQ94" s="59">
        <v>40.776829268292722</v>
      </c>
      <c r="BR94" s="59">
        <v>51.6869918699187</v>
      </c>
      <c r="BS94" s="59">
        <v>56.464227642276413</v>
      </c>
      <c r="BT94" s="59">
        <v>1</v>
      </c>
      <c r="BU94" s="59"/>
      <c r="BV94" s="59"/>
      <c r="BW94" s="59"/>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59"/>
      <c r="DI94" s="59"/>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row>
    <row r="95" spans="1:153" outlineLevel="1" x14ac:dyDescent="0.2">
      <c r="AZ95" s="71"/>
      <c r="BA95" s="71" t="s">
        <v>162</v>
      </c>
      <c r="BB95" s="59"/>
      <c r="BC95" s="59"/>
      <c r="BD95" s="59"/>
      <c r="BE95" s="59"/>
      <c r="BF95" s="59"/>
      <c r="BG95" s="59"/>
      <c r="BH95" s="59"/>
      <c r="BI95" s="59"/>
      <c r="BJ95" s="59"/>
      <c r="BK95" s="59"/>
      <c r="BL95" s="59"/>
      <c r="BM95" s="59"/>
      <c r="BN95" s="59"/>
      <c r="BO95" s="59"/>
      <c r="BP95" s="59"/>
      <c r="BQ95" s="59"/>
      <c r="BR95" s="59"/>
      <c r="BS95" s="59"/>
      <c r="BT95" s="59"/>
      <c r="BU95" s="59"/>
      <c r="BV95" s="59"/>
      <c r="BW95" s="59"/>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59"/>
      <c r="DI95" s="59"/>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row>
    <row r="96" spans="1:153" outlineLevel="1" x14ac:dyDescent="0.2">
      <c r="AZ96" s="71"/>
      <c r="BA96" s="71" t="str">
        <f xml:space="preserve"> "Logistic Regression Curve -vs- " &amp; $BA$94 &amp; " 
Model 4 for Vendor.Eq.EnchantedDiamonds    (17 variables, n=246)"</f>
        <v>Logistic Regression Curve -vs- CARAT 
Model 4 for Vendor.Eq.EnchantedDiamonds    (17 variables, n=246)</v>
      </c>
      <c r="BB96" s="59" t="s">
        <v>166</v>
      </c>
      <c r="BC96" s="59">
        <v>1</v>
      </c>
      <c r="BD96" s="59">
        <v>0</v>
      </c>
      <c r="BE96" s="59">
        <v>0</v>
      </c>
      <c r="BF96" s="59">
        <v>0</v>
      </c>
      <c r="BG96" s="59">
        <v>0</v>
      </c>
      <c r="BH96" s="59">
        <v>0</v>
      </c>
      <c r="BI96" s="59">
        <v>0</v>
      </c>
      <c r="BJ96" s="59">
        <v>0</v>
      </c>
      <c r="BK96" s="59">
        <v>0</v>
      </c>
      <c r="BL96" s="59">
        <v>0</v>
      </c>
      <c r="BM96" s="59">
        <v>0</v>
      </c>
      <c r="BN96" s="59">
        <v>33.5</v>
      </c>
      <c r="BO96" s="59">
        <v>59.5</v>
      </c>
      <c r="BP96" s="59">
        <v>75</v>
      </c>
      <c r="BQ96" s="59">
        <v>40.6</v>
      </c>
      <c r="BR96" s="59">
        <v>45</v>
      </c>
      <c r="BS96" s="59">
        <v>54.5</v>
      </c>
      <c r="BT96" s="59"/>
      <c r="BU96" s="59"/>
      <c r="BV96" s="59"/>
      <c r="BW96" s="59"/>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59"/>
      <c r="DI96" s="59"/>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row>
    <row r="97" spans="1:153" outlineLevel="1" x14ac:dyDescent="0.2">
      <c r="A97" s="26" t="s">
        <v>92</v>
      </c>
      <c r="B97" s="1">
        <f>SUMPRODUCT($BC$94:$BS$94,$BC$113:$BS$113)</f>
        <v>1.3162113821138195</v>
      </c>
      <c r="C97" s="1">
        <f>1/(1+EXP(-F97))</f>
        <v>3.6681265834432605E-4</v>
      </c>
      <c r="D97" s="1">
        <f>1/(1+EXP(-(F97- $H$11*G97)))</f>
        <v>4.5936546987457872E-23</v>
      </c>
      <c r="E97" s="1">
        <f>1/(1+EXP(-(F97+ $H$11*G97)))</f>
        <v>0.99999999999999956</v>
      </c>
      <c r="F97" s="1">
        <f>MMULT($BC$94:$BS$94,$B$16:$B$32) + B15</f>
        <v>-7.9102924280187779</v>
      </c>
      <c r="G97" s="1">
        <f t="array" ref="G97">SQRT(MMULT($BC$94:$BT$94,MMULT($AZ$15:$BQ$32,TRANSPOSE($BC$94:$BT$94))))</f>
        <v>22.206779877715785</v>
      </c>
      <c r="AZ97" s="71"/>
      <c r="BA97" s="71" t="str">
        <f xml:space="preserve"> $BA$94 &amp; " (min to max) " &amp; CHAR(10) &amp; "Other Variables = Means"</f>
        <v>CARAT (min to max) 
Other Variables = Means</v>
      </c>
      <c r="BB97" s="59" t="s">
        <v>167</v>
      </c>
      <c r="BC97" s="59">
        <v>2.13</v>
      </c>
      <c r="BD97" s="59">
        <v>1</v>
      </c>
      <c r="BE97" s="59">
        <v>1</v>
      </c>
      <c r="BF97" s="59">
        <v>1</v>
      </c>
      <c r="BG97" s="59">
        <v>1</v>
      </c>
      <c r="BH97" s="59">
        <v>1</v>
      </c>
      <c r="BI97" s="59">
        <v>1</v>
      </c>
      <c r="BJ97" s="59">
        <v>1</v>
      </c>
      <c r="BK97" s="59">
        <v>1</v>
      </c>
      <c r="BL97" s="59">
        <v>1</v>
      </c>
      <c r="BM97" s="59">
        <v>1</v>
      </c>
      <c r="BN97" s="59">
        <v>36</v>
      </c>
      <c r="BO97" s="59">
        <v>62.8</v>
      </c>
      <c r="BP97" s="59">
        <v>85</v>
      </c>
      <c r="BQ97" s="59">
        <v>41.4</v>
      </c>
      <c r="BR97" s="59">
        <v>60</v>
      </c>
      <c r="BS97" s="59">
        <v>60</v>
      </c>
      <c r="BT97" s="59"/>
      <c r="BU97" s="59"/>
      <c r="BV97" s="59"/>
      <c r="BW97" s="59"/>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59"/>
      <c r="DI97" s="59"/>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row>
    <row r="98" spans="1:153" outlineLevel="1" x14ac:dyDescent="0.2">
      <c r="AZ98" s="71"/>
      <c r="BA98" s="71" t="s">
        <v>163</v>
      </c>
      <c r="BB98" s="59" t="s">
        <v>168</v>
      </c>
      <c r="BC98" s="59">
        <f>BC96</f>
        <v>1</v>
      </c>
      <c r="BD98" s="59">
        <f>BD96</f>
        <v>0</v>
      </c>
      <c r="BE98" s="59">
        <f>BE96</f>
        <v>0</v>
      </c>
      <c r="BF98" s="59">
        <f>BF96</f>
        <v>0</v>
      </c>
      <c r="BG98" s="59">
        <f>BG96</f>
        <v>0</v>
      </c>
      <c r="BH98" s="59">
        <f>BH96</f>
        <v>0</v>
      </c>
      <c r="BI98" s="59">
        <f>BI96</f>
        <v>0</v>
      </c>
      <c r="BJ98" s="59">
        <f>BJ96</f>
        <v>0</v>
      </c>
      <c r="BK98" s="59">
        <f>BK96</f>
        <v>0</v>
      </c>
      <c r="BL98" s="59">
        <f>BL96</f>
        <v>0</v>
      </c>
      <c r="BM98" s="59">
        <f>BM96</f>
        <v>0</v>
      </c>
      <c r="BN98" s="59">
        <f>BN96</f>
        <v>33.5</v>
      </c>
      <c r="BO98" s="59">
        <f>BO96</f>
        <v>59.5</v>
      </c>
      <c r="BP98" s="59">
        <f>BP96</f>
        <v>75</v>
      </c>
      <c r="BQ98" s="59">
        <f>BQ96</f>
        <v>40.6</v>
      </c>
      <c r="BR98" s="59">
        <f>BR96</f>
        <v>45</v>
      </c>
      <c r="BS98" s="59">
        <f>BS96</f>
        <v>54.5</v>
      </c>
      <c r="BT98" s="59"/>
      <c r="BU98" s="59"/>
      <c r="BV98" s="59"/>
      <c r="BW98" s="59"/>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59"/>
      <c r="DI98" s="59"/>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row>
    <row r="99" spans="1:153" outlineLevel="1" x14ac:dyDescent="0.2">
      <c r="B99" s="24" t="str">
        <f>$BA$94</f>
        <v>CARAT</v>
      </c>
      <c r="C99" s="24" t="s">
        <v>158</v>
      </c>
      <c r="D99" s="24" t="str">
        <f>IF($I$11&gt;99%,("Lower "&amp;TEXT($I$11,"0.0%")),("Lower "&amp;TEXT($I$11,"0%")))</f>
        <v>Lower 95%</v>
      </c>
      <c r="E99" s="24" t="str">
        <f>IF($I$11&gt;99%,("Upper "&amp;TEXT($I$11,"0.0%")),("Upper "&amp;TEXT($I$11,"0%")))</f>
        <v>Upper 95%</v>
      </c>
      <c r="F99" s="24" t="s">
        <v>159</v>
      </c>
      <c r="G99" s="24" t="s">
        <v>100</v>
      </c>
      <c r="AZ99" s="71"/>
      <c r="BA99" s="71" t="s">
        <v>164</v>
      </c>
      <c r="BB99" s="59" t="s">
        <v>169</v>
      </c>
      <c r="BC99" s="59">
        <f>(BC97 - BC96)/12</f>
        <v>9.4166666666666662E-2</v>
      </c>
      <c r="BD99" s="59">
        <f>(BD97 - BD96)/12</f>
        <v>8.3333333333333329E-2</v>
      </c>
      <c r="BE99" s="59">
        <f>(BE97 - BE96)/12</f>
        <v>8.3333333333333329E-2</v>
      </c>
      <c r="BF99" s="59">
        <f>(BF97 - BF96)/12</f>
        <v>8.3333333333333329E-2</v>
      </c>
      <c r="BG99" s="59">
        <f>(BG97 - BG96)/12</f>
        <v>8.3333333333333329E-2</v>
      </c>
      <c r="BH99" s="59">
        <f>(BH97 - BH96)/12</f>
        <v>8.3333333333333329E-2</v>
      </c>
      <c r="BI99" s="59">
        <f>(BI97 - BI96)/12</f>
        <v>8.3333333333333329E-2</v>
      </c>
      <c r="BJ99" s="59">
        <f>(BJ97 - BJ96)/12</f>
        <v>8.3333333333333329E-2</v>
      </c>
      <c r="BK99" s="59">
        <f>(BK97 - BK96)/12</f>
        <v>8.3333333333333329E-2</v>
      </c>
      <c r="BL99" s="59">
        <f>(BL97 - BL96)/12</f>
        <v>8.3333333333333329E-2</v>
      </c>
      <c r="BM99" s="59">
        <f>(BM97 - BM96)/12</f>
        <v>8.3333333333333329E-2</v>
      </c>
      <c r="BN99" s="59">
        <f>(BN97 - BN96)/12</f>
        <v>0.20833333333333334</v>
      </c>
      <c r="BO99" s="59">
        <f>(BO97 - BO96)/12</f>
        <v>0.27499999999999974</v>
      </c>
      <c r="BP99" s="59">
        <f>(BP97 - BP96)/12</f>
        <v>0.83333333333333337</v>
      </c>
      <c r="BQ99" s="59">
        <f>(BQ97 - BQ96)/12</f>
        <v>6.666666666666643E-2</v>
      </c>
      <c r="BR99" s="59">
        <f>(BR97 - BR96)/12</f>
        <v>1.25</v>
      </c>
      <c r="BS99" s="59">
        <f>(BS97 - BS96)/12</f>
        <v>0.45833333333333331</v>
      </c>
      <c r="BT99" s="59"/>
      <c r="BU99" s="59"/>
      <c r="BV99" s="59"/>
      <c r="BW99" s="59"/>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59"/>
      <c r="DI99" s="59"/>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row>
    <row r="100" spans="1:153" outlineLevel="1" x14ac:dyDescent="0.2">
      <c r="B100" s="1">
        <f>SUMPRODUCT($BC$100:$BS$100,$BC$113:$BS$113)</f>
        <v>1</v>
      </c>
      <c r="C100" s="1">
        <f>1/(1+EXP(-F100))</f>
        <v>8.4481779422305824E-5</v>
      </c>
      <c r="D100" s="1">
        <f>1/(1+EXP(-(F100- $H$11*G100)))</f>
        <v>9.2815739058179379E-24</v>
      </c>
      <c r="E100" s="1">
        <f>1/(1+EXP(-(F100+ $H$11*G100)))</f>
        <v>0.99999999999999867</v>
      </c>
      <c r="F100" s="1">
        <f>MMULT($BC$100:$BS$100,$B$16:$B$32) + B15</f>
        <v>-9.3788901896424193</v>
      </c>
      <c r="G100" s="1">
        <f t="array" ref="G100">SQRT(MMULT($BC$100:$BT$100,MMULT($AZ$15:$BQ$32,TRANSPOSE($BC$100:$BT$100))))</f>
        <v>22.273430150871825</v>
      </c>
      <c r="AZ100" s="59"/>
      <c r="BA100" s="59">
        <v>1</v>
      </c>
      <c r="BB100" s="59"/>
      <c r="BC100" s="59">
        <f>IF($BC$114=$BA$93,$BC$98+($BA$100-1)*$BC$99,$BC$94)</f>
        <v>1</v>
      </c>
      <c r="BD100" s="59">
        <f>IF($BD$114=$BA$93,$BD$98+($BA$100-1)*$BD$99,$BD$94)</f>
        <v>4.0650406504065045E-3</v>
      </c>
      <c r="BE100" s="59">
        <f>IF($BE$114=$BA$93,$BE$98+($BA$100-1)*$BE$99,$BE$94)</f>
        <v>5.6910569105691054E-2</v>
      </c>
      <c r="BF100" s="59">
        <f>IF($BF$114=$BA$93,$BF$98+($BA$100-1)*$BF$99,$BF$94)</f>
        <v>0.31300813008130079</v>
      </c>
      <c r="BG100" s="59">
        <f>IF($BG$114=$BA$93,$BG$98+($BA$100-1)*$BG$99,$BG$94)</f>
        <v>0.33739837398373984</v>
      </c>
      <c r="BH100" s="59">
        <f>IF($BH$114=$BA$93,$BH$98+($BA$100-1)*$BH$99,$BH$94)</f>
        <v>0.13414634146341464</v>
      </c>
      <c r="BI100" s="59">
        <f>IF($BI$114=$BA$93,$BI$98+($BA$100-1)*$BI$99,$BI$94)</f>
        <v>0.13008130081300814</v>
      </c>
      <c r="BJ100" s="59">
        <f>IF($BJ$114=$BA$93,$BJ$98+($BA$100-1)*$BJ$99,$BJ$94)</f>
        <v>0.14227642276422764</v>
      </c>
      <c r="BK100" s="59">
        <f>IF($BK$114=$BA$93,$BK$98+($BA$100-1)*$BK$99,$BK$94)</f>
        <v>0.17886178861788618</v>
      </c>
      <c r="BL100" s="59">
        <f>IF($BL$114=$BA$93,$BL$98+($BA$100-1)*$BL$99,$BL$94)</f>
        <v>0.29268292682926828</v>
      </c>
      <c r="BM100" s="59">
        <f>IF($BM$114=$BA$93,$BM$98+($BA$100-1)*$BM$99,$BM$94)</f>
        <v>0.80894308943089432</v>
      </c>
      <c r="BN100" s="59">
        <f>IF($BN$114=$BA$93,$BN$98+($BA$100-1)*$BN$99,$BN$94)</f>
        <v>34.711788617886185</v>
      </c>
      <c r="BO100" s="59">
        <f>IF($BO$114=$BA$93,$BO$98+($BA$100-1)*$BO$99,$BO$94)</f>
        <v>61.555284552845471</v>
      </c>
      <c r="BP100" s="59">
        <f>IF($BP$114=$BA$93,$BP$98+($BA$100-1)*$BP$99,$BP$94)</f>
        <v>78.105691056910572</v>
      </c>
      <c r="BQ100" s="59">
        <f>IF($BQ$114=$BA$93,$BQ$98+($BA$100-1)*$BQ$99,$BQ$94)</f>
        <v>40.776829268292722</v>
      </c>
      <c r="BR100" s="59">
        <f>IF($BR$114=$BA$93,$BR$98+($BA$100-1)*$BR$99,$BR$94)</f>
        <v>51.6869918699187</v>
      </c>
      <c r="BS100" s="59">
        <f>IF($BS$114=$BA$93,$BS$98+($BA$100-1)*$BS$99,$BS$94)</f>
        <v>56.464227642276413</v>
      </c>
      <c r="BT100" s="59">
        <v>1</v>
      </c>
      <c r="BU100" s="59"/>
      <c r="BV100" s="59"/>
      <c r="BW100" s="59"/>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59"/>
      <c r="DI100" s="59"/>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row>
    <row r="101" spans="1:153" outlineLevel="1" x14ac:dyDescent="0.2">
      <c r="B101" s="1">
        <f>SUMPRODUCT($BC$101:$BS$101,$BC$113:$BS$113)</f>
        <v>1.0941666666666667</v>
      </c>
      <c r="C101" s="1">
        <f>1/(1+EXP(-F101))</f>
        <v>1.3082138535987084E-4</v>
      </c>
      <c r="D101" s="1">
        <f>1/(1+EXP(-(F101- $H$11*G101)))</f>
        <v>1.5050270789531173E-23</v>
      </c>
      <c r="E101" s="1">
        <f>1/(1+EXP(-(F101+ $H$11*G101)))</f>
        <v>0.99999999999999911</v>
      </c>
      <c r="F101" s="1">
        <f>MMULT($BC$101:$BS$101,$B$16:$B$32) + B15</f>
        <v>-8.941546805726972</v>
      </c>
      <c r="G101" s="1">
        <f t="array" ref="G101">SQRT(MMULT($BC$101:$BT$101,MMULT($AZ$15:$BQ$32,TRANSPOSE($BC$101:$BT$101))))</f>
        <v>22.249949379896901</v>
      </c>
      <c r="AZ101" s="59"/>
      <c r="BA101" s="59">
        <v>2</v>
      </c>
      <c r="BB101" s="59"/>
      <c r="BC101" s="59">
        <f>IF($BC$114=$BA$93,$BC$98+($BA$101-1)*$BC$99,$BC$94)</f>
        <v>1.0941666666666667</v>
      </c>
      <c r="BD101" s="59">
        <f>IF($BD$114=$BA$93,$BD$98+($BA$101-1)*$BD$99,$BD$94)</f>
        <v>4.0650406504065045E-3</v>
      </c>
      <c r="BE101" s="59">
        <f>IF($BE$114=$BA$93,$BE$98+($BA$101-1)*$BE$99,$BE$94)</f>
        <v>5.6910569105691054E-2</v>
      </c>
      <c r="BF101" s="59">
        <f>IF($BF$114=$BA$93,$BF$98+($BA$101-1)*$BF$99,$BF$94)</f>
        <v>0.31300813008130079</v>
      </c>
      <c r="BG101" s="59">
        <f>IF($BG$114=$BA$93,$BG$98+($BA$101-1)*$BG$99,$BG$94)</f>
        <v>0.33739837398373984</v>
      </c>
      <c r="BH101" s="59">
        <f>IF($BH$114=$BA$93,$BH$98+($BA$101-1)*$BH$99,$BH$94)</f>
        <v>0.13414634146341464</v>
      </c>
      <c r="BI101" s="59">
        <f>IF($BI$114=$BA$93,$BI$98+($BA$101-1)*$BI$99,$BI$94)</f>
        <v>0.13008130081300814</v>
      </c>
      <c r="BJ101" s="59">
        <f>IF($BJ$114=$BA$93,$BJ$98+($BA$101-1)*$BJ$99,$BJ$94)</f>
        <v>0.14227642276422764</v>
      </c>
      <c r="BK101" s="59">
        <f>IF($BK$114=$BA$93,$BK$98+($BA$101-1)*$BK$99,$BK$94)</f>
        <v>0.17886178861788618</v>
      </c>
      <c r="BL101" s="59">
        <f>IF($BL$114=$BA$93,$BL$98+($BA$101-1)*$BL$99,$BL$94)</f>
        <v>0.29268292682926828</v>
      </c>
      <c r="BM101" s="59">
        <f>IF($BM$114=$BA$93,$BM$98+($BA$101-1)*$BM$99,$BM$94)</f>
        <v>0.80894308943089432</v>
      </c>
      <c r="BN101" s="59">
        <f>IF($BN$114=$BA$93,$BN$98+($BA$101-1)*$BN$99,$BN$94)</f>
        <v>34.711788617886185</v>
      </c>
      <c r="BO101" s="59">
        <f>IF($BO$114=$BA$93,$BO$98+($BA$101-1)*$BO$99,$BO$94)</f>
        <v>61.555284552845471</v>
      </c>
      <c r="BP101" s="59">
        <f>IF($BP$114=$BA$93,$BP$98+($BA$101-1)*$BP$99,$BP$94)</f>
        <v>78.105691056910572</v>
      </c>
      <c r="BQ101" s="59">
        <f>IF($BQ$114=$BA$93,$BQ$98+($BA$101-1)*$BQ$99,$BQ$94)</f>
        <v>40.776829268292722</v>
      </c>
      <c r="BR101" s="59">
        <f>IF($BR$114=$BA$93,$BR$98+($BA$101-1)*$BR$99,$BR$94)</f>
        <v>51.6869918699187</v>
      </c>
      <c r="BS101" s="59">
        <f>IF($BS$114=$BA$93,$BS$98+($BA$101-1)*$BS$99,$BS$94)</f>
        <v>56.464227642276413</v>
      </c>
      <c r="BT101" s="59">
        <v>1</v>
      </c>
      <c r="BU101" s="59"/>
      <c r="BV101" s="59"/>
      <c r="BW101" s="59"/>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59"/>
      <c r="DI101" s="59"/>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row>
    <row r="102" spans="1:153" outlineLevel="1" x14ac:dyDescent="0.2">
      <c r="B102" s="1">
        <f>SUMPRODUCT($BC$102:$BS$102,$BC$113:$BS$113)</f>
        <v>1.1883333333333332</v>
      </c>
      <c r="C102" s="1">
        <f>1/(1+EXP(-F102))</f>
        <v>2.0257385614908872E-4</v>
      </c>
      <c r="D102" s="1">
        <f>1/(1+EXP(-(F102- $H$11*G102)))</f>
        <v>2.4257589047513383E-23</v>
      </c>
      <c r="E102" s="1">
        <f>1/(1+EXP(-(F102+ $H$11*G102)))</f>
        <v>0.99999999999999933</v>
      </c>
      <c r="F102" s="1">
        <f>MMULT($BC$102:$BS$102,$B$16:$B$32) + B15</f>
        <v>-8.5042034218115816</v>
      </c>
      <c r="G102" s="1">
        <f t="array" ref="G102">SQRT(MMULT($BC$102:$BT$102,MMULT($AZ$15:$BQ$32,TRANSPOSE($BC$102:$BT$102))))</f>
        <v>22.229545866595231</v>
      </c>
      <c r="AZ102" s="59"/>
      <c r="BA102" s="59">
        <v>3</v>
      </c>
      <c r="BB102" s="59"/>
      <c r="BC102" s="59">
        <f>IF($BC$114=$BA$93,$BC$98+($BA$102-1)*$BC$99,$BC$94)</f>
        <v>1.1883333333333332</v>
      </c>
      <c r="BD102" s="59">
        <f>IF($BD$114=$BA$93,$BD$98+($BA$102-1)*$BD$99,$BD$94)</f>
        <v>4.0650406504065045E-3</v>
      </c>
      <c r="BE102" s="59">
        <f>IF($BE$114=$BA$93,$BE$98+($BA$102-1)*$BE$99,$BE$94)</f>
        <v>5.6910569105691054E-2</v>
      </c>
      <c r="BF102" s="59">
        <f>IF($BF$114=$BA$93,$BF$98+($BA$102-1)*$BF$99,$BF$94)</f>
        <v>0.31300813008130079</v>
      </c>
      <c r="BG102" s="59">
        <f>IF($BG$114=$BA$93,$BG$98+($BA$102-1)*$BG$99,$BG$94)</f>
        <v>0.33739837398373984</v>
      </c>
      <c r="BH102" s="59">
        <f>IF($BH$114=$BA$93,$BH$98+($BA$102-1)*$BH$99,$BH$94)</f>
        <v>0.13414634146341464</v>
      </c>
      <c r="BI102" s="59">
        <f>IF($BI$114=$BA$93,$BI$98+($BA$102-1)*$BI$99,$BI$94)</f>
        <v>0.13008130081300814</v>
      </c>
      <c r="BJ102" s="59">
        <f>IF($BJ$114=$BA$93,$BJ$98+($BA$102-1)*$BJ$99,$BJ$94)</f>
        <v>0.14227642276422764</v>
      </c>
      <c r="BK102" s="59">
        <f>IF($BK$114=$BA$93,$BK$98+($BA$102-1)*$BK$99,$BK$94)</f>
        <v>0.17886178861788618</v>
      </c>
      <c r="BL102" s="59">
        <f>IF($BL$114=$BA$93,$BL$98+($BA$102-1)*$BL$99,$BL$94)</f>
        <v>0.29268292682926828</v>
      </c>
      <c r="BM102" s="59">
        <f>IF($BM$114=$BA$93,$BM$98+($BA$102-1)*$BM$99,$BM$94)</f>
        <v>0.80894308943089432</v>
      </c>
      <c r="BN102" s="59">
        <f>IF($BN$114=$BA$93,$BN$98+($BA$102-1)*$BN$99,$BN$94)</f>
        <v>34.711788617886185</v>
      </c>
      <c r="BO102" s="59">
        <f>IF($BO$114=$BA$93,$BO$98+($BA$102-1)*$BO$99,$BO$94)</f>
        <v>61.555284552845471</v>
      </c>
      <c r="BP102" s="59">
        <f>IF($BP$114=$BA$93,$BP$98+($BA$102-1)*$BP$99,$BP$94)</f>
        <v>78.105691056910572</v>
      </c>
      <c r="BQ102" s="59">
        <f>IF($BQ$114=$BA$93,$BQ$98+($BA$102-1)*$BQ$99,$BQ$94)</f>
        <v>40.776829268292722</v>
      </c>
      <c r="BR102" s="59">
        <f>IF($BR$114=$BA$93,$BR$98+($BA$102-1)*$BR$99,$BR$94)</f>
        <v>51.6869918699187</v>
      </c>
      <c r="BS102" s="59">
        <f>IF($BS$114=$BA$93,$BS$98+($BA$102-1)*$BS$99,$BS$94)</f>
        <v>56.464227642276413</v>
      </c>
      <c r="BT102" s="59">
        <v>1</v>
      </c>
      <c r="BU102" s="59"/>
      <c r="BV102" s="59"/>
      <c r="BW102" s="59"/>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59"/>
      <c r="DI102" s="59"/>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row>
    <row r="103" spans="1:153" outlineLevel="1" x14ac:dyDescent="0.2">
      <c r="B103" s="1">
        <f>SUMPRODUCT($BC$103:$BS$103,$BC$113:$BS$113)</f>
        <v>1.2825</v>
      </c>
      <c r="C103" s="1">
        <f>1/(1+EXP(-F103))</f>
        <v>3.1366853343213594E-4</v>
      </c>
      <c r="D103" s="1">
        <f>1/(1+EXP(-(F103- $H$11*G103)))</f>
        <v>3.8861930427934375E-23</v>
      </c>
      <c r="E103" s="1">
        <f>1/(1+EXP(-(F103+ $H$11*G103)))</f>
        <v>0.99999999999999956</v>
      </c>
      <c r="F103" s="1">
        <f>MMULT($BC$103:$BS$103,$B$16:$B$32) + B15</f>
        <v>-8.0668600378961912</v>
      </c>
      <c r="G103" s="1">
        <f t="array" ref="G103">SQRT(MMULT($BC$103:$BT$103,MMULT($AZ$15:$BQ$32,TRANSPOSE($BC$103:$BT$103))))</f>
        <v>22.212228091009489</v>
      </c>
      <c r="AZ103" s="59"/>
      <c r="BA103" s="59">
        <v>4</v>
      </c>
      <c r="BB103" s="59"/>
      <c r="BC103" s="59">
        <f>IF($BC$114=$BA$93,$BC$98+($BA$103-1)*$BC$99,$BC$94)</f>
        <v>1.2825</v>
      </c>
      <c r="BD103" s="59">
        <f>IF($BD$114=$BA$93,$BD$98+($BA$103-1)*$BD$99,$BD$94)</f>
        <v>4.0650406504065045E-3</v>
      </c>
      <c r="BE103" s="59">
        <f>IF($BE$114=$BA$93,$BE$98+($BA$103-1)*$BE$99,$BE$94)</f>
        <v>5.6910569105691054E-2</v>
      </c>
      <c r="BF103" s="59">
        <f>IF($BF$114=$BA$93,$BF$98+($BA$103-1)*$BF$99,$BF$94)</f>
        <v>0.31300813008130079</v>
      </c>
      <c r="BG103" s="59">
        <f>IF($BG$114=$BA$93,$BG$98+($BA$103-1)*$BG$99,$BG$94)</f>
        <v>0.33739837398373984</v>
      </c>
      <c r="BH103" s="59">
        <f>IF($BH$114=$BA$93,$BH$98+($BA$103-1)*$BH$99,$BH$94)</f>
        <v>0.13414634146341464</v>
      </c>
      <c r="BI103" s="59">
        <f>IF($BI$114=$BA$93,$BI$98+($BA$103-1)*$BI$99,$BI$94)</f>
        <v>0.13008130081300814</v>
      </c>
      <c r="BJ103" s="59">
        <f>IF($BJ$114=$BA$93,$BJ$98+($BA$103-1)*$BJ$99,$BJ$94)</f>
        <v>0.14227642276422764</v>
      </c>
      <c r="BK103" s="59">
        <f>IF($BK$114=$BA$93,$BK$98+($BA$103-1)*$BK$99,$BK$94)</f>
        <v>0.17886178861788618</v>
      </c>
      <c r="BL103" s="59">
        <f>IF($BL$114=$BA$93,$BL$98+($BA$103-1)*$BL$99,$BL$94)</f>
        <v>0.29268292682926828</v>
      </c>
      <c r="BM103" s="59">
        <f>IF($BM$114=$BA$93,$BM$98+($BA$103-1)*$BM$99,$BM$94)</f>
        <v>0.80894308943089432</v>
      </c>
      <c r="BN103" s="59">
        <f>IF($BN$114=$BA$93,$BN$98+($BA$103-1)*$BN$99,$BN$94)</f>
        <v>34.711788617886185</v>
      </c>
      <c r="BO103" s="59">
        <f>IF($BO$114=$BA$93,$BO$98+($BA$103-1)*$BO$99,$BO$94)</f>
        <v>61.555284552845471</v>
      </c>
      <c r="BP103" s="59">
        <f>IF($BP$114=$BA$93,$BP$98+($BA$103-1)*$BP$99,$BP$94)</f>
        <v>78.105691056910572</v>
      </c>
      <c r="BQ103" s="59">
        <f>IF($BQ$114=$BA$93,$BQ$98+($BA$103-1)*$BQ$99,$BQ$94)</f>
        <v>40.776829268292722</v>
      </c>
      <c r="BR103" s="59">
        <f>IF($BR$114=$BA$93,$BR$98+($BA$103-1)*$BR$99,$BR$94)</f>
        <v>51.6869918699187</v>
      </c>
      <c r="BS103" s="59">
        <f>IF($BS$114=$BA$93,$BS$98+($BA$103-1)*$BS$99,$BS$94)</f>
        <v>56.464227642276413</v>
      </c>
      <c r="BT103" s="59">
        <v>1</v>
      </c>
      <c r="BU103" s="59"/>
      <c r="BV103" s="59"/>
      <c r="BW103" s="59"/>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59"/>
      <c r="DI103" s="59"/>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row>
    <row r="104" spans="1:153" outlineLevel="1" x14ac:dyDescent="0.2">
      <c r="B104" s="1">
        <f>SUMPRODUCT($BC$104:$BS$104,$BC$113:$BS$113)</f>
        <v>1.3766666666666667</v>
      </c>
      <c r="C104" s="1">
        <f>1/(1+EXP(-F104))</f>
        <v>4.856596773947714E-4</v>
      </c>
      <c r="D104" s="1">
        <f>1/(1+EXP(-(F104- $H$11*G104)))</f>
        <v>6.1882574519085062E-23</v>
      </c>
      <c r="E104" s="1">
        <f>1/(1+EXP(-(F104+ $H$11*G104)))</f>
        <v>0.99999999999999978</v>
      </c>
      <c r="F104" s="1">
        <f>MMULT($BC$104:$BS$104,$B$16:$B$32) + B15</f>
        <v>-7.6295166539808008</v>
      </c>
      <c r="G104" s="1">
        <f t="array" ref="G104">SQRT(MMULT($BC$104:$BT$104,MMULT($AZ$15:$BQ$32,TRANSPOSE($BC$104:$BT$104))))</f>
        <v>22.198003275156893</v>
      </c>
      <c r="AZ104" s="59"/>
      <c r="BA104" s="59">
        <v>5</v>
      </c>
      <c r="BB104" s="59"/>
      <c r="BC104" s="59">
        <f>IF($BC$114=$BA$93,$BC$98+($BA$104-1)*$BC$99,$BC$94)</f>
        <v>1.3766666666666667</v>
      </c>
      <c r="BD104" s="59">
        <f>IF($BD$114=$BA$93,$BD$98+($BA$104-1)*$BD$99,$BD$94)</f>
        <v>4.0650406504065045E-3</v>
      </c>
      <c r="BE104" s="59">
        <f>IF($BE$114=$BA$93,$BE$98+($BA$104-1)*$BE$99,$BE$94)</f>
        <v>5.6910569105691054E-2</v>
      </c>
      <c r="BF104" s="59">
        <f>IF($BF$114=$BA$93,$BF$98+($BA$104-1)*$BF$99,$BF$94)</f>
        <v>0.31300813008130079</v>
      </c>
      <c r="BG104" s="59">
        <f>IF($BG$114=$BA$93,$BG$98+($BA$104-1)*$BG$99,$BG$94)</f>
        <v>0.33739837398373984</v>
      </c>
      <c r="BH104" s="59">
        <f>IF($BH$114=$BA$93,$BH$98+($BA$104-1)*$BH$99,$BH$94)</f>
        <v>0.13414634146341464</v>
      </c>
      <c r="BI104" s="59">
        <f>IF($BI$114=$BA$93,$BI$98+($BA$104-1)*$BI$99,$BI$94)</f>
        <v>0.13008130081300814</v>
      </c>
      <c r="BJ104" s="59">
        <f>IF($BJ$114=$BA$93,$BJ$98+($BA$104-1)*$BJ$99,$BJ$94)</f>
        <v>0.14227642276422764</v>
      </c>
      <c r="BK104" s="59">
        <f>IF($BK$114=$BA$93,$BK$98+($BA$104-1)*$BK$99,$BK$94)</f>
        <v>0.17886178861788618</v>
      </c>
      <c r="BL104" s="59">
        <f>IF($BL$114=$BA$93,$BL$98+($BA$104-1)*$BL$99,$BL$94)</f>
        <v>0.29268292682926828</v>
      </c>
      <c r="BM104" s="59">
        <f>IF($BM$114=$BA$93,$BM$98+($BA$104-1)*$BM$99,$BM$94)</f>
        <v>0.80894308943089432</v>
      </c>
      <c r="BN104" s="59">
        <f>IF($BN$114=$BA$93,$BN$98+($BA$104-1)*$BN$99,$BN$94)</f>
        <v>34.711788617886185</v>
      </c>
      <c r="BO104" s="59">
        <f>IF($BO$114=$BA$93,$BO$98+($BA$104-1)*$BO$99,$BO$94)</f>
        <v>61.555284552845471</v>
      </c>
      <c r="BP104" s="59">
        <f>IF($BP$114=$BA$93,$BP$98+($BA$104-1)*$BP$99,$BP$94)</f>
        <v>78.105691056910572</v>
      </c>
      <c r="BQ104" s="59">
        <f>IF($BQ$114=$BA$93,$BQ$98+($BA$104-1)*$BQ$99,$BQ$94)</f>
        <v>40.776829268292722</v>
      </c>
      <c r="BR104" s="59">
        <f>IF($BR$114=$BA$93,$BR$98+($BA$104-1)*$BR$99,$BR$94)</f>
        <v>51.6869918699187</v>
      </c>
      <c r="BS104" s="59">
        <f>IF($BS$114=$BA$93,$BS$98+($BA$104-1)*$BS$99,$BS$94)</f>
        <v>56.464227642276413</v>
      </c>
      <c r="BT104" s="59">
        <v>1</v>
      </c>
      <c r="BU104" s="59"/>
      <c r="BV104" s="59"/>
      <c r="BW104" s="59"/>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59"/>
      <c r="DI104" s="59"/>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row>
    <row r="105" spans="1:153" outlineLevel="1" x14ac:dyDescent="0.2">
      <c r="B105" s="1">
        <f>SUMPRODUCT($BC$105:$BS$105,$BC$113:$BS$113)</f>
        <v>1.4708333333333332</v>
      </c>
      <c r="C105" s="1">
        <f>1/(1+EXP(-F105))</f>
        <v>7.5188630231455805E-4</v>
      </c>
      <c r="D105" s="1">
        <f>1/(1+EXP(-(F105- $H$11*G105)))</f>
        <v>9.7943265834449615E-23</v>
      </c>
      <c r="E105" s="1">
        <f>1/(1+EXP(-(F105+ $H$11*G105)))</f>
        <v>0.99999999999999978</v>
      </c>
      <c r="F105" s="1">
        <f>MMULT($BC$105:$BS$105,$B$16:$B$32) + B15</f>
        <v>-7.1921732700654104</v>
      </c>
      <c r="G105" s="1">
        <f t="array" ref="G105">SQRT(MMULT($BC$105:$BT$105,MMULT($AZ$15:$BQ$32,TRANSPOSE($BC$105:$BT$105))))</f>
        <v>22.186877368066252</v>
      </c>
      <c r="AZ105" s="59"/>
      <c r="BA105" s="59">
        <v>6</v>
      </c>
      <c r="BB105" s="59"/>
      <c r="BC105" s="59">
        <f>IF($BC$114=$BA$93,$BC$98+($BA$105-1)*$BC$99,$BC$94)</f>
        <v>1.4708333333333332</v>
      </c>
      <c r="BD105" s="59">
        <f>IF($BD$114=$BA$93,$BD$98+($BA$105-1)*$BD$99,$BD$94)</f>
        <v>4.0650406504065045E-3</v>
      </c>
      <c r="BE105" s="59">
        <f>IF($BE$114=$BA$93,$BE$98+($BA$105-1)*$BE$99,$BE$94)</f>
        <v>5.6910569105691054E-2</v>
      </c>
      <c r="BF105" s="59">
        <f>IF($BF$114=$BA$93,$BF$98+($BA$105-1)*$BF$99,$BF$94)</f>
        <v>0.31300813008130079</v>
      </c>
      <c r="BG105" s="59">
        <f>IF($BG$114=$BA$93,$BG$98+($BA$105-1)*$BG$99,$BG$94)</f>
        <v>0.33739837398373984</v>
      </c>
      <c r="BH105" s="59">
        <f>IF($BH$114=$BA$93,$BH$98+($BA$105-1)*$BH$99,$BH$94)</f>
        <v>0.13414634146341464</v>
      </c>
      <c r="BI105" s="59">
        <f>IF($BI$114=$BA$93,$BI$98+($BA$105-1)*$BI$99,$BI$94)</f>
        <v>0.13008130081300814</v>
      </c>
      <c r="BJ105" s="59">
        <f>IF($BJ$114=$BA$93,$BJ$98+($BA$105-1)*$BJ$99,$BJ$94)</f>
        <v>0.14227642276422764</v>
      </c>
      <c r="BK105" s="59">
        <f>IF($BK$114=$BA$93,$BK$98+($BA$105-1)*$BK$99,$BK$94)</f>
        <v>0.17886178861788618</v>
      </c>
      <c r="BL105" s="59">
        <f>IF($BL$114=$BA$93,$BL$98+($BA$105-1)*$BL$99,$BL$94)</f>
        <v>0.29268292682926828</v>
      </c>
      <c r="BM105" s="59">
        <f>IF($BM$114=$BA$93,$BM$98+($BA$105-1)*$BM$99,$BM$94)</f>
        <v>0.80894308943089432</v>
      </c>
      <c r="BN105" s="59">
        <f>IF($BN$114=$BA$93,$BN$98+($BA$105-1)*$BN$99,$BN$94)</f>
        <v>34.711788617886185</v>
      </c>
      <c r="BO105" s="59">
        <f>IF($BO$114=$BA$93,$BO$98+($BA$105-1)*$BO$99,$BO$94)</f>
        <v>61.555284552845471</v>
      </c>
      <c r="BP105" s="59">
        <f>IF($BP$114=$BA$93,$BP$98+($BA$105-1)*$BP$99,$BP$94)</f>
        <v>78.105691056910572</v>
      </c>
      <c r="BQ105" s="59">
        <f>IF($BQ$114=$BA$93,$BQ$98+($BA$105-1)*$BQ$99,$BQ$94)</f>
        <v>40.776829268292722</v>
      </c>
      <c r="BR105" s="59">
        <f>IF($BR$114=$BA$93,$BR$98+($BA$105-1)*$BR$99,$BR$94)</f>
        <v>51.6869918699187</v>
      </c>
      <c r="BS105" s="59">
        <f>IF($BS$114=$BA$93,$BS$98+($BA$105-1)*$BS$99,$BS$94)</f>
        <v>56.464227642276413</v>
      </c>
      <c r="BT105" s="59">
        <v>1</v>
      </c>
      <c r="BU105" s="59"/>
      <c r="BV105" s="59"/>
      <c r="BW105" s="59"/>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59"/>
      <c r="DI105" s="59"/>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row>
    <row r="106" spans="1:153" outlineLevel="1" x14ac:dyDescent="0.2">
      <c r="B106" s="1">
        <f>SUMPRODUCT($BC$106:$BS$106,$BC$113:$BS$113)</f>
        <v>1.5649999999999999</v>
      </c>
      <c r="C106" s="1">
        <f>1/(1+EXP(-F106))</f>
        <v>1.1638818411934383E-3</v>
      </c>
      <c r="D106" s="1">
        <f>1/(1+EXP(-(F106- $H$11*G106)))</f>
        <v>1.5407742902307865E-22</v>
      </c>
      <c r="E106" s="1">
        <f>1/(1+EXP(-(F106+ $H$11*G106)))</f>
        <v>0.99999999999999978</v>
      </c>
      <c r="F106" s="1">
        <f>MMULT($BC$106:$BS$106,$B$16:$B$32) + B15</f>
        <v>-6.75482988615002</v>
      </c>
      <c r="G106" s="1">
        <f t="array" ref="G106">SQRT(MMULT($BC$106:$BT$106,MMULT($AZ$15:$BQ$32,TRANSPOSE($BC$106:$BT$106))))</f>
        <v>22.178855033392281</v>
      </c>
      <c r="AZ106" s="59"/>
      <c r="BA106" s="59">
        <v>7</v>
      </c>
      <c r="BB106" s="59"/>
      <c r="BC106" s="59">
        <f>IF($BC$114=$BA$93,$BC$98+($BA$106-1)*$BC$99,$BC$94)</f>
        <v>1.5649999999999999</v>
      </c>
      <c r="BD106" s="59">
        <f>IF($BD$114=$BA$93,$BD$98+($BA$106-1)*$BD$99,$BD$94)</f>
        <v>4.0650406504065045E-3</v>
      </c>
      <c r="BE106" s="59">
        <f>IF($BE$114=$BA$93,$BE$98+($BA$106-1)*$BE$99,$BE$94)</f>
        <v>5.6910569105691054E-2</v>
      </c>
      <c r="BF106" s="59">
        <f>IF($BF$114=$BA$93,$BF$98+($BA$106-1)*$BF$99,$BF$94)</f>
        <v>0.31300813008130079</v>
      </c>
      <c r="BG106" s="59">
        <f>IF($BG$114=$BA$93,$BG$98+($BA$106-1)*$BG$99,$BG$94)</f>
        <v>0.33739837398373984</v>
      </c>
      <c r="BH106" s="59">
        <f>IF($BH$114=$BA$93,$BH$98+($BA$106-1)*$BH$99,$BH$94)</f>
        <v>0.13414634146341464</v>
      </c>
      <c r="BI106" s="59">
        <f>IF($BI$114=$BA$93,$BI$98+($BA$106-1)*$BI$99,$BI$94)</f>
        <v>0.13008130081300814</v>
      </c>
      <c r="BJ106" s="59">
        <f>IF($BJ$114=$BA$93,$BJ$98+($BA$106-1)*$BJ$99,$BJ$94)</f>
        <v>0.14227642276422764</v>
      </c>
      <c r="BK106" s="59">
        <f>IF($BK$114=$BA$93,$BK$98+($BA$106-1)*$BK$99,$BK$94)</f>
        <v>0.17886178861788618</v>
      </c>
      <c r="BL106" s="59">
        <f>IF($BL$114=$BA$93,$BL$98+($BA$106-1)*$BL$99,$BL$94)</f>
        <v>0.29268292682926828</v>
      </c>
      <c r="BM106" s="59">
        <f>IF($BM$114=$BA$93,$BM$98+($BA$106-1)*$BM$99,$BM$94)</f>
        <v>0.80894308943089432</v>
      </c>
      <c r="BN106" s="59">
        <f>IF($BN$114=$BA$93,$BN$98+($BA$106-1)*$BN$99,$BN$94)</f>
        <v>34.711788617886185</v>
      </c>
      <c r="BO106" s="59">
        <f>IF($BO$114=$BA$93,$BO$98+($BA$106-1)*$BO$99,$BO$94)</f>
        <v>61.555284552845471</v>
      </c>
      <c r="BP106" s="59">
        <f>IF($BP$114=$BA$93,$BP$98+($BA$106-1)*$BP$99,$BP$94)</f>
        <v>78.105691056910572</v>
      </c>
      <c r="BQ106" s="59">
        <f>IF($BQ$114=$BA$93,$BQ$98+($BA$106-1)*$BQ$99,$BQ$94)</f>
        <v>40.776829268292722</v>
      </c>
      <c r="BR106" s="59">
        <f>IF($BR$114=$BA$93,$BR$98+($BA$106-1)*$BR$99,$BR$94)</f>
        <v>51.6869918699187</v>
      </c>
      <c r="BS106" s="59">
        <f>IF($BS$114=$BA$93,$BS$98+($BA$106-1)*$BS$99,$BS$94)</f>
        <v>56.464227642276413</v>
      </c>
      <c r="BT106" s="59">
        <v>1</v>
      </c>
      <c r="BU106" s="59"/>
      <c r="BV106" s="59"/>
      <c r="BW106" s="59"/>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59"/>
      <c r="DI106" s="59"/>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row>
    <row r="107" spans="1:153" outlineLevel="1" x14ac:dyDescent="0.2">
      <c r="B107" s="1">
        <f>SUMPRODUCT($BC$107:$BS$107,$BC$113:$BS$113)</f>
        <v>1.6591666666666667</v>
      </c>
      <c r="C107" s="1">
        <f>1/(1+EXP(-F107))</f>
        <v>1.8012230916359079E-3</v>
      </c>
      <c r="D107" s="1">
        <f>1/(1+EXP(-(F107- $H$11*G107)))</f>
        <v>2.4091222137980916E-22</v>
      </c>
      <c r="E107" s="1">
        <f>1/(1+EXP(-(F107+ $H$11*G107)))</f>
        <v>1</v>
      </c>
      <c r="F107" s="1">
        <f>MMULT($BC$107:$BS$107,$B$16:$B$32) + B15</f>
        <v>-6.3174865022346296</v>
      </c>
      <c r="G107" s="1">
        <f t="array" ref="G107">SQRT(MMULT($BC$107:$BT$107,MMULT($AZ$15:$BQ$32,TRANSPOSE($BC$107:$BT$107))))</f>
        <v>22.173939639669992</v>
      </c>
      <c r="AZ107" s="59"/>
      <c r="BA107" s="59">
        <v>8</v>
      </c>
      <c r="BB107" s="59"/>
      <c r="BC107" s="59">
        <f>IF($BC$114=$BA$93,$BC$98+($BA$107-1)*$BC$99,$BC$94)</f>
        <v>1.6591666666666667</v>
      </c>
      <c r="BD107" s="59">
        <f>IF($BD$114=$BA$93,$BD$98+($BA$107-1)*$BD$99,$BD$94)</f>
        <v>4.0650406504065045E-3</v>
      </c>
      <c r="BE107" s="59">
        <f>IF($BE$114=$BA$93,$BE$98+($BA$107-1)*$BE$99,$BE$94)</f>
        <v>5.6910569105691054E-2</v>
      </c>
      <c r="BF107" s="59">
        <f>IF($BF$114=$BA$93,$BF$98+($BA$107-1)*$BF$99,$BF$94)</f>
        <v>0.31300813008130079</v>
      </c>
      <c r="BG107" s="59">
        <f>IF($BG$114=$BA$93,$BG$98+($BA$107-1)*$BG$99,$BG$94)</f>
        <v>0.33739837398373984</v>
      </c>
      <c r="BH107" s="59">
        <f>IF($BH$114=$BA$93,$BH$98+($BA$107-1)*$BH$99,$BH$94)</f>
        <v>0.13414634146341464</v>
      </c>
      <c r="BI107" s="59">
        <f>IF($BI$114=$BA$93,$BI$98+($BA$107-1)*$BI$99,$BI$94)</f>
        <v>0.13008130081300814</v>
      </c>
      <c r="BJ107" s="59">
        <f>IF($BJ$114=$BA$93,$BJ$98+($BA$107-1)*$BJ$99,$BJ$94)</f>
        <v>0.14227642276422764</v>
      </c>
      <c r="BK107" s="59">
        <f>IF($BK$114=$BA$93,$BK$98+($BA$107-1)*$BK$99,$BK$94)</f>
        <v>0.17886178861788618</v>
      </c>
      <c r="BL107" s="59">
        <f>IF($BL$114=$BA$93,$BL$98+($BA$107-1)*$BL$99,$BL$94)</f>
        <v>0.29268292682926828</v>
      </c>
      <c r="BM107" s="59">
        <f>IF($BM$114=$BA$93,$BM$98+($BA$107-1)*$BM$99,$BM$94)</f>
        <v>0.80894308943089432</v>
      </c>
      <c r="BN107" s="59">
        <f>IF($BN$114=$BA$93,$BN$98+($BA$107-1)*$BN$99,$BN$94)</f>
        <v>34.711788617886185</v>
      </c>
      <c r="BO107" s="59">
        <f>IF($BO$114=$BA$93,$BO$98+($BA$107-1)*$BO$99,$BO$94)</f>
        <v>61.555284552845471</v>
      </c>
      <c r="BP107" s="59">
        <f>IF($BP$114=$BA$93,$BP$98+($BA$107-1)*$BP$99,$BP$94)</f>
        <v>78.105691056910572</v>
      </c>
      <c r="BQ107" s="59">
        <f>IF($BQ$114=$BA$93,$BQ$98+($BA$107-1)*$BQ$99,$BQ$94)</f>
        <v>40.776829268292722</v>
      </c>
      <c r="BR107" s="59">
        <f>IF($BR$114=$BA$93,$BR$98+($BA$107-1)*$BR$99,$BR$94)</f>
        <v>51.6869918699187</v>
      </c>
      <c r="BS107" s="59">
        <f>IF($BS$114=$BA$93,$BS$98+($BA$107-1)*$BS$99,$BS$94)</f>
        <v>56.464227642276413</v>
      </c>
      <c r="BT107" s="59">
        <v>1</v>
      </c>
      <c r="BU107" s="59"/>
      <c r="BV107" s="59"/>
      <c r="BW107" s="59"/>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59"/>
      <c r="DI107" s="59"/>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row>
    <row r="108" spans="1:153" outlineLevel="1" x14ac:dyDescent="0.2">
      <c r="B108" s="1">
        <f>SUMPRODUCT($BC$108:$BS$108,$BC$113:$BS$113)</f>
        <v>1.7533333333333334</v>
      </c>
      <c r="C108" s="1">
        <f>1/(1+EXP(-F108))</f>
        <v>2.7865984887809028E-3</v>
      </c>
      <c r="D108" s="1">
        <f>1/(1+EXP(-(F108- $H$11*G108)))</f>
        <v>3.7439690452279275E-22</v>
      </c>
      <c r="E108" s="1">
        <f>1/(1+EXP(-(F108+ $H$11*G108)))</f>
        <v>1</v>
      </c>
      <c r="F108" s="1">
        <f>MMULT($BC$108:$BS$108,$B$16:$B$32) + B15</f>
        <v>-5.8801431183191823</v>
      </c>
      <c r="G108" s="1">
        <f t="array" ref="G108">SQRT(MMULT($BC$108:$BT$108,MMULT($AZ$15:$BQ$32,TRANSPOSE($BC$108:$BT$108))))</f>
        <v>22.172133253255197</v>
      </c>
      <c r="AZ108" s="59"/>
      <c r="BA108" s="59">
        <v>9</v>
      </c>
      <c r="BB108" s="59"/>
      <c r="BC108" s="59">
        <f>IF($BC$114=$BA$93,$BC$98+($BA$108-1)*$BC$99,$BC$94)</f>
        <v>1.7533333333333334</v>
      </c>
      <c r="BD108" s="59">
        <f>IF($BD$114=$BA$93,$BD$98+($BA$108-1)*$BD$99,$BD$94)</f>
        <v>4.0650406504065045E-3</v>
      </c>
      <c r="BE108" s="59">
        <f>IF($BE$114=$BA$93,$BE$98+($BA$108-1)*$BE$99,$BE$94)</f>
        <v>5.6910569105691054E-2</v>
      </c>
      <c r="BF108" s="59">
        <f>IF($BF$114=$BA$93,$BF$98+($BA$108-1)*$BF$99,$BF$94)</f>
        <v>0.31300813008130079</v>
      </c>
      <c r="BG108" s="59">
        <f>IF($BG$114=$BA$93,$BG$98+($BA$108-1)*$BG$99,$BG$94)</f>
        <v>0.33739837398373984</v>
      </c>
      <c r="BH108" s="59">
        <f>IF($BH$114=$BA$93,$BH$98+($BA$108-1)*$BH$99,$BH$94)</f>
        <v>0.13414634146341464</v>
      </c>
      <c r="BI108" s="59">
        <f>IF($BI$114=$BA$93,$BI$98+($BA$108-1)*$BI$99,$BI$94)</f>
        <v>0.13008130081300814</v>
      </c>
      <c r="BJ108" s="59">
        <f>IF($BJ$114=$BA$93,$BJ$98+($BA$108-1)*$BJ$99,$BJ$94)</f>
        <v>0.14227642276422764</v>
      </c>
      <c r="BK108" s="59">
        <f>IF($BK$114=$BA$93,$BK$98+($BA$108-1)*$BK$99,$BK$94)</f>
        <v>0.17886178861788618</v>
      </c>
      <c r="BL108" s="59">
        <f>IF($BL$114=$BA$93,$BL$98+($BA$108-1)*$BL$99,$BL$94)</f>
        <v>0.29268292682926828</v>
      </c>
      <c r="BM108" s="59">
        <f>IF($BM$114=$BA$93,$BM$98+($BA$108-1)*$BM$99,$BM$94)</f>
        <v>0.80894308943089432</v>
      </c>
      <c r="BN108" s="59">
        <f>IF($BN$114=$BA$93,$BN$98+($BA$108-1)*$BN$99,$BN$94)</f>
        <v>34.711788617886185</v>
      </c>
      <c r="BO108" s="59">
        <f>IF($BO$114=$BA$93,$BO$98+($BA$108-1)*$BO$99,$BO$94)</f>
        <v>61.555284552845471</v>
      </c>
      <c r="BP108" s="59">
        <f>IF($BP$114=$BA$93,$BP$98+($BA$108-1)*$BP$99,$BP$94)</f>
        <v>78.105691056910572</v>
      </c>
      <c r="BQ108" s="59">
        <f>IF($BQ$114=$BA$93,$BQ$98+($BA$108-1)*$BQ$99,$BQ$94)</f>
        <v>40.776829268292722</v>
      </c>
      <c r="BR108" s="59">
        <f>IF($BR$114=$BA$93,$BR$98+($BA$108-1)*$BR$99,$BR$94)</f>
        <v>51.6869918699187</v>
      </c>
      <c r="BS108" s="59">
        <f>IF($BS$114=$BA$93,$BS$98+($BA$108-1)*$BS$99,$BS$94)</f>
        <v>56.464227642276413</v>
      </c>
      <c r="BT108" s="59">
        <v>1</v>
      </c>
      <c r="BU108" s="59"/>
      <c r="BV108" s="59"/>
      <c r="BW108" s="59"/>
      <c r="BX108" s="59"/>
      <c r="BY108" s="59"/>
      <c r="BZ108" s="59"/>
      <c r="CA108" s="59"/>
      <c r="CB108" s="59"/>
      <c r="CC108" s="59"/>
      <c r="CD108" s="59"/>
      <c r="CE108" s="59"/>
      <c r="CF108" s="59"/>
      <c r="CG108" s="59"/>
      <c r="CH108" s="59"/>
      <c r="CI108" s="59"/>
      <c r="CJ108" s="59"/>
      <c r="CK108" s="59"/>
      <c r="CL108" s="59"/>
      <c r="CM108" s="59"/>
      <c r="CN108" s="59"/>
      <c r="CO108" s="59"/>
      <c r="CP108" s="59"/>
      <c r="CQ108" s="59"/>
      <c r="CR108" s="59"/>
      <c r="CS108" s="59"/>
      <c r="CT108" s="59"/>
      <c r="CU108" s="59"/>
      <c r="CV108" s="59"/>
      <c r="CW108" s="59"/>
      <c r="CX108" s="59"/>
      <c r="CY108" s="59"/>
      <c r="CZ108" s="59"/>
      <c r="DA108" s="59"/>
      <c r="DB108" s="59"/>
      <c r="DC108" s="59"/>
      <c r="DD108" s="59"/>
      <c r="DE108" s="59"/>
      <c r="DF108" s="59"/>
      <c r="DG108" s="59"/>
      <c r="DH108" s="59"/>
      <c r="DI108" s="59"/>
      <c r="DJ108" s="59"/>
      <c r="DK108" s="59"/>
      <c r="DL108" s="59"/>
      <c r="DM108" s="59"/>
      <c r="DN108" s="59"/>
      <c r="DO108" s="59"/>
      <c r="DP108" s="59"/>
      <c r="DQ108" s="59"/>
      <c r="DR108" s="59"/>
      <c r="DS108" s="59"/>
      <c r="DT108" s="59"/>
      <c r="DU108" s="59"/>
      <c r="DV108" s="59"/>
      <c r="DW108" s="59"/>
      <c r="DX108" s="59"/>
      <c r="DY108" s="59"/>
      <c r="DZ108" s="59"/>
      <c r="EA108" s="59"/>
      <c r="EB108" s="59"/>
      <c r="EC108" s="59"/>
      <c r="ED108" s="59"/>
      <c r="EE108" s="59"/>
      <c r="EF108" s="59"/>
      <c r="EG108" s="59"/>
      <c r="EH108" s="59"/>
      <c r="EI108" s="59"/>
      <c r="EJ108" s="59"/>
      <c r="EK108" s="59"/>
      <c r="EL108" s="59"/>
      <c r="EM108" s="59"/>
      <c r="EN108" s="59"/>
      <c r="EO108" s="59"/>
      <c r="EP108" s="59"/>
      <c r="EQ108" s="59"/>
      <c r="ER108" s="59"/>
      <c r="ES108" s="59"/>
      <c r="ET108" s="59"/>
      <c r="EU108" s="59"/>
      <c r="EV108" s="59"/>
      <c r="EW108" s="59"/>
    </row>
    <row r="109" spans="1:153" outlineLevel="1" x14ac:dyDescent="0.2">
      <c r="B109" s="1">
        <f>SUMPRODUCT($BC$109:$BS$109,$BC$113:$BS$113)</f>
        <v>1.8474999999999999</v>
      </c>
      <c r="C109" s="1">
        <f>1/(1+EXP(-F109))</f>
        <v>4.3087055810081673E-3</v>
      </c>
      <c r="D109" s="1">
        <f>1/(1+EXP(-(F109- $H$11*G109)))</f>
        <v>5.7830723816179667E-22</v>
      </c>
      <c r="E109" s="1">
        <f>1/(1+EXP(-(F109+ $H$11*G109)))</f>
        <v>1</v>
      </c>
      <c r="F109" s="1">
        <f>MMULT($BC$109:$BS$109,$B$16:$B$32) + B15</f>
        <v>-5.4427997344037919</v>
      </c>
      <c r="G109" s="1">
        <f t="array" ref="G109">SQRT(MMULT($BC$109:$BT$109,MMULT($AZ$15:$BQ$32,TRANSPOSE($BC$109:$BT$109))))</f>
        <v>22.173436633985453</v>
      </c>
      <c r="AZ109" s="59"/>
      <c r="BA109" s="59">
        <v>10</v>
      </c>
      <c r="BB109" s="59"/>
      <c r="BC109" s="59">
        <f>IF($BC$114=$BA$93,$BC$98+($BA$109-1)*$BC$99,$BC$94)</f>
        <v>1.8474999999999999</v>
      </c>
      <c r="BD109" s="59">
        <f>IF($BD$114=$BA$93,$BD$98+($BA$109-1)*$BD$99,$BD$94)</f>
        <v>4.0650406504065045E-3</v>
      </c>
      <c r="BE109" s="59">
        <f>IF($BE$114=$BA$93,$BE$98+($BA$109-1)*$BE$99,$BE$94)</f>
        <v>5.6910569105691054E-2</v>
      </c>
      <c r="BF109" s="59">
        <f>IF($BF$114=$BA$93,$BF$98+($BA$109-1)*$BF$99,$BF$94)</f>
        <v>0.31300813008130079</v>
      </c>
      <c r="BG109" s="59">
        <f>IF($BG$114=$BA$93,$BG$98+($BA$109-1)*$BG$99,$BG$94)</f>
        <v>0.33739837398373984</v>
      </c>
      <c r="BH109" s="59">
        <f>IF($BH$114=$BA$93,$BH$98+($BA$109-1)*$BH$99,$BH$94)</f>
        <v>0.13414634146341464</v>
      </c>
      <c r="BI109" s="59">
        <f>IF($BI$114=$BA$93,$BI$98+($BA$109-1)*$BI$99,$BI$94)</f>
        <v>0.13008130081300814</v>
      </c>
      <c r="BJ109" s="59">
        <f>IF($BJ$114=$BA$93,$BJ$98+($BA$109-1)*$BJ$99,$BJ$94)</f>
        <v>0.14227642276422764</v>
      </c>
      <c r="BK109" s="59">
        <f>IF($BK$114=$BA$93,$BK$98+($BA$109-1)*$BK$99,$BK$94)</f>
        <v>0.17886178861788618</v>
      </c>
      <c r="BL109" s="59">
        <f>IF($BL$114=$BA$93,$BL$98+($BA$109-1)*$BL$99,$BL$94)</f>
        <v>0.29268292682926828</v>
      </c>
      <c r="BM109" s="59">
        <f>IF($BM$114=$BA$93,$BM$98+($BA$109-1)*$BM$99,$BM$94)</f>
        <v>0.80894308943089432</v>
      </c>
      <c r="BN109" s="59">
        <f>IF($BN$114=$BA$93,$BN$98+($BA$109-1)*$BN$99,$BN$94)</f>
        <v>34.711788617886185</v>
      </c>
      <c r="BO109" s="59">
        <f>IF($BO$114=$BA$93,$BO$98+($BA$109-1)*$BO$99,$BO$94)</f>
        <v>61.555284552845471</v>
      </c>
      <c r="BP109" s="59">
        <f>IF($BP$114=$BA$93,$BP$98+($BA$109-1)*$BP$99,$BP$94)</f>
        <v>78.105691056910572</v>
      </c>
      <c r="BQ109" s="59">
        <f>IF($BQ$114=$BA$93,$BQ$98+($BA$109-1)*$BQ$99,$BQ$94)</f>
        <v>40.776829268292722</v>
      </c>
      <c r="BR109" s="59">
        <f>IF($BR$114=$BA$93,$BR$98+($BA$109-1)*$BR$99,$BR$94)</f>
        <v>51.6869918699187</v>
      </c>
      <c r="BS109" s="59">
        <f>IF($BS$114=$BA$93,$BS$98+($BA$109-1)*$BS$99,$BS$94)</f>
        <v>56.464227642276413</v>
      </c>
      <c r="BT109" s="59">
        <v>1</v>
      </c>
      <c r="BU109" s="59"/>
      <c r="BV109" s="59"/>
      <c r="BW109" s="59"/>
      <c r="BX109" s="59"/>
      <c r="BY109" s="59"/>
      <c r="BZ109" s="59"/>
      <c r="CA109" s="59"/>
      <c r="CB109" s="59"/>
      <c r="CC109" s="59"/>
      <c r="CD109" s="59"/>
      <c r="CE109" s="59"/>
      <c r="CF109" s="59"/>
      <c r="CG109" s="59"/>
      <c r="CH109" s="59"/>
      <c r="CI109" s="59"/>
      <c r="CJ109" s="59"/>
      <c r="CK109" s="59"/>
      <c r="CL109" s="59"/>
      <c r="CM109" s="59"/>
      <c r="CN109" s="59"/>
      <c r="CO109" s="59"/>
      <c r="CP109" s="59"/>
      <c r="CQ109" s="59"/>
      <c r="CR109" s="59"/>
      <c r="CS109" s="59"/>
      <c r="CT109" s="59"/>
      <c r="CU109" s="59"/>
      <c r="CV109" s="59"/>
      <c r="CW109" s="59"/>
      <c r="CX109" s="59"/>
      <c r="CY109" s="59"/>
      <c r="CZ109" s="59"/>
      <c r="DA109" s="59"/>
      <c r="DB109" s="59"/>
      <c r="DC109" s="59"/>
      <c r="DD109" s="59"/>
      <c r="DE109" s="59"/>
      <c r="DF109" s="59"/>
      <c r="DG109" s="59"/>
      <c r="DH109" s="59"/>
      <c r="DI109" s="59"/>
      <c r="DJ109" s="59"/>
      <c r="DK109" s="59"/>
      <c r="DL109" s="59"/>
      <c r="DM109" s="59"/>
      <c r="DN109" s="59"/>
      <c r="DO109" s="59"/>
      <c r="DP109" s="59"/>
      <c r="DQ109" s="59"/>
      <c r="DR109" s="59"/>
      <c r="DS109" s="59"/>
      <c r="DT109" s="59"/>
      <c r="DU109" s="59"/>
      <c r="DV109" s="59"/>
      <c r="DW109" s="59"/>
      <c r="DX109" s="59"/>
      <c r="DY109" s="59"/>
      <c r="DZ109" s="59"/>
      <c r="EA109" s="59"/>
      <c r="EB109" s="59"/>
      <c r="EC109" s="59"/>
      <c r="ED109" s="59"/>
      <c r="EE109" s="59"/>
      <c r="EF109" s="59"/>
      <c r="EG109" s="59"/>
      <c r="EH109" s="59"/>
      <c r="EI109" s="59"/>
      <c r="EJ109" s="59"/>
      <c r="EK109" s="59"/>
      <c r="EL109" s="59"/>
      <c r="EM109" s="59"/>
      <c r="EN109" s="59"/>
      <c r="EO109" s="59"/>
      <c r="EP109" s="59"/>
      <c r="EQ109" s="59"/>
      <c r="ER109" s="59"/>
      <c r="ES109" s="59"/>
      <c r="ET109" s="59"/>
      <c r="EU109" s="59"/>
      <c r="EV109" s="59"/>
      <c r="EW109" s="59"/>
    </row>
    <row r="110" spans="1:153" outlineLevel="1" x14ac:dyDescent="0.2">
      <c r="B110" s="1">
        <f>SUMPRODUCT($BC$110:$BS$110,$BC$113:$BS$113)</f>
        <v>1.9416666666666667</v>
      </c>
      <c r="C110" s="1">
        <f>1/(1+EXP(-F110))</f>
        <v>6.6566742619315455E-3</v>
      </c>
      <c r="D110" s="1">
        <f>1/(1+EXP(-(F110- $H$11*G110)))</f>
        <v>8.8784761984000857E-22</v>
      </c>
      <c r="E110" s="1">
        <f>1/(1+EXP(-(F110+ $H$11*G110)))</f>
        <v>1</v>
      </c>
      <c r="F110" s="1">
        <f>MMULT($BC$110:$BS$110,$B$16:$B$32) + B15</f>
        <v>-5.0054563504884015</v>
      </c>
      <c r="G110" s="1">
        <f t="array" ref="G110">SQRT(MMULT($BC$110:$BT$110,MMULT($AZ$15:$BQ$32,TRANSPOSE($BC$110:$BT$110))))</f>
        <v>22.17784923358235</v>
      </c>
      <c r="AZ110" s="59"/>
      <c r="BA110" s="59">
        <v>11</v>
      </c>
      <c r="BB110" s="59"/>
      <c r="BC110" s="59">
        <f>IF($BC$114=$BA$93,$BC$98+($BA$110-1)*$BC$99,$BC$94)</f>
        <v>1.9416666666666667</v>
      </c>
      <c r="BD110" s="59">
        <f>IF($BD$114=$BA$93,$BD$98+($BA$110-1)*$BD$99,$BD$94)</f>
        <v>4.0650406504065045E-3</v>
      </c>
      <c r="BE110" s="59">
        <f>IF($BE$114=$BA$93,$BE$98+($BA$110-1)*$BE$99,$BE$94)</f>
        <v>5.6910569105691054E-2</v>
      </c>
      <c r="BF110" s="59">
        <f>IF($BF$114=$BA$93,$BF$98+($BA$110-1)*$BF$99,$BF$94)</f>
        <v>0.31300813008130079</v>
      </c>
      <c r="BG110" s="59">
        <f>IF($BG$114=$BA$93,$BG$98+($BA$110-1)*$BG$99,$BG$94)</f>
        <v>0.33739837398373984</v>
      </c>
      <c r="BH110" s="59">
        <f>IF($BH$114=$BA$93,$BH$98+($BA$110-1)*$BH$99,$BH$94)</f>
        <v>0.13414634146341464</v>
      </c>
      <c r="BI110" s="59">
        <f>IF($BI$114=$BA$93,$BI$98+($BA$110-1)*$BI$99,$BI$94)</f>
        <v>0.13008130081300814</v>
      </c>
      <c r="BJ110" s="59">
        <f>IF($BJ$114=$BA$93,$BJ$98+($BA$110-1)*$BJ$99,$BJ$94)</f>
        <v>0.14227642276422764</v>
      </c>
      <c r="BK110" s="59">
        <f>IF($BK$114=$BA$93,$BK$98+($BA$110-1)*$BK$99,$BK$94)</f>
        <v>0.17886178861788618</v>
      </c>
      <c r="BL110" s="59">
        <f>IF($BL$114=$BA$93,$BL$98+($BA$110-1)*$BL$99,$BL$94)</f>
        <v>0.29268292682926828</v>
      </c>
      <c r="BM110" s="59">
        <f>IF($BM$114=$BA$93,$BM$98+($BA$110-1)*$BM$99,$BM$94)</f>
        <v>0.80894308943089432</v>
      </c>
      <c r="BN110" s="59">
        <f>IF($BN$114=$BA$93,$BN$98+($BA$110-1)*$BN$99,$BN$94)</f>
        <v>34.711788617886185</v>
      </c>
      <c r="BO110" s="59">
        <f>IF($BO$114=$BA$93,$BO$98+($BA$110-1)*$BO$99,$BO$94)</f>
        <v>61.555284552845471</v>
      </c>
      <c r="BP110" s="59">
        <f>IF($BP$114=$BA$93,$BP$98+($BA$110-1)*$BP$99,$BP$94)</f>
        <v>78.105691056910572</v>
      </c>
      <c r="BQ110" s="59">
        <f>IF($BQ$114=$BA$93,$BQ$98+($BA$110-1)*$BQ$99,$BQ$94)</f>
        <v>40.776829268292722</v>
      </c>
      <c r="BR110" s="59">
        <f>IF($BR$114=$BA$93,$BR$98+($BA$110-1)*$BR$99,$BR$94)</f>
        <v>51.6869918699187</v>
      </c>
      <c r="BS110" s="59">
        <f>IF($BS$114=$BA$93,$BS$98+($BA$110-1)*$BS$99,$BS$94)</f>
        <v>56.464227642276413</v>
      </c>
      <c r="BT110" s="59">
        <v>1</v>
      </c>
      <c r="BU110" s="59"/>
      <c r="BV110" s="59"/>
      <c r="BW110" s="59"/>
      <c r="BX110" s="59"/>
      <c r="BY110" s="59"/>
      <c r="BZ110" s="59"/>
      <c r="CA110" s="59"/>
      <c r="CB110" s="59"/>
      <c r="CC110" s="59"/>
      <c r="CD110" s="59"/>
      <c r="CE110" s="59"/>
      <c r="CF110" s="59"/>
      <c r="CG110" s="59"/>
      <c r="CH110" s="59"/>
      <c r="CI110" s="59"/>
      <c r="CJ110" s="59"/>
      <c r="CK110" s="59"/>
      <c r="CL110" s="59"/>
      <c r="CM110" s="59"/>
      <c r="CN110" s="59"/>
      <c r="CO110" s="59"/>
      <c r="CP110" s="59"/>
      <c r="CQ110" s="59"/>
      <c r="CR110" s="59"/>
      <c r="CS110" s="59"/>
      <c r="CT110" s="59"/>
      <c r="CU110" s="59"/>
      <c r="CV110" s="59"/>
      <c r="CW110" s="59"/>
      <c r="CX110" s="59"/>
      <c r="CY110" s="59"/>
      <c r="CZ110" s="59"/>
      <c r="DA110" s="59"/>
      <c r="DB110" s="59"/>
      <c r="DC110" s="59"/>
      <c r="DD110" s="59"/>
      <c r="DE110" s="59"/>
      <c r="DF110" s="59"/>
      <c r="DG110" s="59"/>
      <c r="DH110" s="59"/>
      <c r="DI110" s="59"/>
      <c r="DJ110" s="59"/>
      <c r="DK110" s="59"/>
      <c r="DL110" s="59"/>
      <c r="DM110" s="59"/>
      <c r="DN110" s="59"/>
      <c r="DO110" s="59"/>
      <c r="DP110" s="59"/>
      <c r="DQ110" s="59"/>
      <c r="DR110" s="59"/>
      <c r="DS110" s="59"/>
      <c r="DT110" s="59"/>
      <c r="DU110" s="59"/>
      <c r="DV110" s="59"/>
      <c r="DW110" s="59"/>
      <c r="DX110" s="59"/>
      <c r="DY110" s="59"/>
      <c r="DZ110" s="59"/>
      <c r="EA110" s="59"/>
      <c r="EB110" s="59"/>
      <c r="EC110" s="59"/>
      <c r="ED110" s="59"/>
      <c r="EE110" s="59"/>
      <c r="EF110" s="59"/>
      <c r="EG110" s="59"/>
      <c r="EH110" s="59"/>
      <c r="EI110" s="59"/>
      <c r="EJ110" s="59"/>
      <c r="EK110" s="59"/>
      <c r="EL110" s="59"/>
      <c r="EM110" s="59"/>
      <c r="EN110" s="59"/>
      <c r="EO110" s="59"/>
      <c r="EP110" s="59"/>
      <c r="EQ110" s="59"/>
      <c r="ER110" s="59"/>
      <c r="ES110" s="59"/>
      <c r="ET110" s="59"/>
      <c r="EU110" s="59"/>
      <c r="EV110" s="59"/>
      <c r="EW110" s="59"/>
    </row>
    <row r="111" spans="1:153" outlineLevel="1" x14ac:dyDescent="0.2">
      <c r="B111" s="1">
        <f>SUMPRODUCT($BC$111:$BS$111,$BC$113:$BS$113)</f>
        <v>2.0358333333333336</v>
      </c>
      <c r="C111" s="1">
        <f>1/(1+EXP(-F111))</f>
        <v>1.0270937091210568E-2</v>
      </c>
      <c r="D111" s="1">
        <f>1/(1+EXP(-(F111- $H$11*G111)))</f>
        <v>1.3547939506673979E-21</v>
      </c>
      <c r="E111" s="1">
        <f>1/(1+EXP(-(F111+ $H$11*G111)))</f>
        <v>1</v>
      </c>
      <c r="F111" s="1">
        <f>MMULT($BC$111:$BS$111,$B$16:$B$32) + B15</f>
        <v>-4.5681129665730111</v>
      </c>
      <c r="G111" s="1">
        <f t="array" ref="G111">SQRT(MMULT($BC$111:$BT$111,MMULT($AZ$15:$BQ$32,TRANSPOSE($BC$111:$BT$111))))</f>
        <v>22.185369196804746</v>
      </c>
      <c r="AZ111" s="59"/>
      <c r="BA111" s="59">
        <v>12</v>
      </c>
      <c r="BB111" s="59"/>
      <c r="BC111" s="59">
        <f>IF($BC$114=$BA$93,$BC$98+($BA$111-1)*$BC$99,$BC$94)</f>
        <v>2.0358333333333336</v>
      </c>
      <c r="BD111" s="59">
        <f>IF($BD$114=$BA$93,$BD$98+($BA$111-1)*$BD$99,$BD$94)</f>
        <v>4.0650406504065045E-3</v>
      </c>
      <c r="BE111" s="59">
        <f>IF($BE$114=$BA$93,$BE$98+($BA$111-1)*$BE$99,$BE$94)</f>
        <v>5.6910569105691054E-2</v>
      </c>
      <c r="BF111" s="59">
        <f>IF($BF$114=$BA$93,$BF$98+($BA$111-1)*$BF$99,$BF$94)</f>
        <v>0.31300813008130079</v>
      </c>
      <c r="BG111" s="59">
        <f>IF($BG$114=$BA$93,$BG$98+($BA$111-1)*$BG$99,$BG$94)</f>
        <v>0.33739837398373984</v>
      </c>
      <c r="BH111" s="59">
        <f>IF($BH$114=$BA$93,$BH$98+($BA$111-1)*$BH$99,$BH$94)</f>
        <v>0.13414634146341464</v>
      </c>
      <c r="BI111" s="59">
        <f>IF($BI$114=$BA$93,$BI$98+($BA$111-1)*$BI$99,$BI$94)</f>
        <v>0.13008130081300814</v>
      </c>
      <c r="BJ111" s="59">
        <f>IF($BJ$114=$BA$93,$BJ$98+($BA$111-1)*$BJ$99,$BJ$94)</f>
        <v>0.14227642276422764</v>
      </c>
      <c r="BK111" s="59">
        <f>IF($BK$114=$BA$93,$BK$98+($BA$111-1)*$BK$99,$BK$94)</f>
        <v>0.17886178861788618</v>
      </c>
      <c r="BL111" s="59">
        <f>IF($BL$114=$BA$93,$BL$98+($BA$111-1)*$BL$99,$BL$94)</f>
        <v>0.29268292682926828</v>
      </c>
      <c r="BM111" s="59">
        <f>IF($BM$114=$BA$93,$BM$98+($BA$111-1)*$BM$99,$BM$94)</f>
        <v>0.80894308943089432</v>
      </c>
      <c r="BN111" s="59">
        <f>IF($BN$114=$BA$93,$BN$98+($BA$111-1)*$BN$99,$BN$94)</f>
        <v>34.711788617886185</v>
      </c>
      <c r="BO111" s="59">
        <f>IF($BO$114=$BA$93,$BO$98+($BA$111-1)*$BO$99,$BO$94)</f>
        <v>61.555284552845471</v>
      </c>
      <c r="BP111" s="59">
        <f>IF($BP$114=$BA$93,$BP$98+($BA$111-1)*$BP$99,$BP$94)</f>
        <v>78.105691056910572</v>
      </c>
      <c r="BQ111" s="59">
        <f>IF($BQ$114=$BA$93,$BQ$98+($BA$111-1)*$BQ$99,$BQ$94)</f>
        <v>40.776829268292722</v>
      </c>
      <c r="BR111" s="59">
        <f>IF($BR$114=$BA$93,$BR$98+($BA$111-1)*$BR$99,$BR$94)</f>
        <v>51.6869918699187</v>
      </c>
      <c r="BS111" s="59">
        <f>IF($BS$114=$BA$93,$BS$98+($BA$111-1)*$BS$99,$BS$94)</f>
        <v>56.464227642276413</v>
      </c>
      <c r="BT111" s="59">
        <v>1</v>
      </c>
      <c r="BU111" s="59"/>
      <c r="BV111" s="59"/>
      <c r="BW111" s="59"/>
      <c r="BX111" s="59"/>
      <c r="BY111" s="59"/>
      <c r="BZ111" s="59"/>
      <c r="CA111" s="59"/>
      <c r="CB111" s="59"/>
      <c r="CC111" s="59"/>
      <c r="CD111" s="59"/>
      <c r="CE111" s="59"/>
      <c r="CF111" s="59"/>
      <c r="CG111" s="59"/>
      <c r="CH111" s="59"/>
      <c r="CI111" s="59"/>
      <c r="CJ111" s="59"/>
      <c r="CK111" s="59"/>
      <c r="CL111" s="59"/>
      <c r="CM111" s="59"/>
      <c r="CN111" s="59"/>
      <c r="CO111" s="59"/>
      <c r="CP111" s="59"/>
      <c r="CQ111" s="59"/>
      <c r="CR111" s="59"/>
      <c r="CS111" s="59"/>
      <c r="CT111" s="59"/>
      <c r="CU111" s="59"/>
      <c r="CV111" s="59"/>
      <c r="CW111" s="59"/>
      <c r="CX111" s="59"/>
      <c r="CY111" s="59"/>
      <c r="CZ111" s="59"/>
      <c r="DA111" s="59"/>
      <c r="DB111" s="59"/>
      <c r="DC111" s="59"/>
      <c r="DD111" s="59"/>
      <c r="DE111" s="59"/>
      <c r="DF111" s="59"/>
      <c r="DG111" s="59"/>
      <c r="DH111" s="59"/>
      <c r="DI111" s="59"/>
      <c r="DJ111" s="59"/>
      <c r="DK111" s="59"/>
      <c r="DL111" s="59"/>
      <c r="DM111" s="59"/>
      <c r="DN111" s="59"/>
      <c r="DO111" s="59"/>
      <c r="DP111" s="59"/>
      <c r="DQ111" s="59"/>
      <c r="DR111" s="59"/>
      <c r="DS111" s="59"/>
      <c r="DT111" s="59"/>
      <c r="DU111" s="59"/>
      <c r="DV111" s="59"/>
      <c r="DW111" s="59"/>
      <c r="DX111" s="59"/>
      <c r="DY111" s="59"/>
      <c r="DZ111" s="59"/>
      <c r="EA111" s="59"/>
      <c r="EB111" s="59"/>
      <c r="EC111" s="59"/>
      <c r="ED111" s="59"/>
      <c r="EE111" s="59"/>
      <c r="EF111" s="59"/>
      <c r="EG111" s="59"/>
      <c r="EH111" s="59"/>
      <c r="EI111" s="59"/>
      <c r="EJ111" s="59"/>
      <c r="EK111" s="59"/>
      <c r="EL111" s="59"/>
      <c r="EM111" s="59"/>
      <c r="EN111" s="59"/>
      <c r="EO111" s="59"/>
      <c r="EP111" s="59"/>
      <c r="EQ111" s="59"/>
      <c r="ER111" s="59"/>
      <c r="ES111" s="59"/>
      <c r="ET111" s="59"/>
      <c r="EU111" s="59"/>
      <c r="EV111" s="59"/>
      <c r="EW111" s="59"/>
    </row>
    <row r="112" spans="1:153" outlineLevel="1" x14ac:dyDescent="0.2">
      <c r="B112" s="1">
        <f>SUMPRODUCT($BC$112:$BS$112,$BC$113:$BS$113)</f>
        <v>2.13</v>
      </c>
      <c r="C112" s="1">
        <f>1/(1+EXP(-F112))</f>
        <v>1.5816330044877355E-2</v>
      </c>
      <c r="D112" s="1">
        <f>1/(1+EXP(-(F112- $H$11*G112)))</f>
        <v>2.0547820276468669E-21</v>
      </c>
      <c r="E112" s="1">
        <f>1/(1+EXP(-(F112+ $H$11*G112)))</f>
        <v>1</v>
      </c>
      <c r="F112" s="1">
        <f>MMULT($BC$112:$BS$112,$B$16:$B$32) + B15</f>
        <v>-4.1307695826576207</v>
      </c>
      <c r="G112" s="1">
        <f t="array" ref="G112">SQRT(MMULT($BC$112:$BT$112,MMULT($AZ$15:$BQ$32,TRANSPOSE($BC$112:$BT$112))))</f>
        <v>22.195993365345153</v>
      </c>
      <c r="AZ112" s="59"/>
      <c r="BA112" s="59">
        <v>13</v>
      </c>
      <c r="BB112" s="59"/>
      <c r="BC112" s="59">
        <f>IF($BC$114=$BA$93,$BC$98+($BA$112-1)*$BC$99,$BC$94)</f>
        <v>2.13</v>
      </c>
      <c r="BD112" s="59">
        <f>IF($BD$114=$BA$93,$BD$98+($BA$112-1)*$BD$99,$BD$94)</f>
        <v>4.0650406504065045E-3</v>
      </c>
      <c r="BE112" s="59">
        <f>IF($BE$114=$BA$93,$BE$98+($BA$112-1)*$BE$99,$BE$94)</f>
        <v>5.6910569105691054E-2</v>
      </c>
      <c r="BF112" s="59">
        <f>IF($BF$114=$BA$93,$BF$98+($BA$112-1)*$BF$99,$BF$94)</f>
        <v>0.31300813008130079</v>
      </c>
      <c r="BG112" s="59">
        <f>IF($BG$114=$BA$93,$BG$98+($BA$112-1)*$BG$99,$BG$94)</f>
        <v>0.33739837398373984</v>
      </c>
      <c r="BH112" s="59">
        <f>IF($BH$114=$BA$93,$BH$98+($BA$112-1)*$BH$99,$BH$94)</f>
        <v>0.13414634146341464</v>
      </c>
      <c r="BI112" s="59">
        <f>IF($BI$114=$BA$93,$BI$98+($BA$112-1)*$BI$99,$BI$94)</f>
        <v>0.13008130081300814</v>
      </c>
      <c r="BJ112" s="59">
        <f>IF($BJ$114=$BA$93,$BJ$98+($BA$112-1)*$BJ$99,$BJ$94)</f>
        <v>0.14227642276422764</v>
      </c>
      <c r="BK112" s="59">
        <f>IF($BK$114=$BA$93,$BK$98+($BA$112-1)*$BK$99,$BK$94)</f>
        <v>0.17886178861788618</v>
      </c>
      <c r="BL112" s="59">
        <f>IF($BL$114=$BA$93,$BL$98+($BA$112-1)*$BL$99,$BL$94)</f>
        <v>0.29268292682926828</v>
      </c>
      <c r="BM112" s="59">
        <f>IF($BM$114=$BA$93,$BM$98+($BA$112-1)*$BM$99,$BM$94)</f>
        <v>0.80894308943089432</v>
      </c>
      <c r="BN112" s="59">
        <f>IF($BN$114=$BA$93,$BN$98+($BA$112-1)*$BN$99,$BN$94)</f>
        <v>34.711788617886185</v>
      </c>
      <c r="BO112" s="59">
        <f>IF($BO$114=$BA$93,$BO$98+($BA$112-1)*$BO$99,$BO$94)</f>
        <v>61.555284552845471</v>
      </c>
      <c r="BP112" s="59">
        <f>IF($BP$114=$BA$93,$BP$98+($BA$112-1)*$BP$99,$BP$94)</f>
        <v>78.105691056910572</v>
      </c>
      <c r="BQ112" s="59">
        <f>IF($BQ$114=$BA$93,$BQ$98+($BA$112-1)*$BQ$99,$BQ$94)</f>
        <v>40.776829268292722</v>
      </c>
      <c r="BR112" s="59">
        <f>IF($BR$114=$BA$93,$BR$98+($BA$112-1)*$BR$99,$BR$94)</f>
        <v>51.6869918699187</v>
      </c>
      <c r="BS112" s="59">
        <f>IF($BS$114=$BA$93,$BS$98+($BA$112-1)*$BS$99,$BS$94)</f>
        <v>56.464227642276413</v>
      </c>
      <c r="BT112" s="59">
        <v>1</v>
      </c>
      <c r="BU112" s="59"/>
      <c r="BV112" s="59"/>
      <c r="BW112" s="59"/>
      <c r="BX112" s="59"/>
      <c r="BY112" s="59"/>
      <c r="BZ112" s="59"/>
      <c r="CA112" s="59"/>
      <c r="CB112" s="59"/>
      <c r="CC112" s="59"/>
      <c r="CD112" s="59"/>
      <c r="CE112" s="59"/>
      <c r="CF112" s="59"/>
      <c r="CG112" s="59"/>
      <c r="CH112" s="59"/>
      <c r="CI112" s="59"/>
      <c r="CJ112" s="59"/>
      <c r="CK112" s="59"/>
      <c r="CL112" s="59"/>
      <c r="CM112" s="59"/>
      <c r="CN112" s="59"/>
      <c r="CO112" s="59"/>
      <c r="CP112" s="59"/>
      <c r="CQ112" s="59"/>
      <c r="CR112" s="59"/>
      <c r="CS112" s="59"/>
      <c r="CT112" s="59"/>
      <c r="CU112" s="59"/>
      <c r="CV112" s="59"/>
      <c r="CW112" s="59"/>
      <c r="CX112" s="59"/>
      <c r="CY112" s="59"/>
      <c r="CZ112" s="59"/>
      <c r="DA112" s="59"/>
      <c r="DB112" s="59"/>
      <c r="DC112" s="59"/>
      <c r="DD112" s="59"/>
      <c r="DE112" s="59"/>
      <c r="DF112" s="59"/>
      <c r="DG112" s="59"/>
      <c r="DH112" s="59"/>
      <c r="DI112" s="59"/>
      <c r="DJ112" s="59"/>
      <c r="DK112" s="59"/>
      <c r="DL112" s="59"/>
      <c r="DM112" s="59"/>
      <c r="DN112" s="59"/>
      <c r="DO112" s="59"/>
      <c r="DP112" s="59"/>
      <c r="DQ112" s="59"/>
      <c r="DR112" s="59"/>
      <c r="DS112" s="59"/>
      <c r="DT112" s="59"/>
      <c r="DU112" s="59"/>
      <c r="DV112" s="59"/>
      <c r="DW112" s="59"/>
      <c r="DX112" s="59"/>
      <c r="DY112" s="59"/>
      <c r="DZ112" s="59"/>
      <c r="EA112" s="59"/>
      <c r="EB112" s="59"/>
      <c r="EC112" s="59"/>
      <c r="ED112" s="59"/>
      <c r="EE112" s="59"/>
      <c r="EF112" s="59"/>
      <c r="EG112" s="59"/>
      <c r="EH112" s="59"/>
      <c r="EI112" s="59"/>
      <c r="EJ112" s="59"/>
      <c r="EK112" s="59"/>
      <c r="EL112" s="59"/>
      <c r="EM112" s="59"/>
      <c r="EN112" s="59"/>
      <c r="EO112" s="59"/>
      <c r="EP112" s="59"/>
      <c r="EQ112" s="59"/>
      <c r="ER112" s="59"/>
      <c r="ES112" s="59"/>
      <c r="ET112" s="59"/>
      <c r="EU112" s="59"/>
      <c r="EV112" s="59"/>
      <c r="EW112" s="59"/>
    </row>
    <row r="113" spans="1:153" outlineLevel="1" x14ac:dyDescent="0.2">
      <c r="AZ113" s="59"/>
      <c r="BA113" s="59"/>
      <c r="BB113" s="59"/>
      <c r="BC113" s="59">
        <f>IF($BA$93 = $BC$114,1,0)</f>
        <v>1</v>
      </c>
      <c r="BD113" s="59">
        <f>IF($BA$93 = $BD$114,1,0)</f>
        <v>0</v>
      </c>
      <c r="BE113" s="59">
        <f>IF($BA$93 = $BE$114,1,0)</f>
        <v>0</v>
      </c>
      <c r="BF113" s="59">
        <f>IF($BA$93 = $BF$114,1,0)</f>
        <v>0</v>
      </c>
      <c r="BG113" s="59">
        <f>IF($BA$93 = $BG$114,1,0)</f>
        <v>0</v>
      </c>
      <c r="BH113" s="59">
        <f>IF($BA$93 = $BH$114,1,0)</f>
        <v>0</v>
      </c>
      <c r="BI113" s="59">
        <f>IF($BA$93 = $BI$114,1,0)</f>
        <v>0</v>
      </c>
      <c r="BJ113" s="59">
        <f>IF($BA$93 = $BJ$114,1,0)</f>
        <v>0</v>
      </c>
      <c r="BK113" s="59">
        <f>IF($BA$93 = $BK$114,1,0)</f>
        <v>0</v>
      </c>
      <c r="BL113" s="59">
        <f>IF($BA$93 = $BL$114,1,0)</f>
        <v>0</v>
      </c>
      <c r="BM113" s="59">
        <f>IF($BA$93 = $BM$114,1,0)</f>
        <v>0</v>
      </c>
      <c r="BN113" s="59">
        <f>IF($BA$93 = $BN$114,1,0)</f>
        <v>0</v>
      </c>
      <c r="BO113" s="59">
        <f>IF($BA$93 = $BO$114,1,0)</f>
        <v>0</v>
      </c>
      <c r="BP113" s="59">
        <f>IF($BA$93 = $BP$114,1,0)</f>
        <v>0</v>
      </c>
      <c r="BQ113" s="59">
        <f>IF($BA$93 = $BQ$114,1,0)</f>
        <v>0</v>
      </c>
      <c r="BR113" s="59">
        <f>IF($BA$93 = $BR$114,1,0)</f>
        <v>0</v>
      </c>
      <c r="BS113" s="59">
        <f>IF($BA$93 = $BS$114,1,0)</f>
        <v>0</v>
      </c>
      <c r="BT113" s="59"/>
      <c r="BU113" s="59"/>
      <c r="BV113" s="59"/>
      <c r="BW113" s="59"/>
      <c r="BX113" s="59"/>
      <c r="BY113" s="59"/>
      <c r="BZ113" s="59"/>
      <c r="CA113" s="59"/>
      <c r="CB113" s="59"/>
      <c r="CC113" s="59"/>
      <c r="CD113" s="59"/>
      <c r="CE113" s="59"/>
      <c r="CF113" s="59"/>
      <c r="CG113" s="59"/>
      <c r="CH113" s="59"/>
      <c r="CI113" s="59"/>
      <c r="CJ113" s="59"/>
      <c r="CK113" s="59"/>
      <c r="CL113" s="59"/>
      <c r="CM113" s="59"/>
      <c r="CN113" s="59"/>
      <c r="CO113" s="59"/>
      <c r="CP113" s="59"/>
      <c r="CQ113" s="59"/>
      <c r="CR113" s="59"/>
      <c r="CS113" s="59"/>
      <c r="CT113" s="59"/>
      <c r="CU113" s="59"/>
      <c r="CV113" s="59"/>
      <c r="CW113" s="59"/>
      <c r="CX113" s="59"/>
      <c r="CY113" s="59"/>
      <c r="CZ113" s="59"/>
      <c r="DA113" s="59"/>
      <c r="DB113" s="59"/>
      <c r="DC113" s="59"/>
      <c r="DD113" s="59"/>
      <c r="DE113" s="59"/>
      <c r="DF113" s="59"/>
      <c r="DG113" s="59"/>
      <c r="DH113" s="59"/>
      <c r="DI113" s="59"/>
      <c r="DJ113" s="59"/>
      <c r="DK113" s="59"/>
      <c r="DL113" s="59"/>
      <c r="DM113" s="59"/>
      <c r="DN113" s="59"/>
      <c r="DO113" s="59"/>
      <c r="DP113" s="59"/>
      <c r="DQ113" s="59"/>
      <c r="DR113" s="59"/>
      <c r="DS113" s="59"/>
      <c r="DT113" s="59"/>
      <c r="DU113" s="59"/>
      <c r="DV113" s="59"/>
      <c r="DW113" s="59"/>
      <c r="DX113" s="59"/>
      <c r="DY113" s="59"/>
      <c r="DZ113" s="59"/>
      <c r="EA113" s="59"/>
      <c r="EB113" s="59"/>
      <c r="EC113" s="59"/>
      <c r="ED113" s="59"/>
      <c r="EE113" s="59"/>
      <c r="EF113" s="59"/>
      <c r="EG113" s="59"/>
      <c r="EH113" s="59"/>
      <c r="EI113" s="59"/>
      <c r="EJ113" s="59"/>
      <c r="EK113" s="59"/>
      <c r="EL113" s="59"/>
      <c r="EM113" s="59"/>
      <c r="EN113" s="59"/>
      <c r="EO113" s="59"/>
      <c r="EP113" s="59"/>
      <c r="EQ113" s="59"/>
      <c r="ER113" s="59"/>
      <c r="ES113" s="59"/>
      <c r="ET113" s="59"/>
      <c r="EU113" s="59"/>
      <c r="EV113" s="59"/>
      <c r="EW113" s="59"/>
    </row>
    <row r="114" spans="1:153" x14ac:dyDescent="0.2">
      <c r="A114" s="75"/>
      <c r="AZ114" s="59"/>
      <c r="BA114" s="59"/>
      <c r="BB114" s="59"/>
      <c r="BC114" s="59">
        <v>1</v>
      </c>
      <c r="BD114" s="59">
        <v>2</v>
      </c>
      <c r="BE114" s="59">
        <v>3</v>
      </c>
      <c r="BF114" s="59">
        <v>4</v>
      </c>
      <c r="BG114" s="59">
        <v>5</v>
      </c>
      <c r="BH114" s="59">
        <v>6</v>
      </c>
      <c r="BI114" s="59">
        <v>7</v>
      </c>
      <c r="BJ114" s="59">
        <v>8</v>
      </c>
      <c r="BK114" s="59">
        <v>9</v>
      </c>
      <c r="BL114" s="59">
        <v>10</v>
      </c>
      <c r="BM114" s="59">
        <v>11</v>
      </c>
      <c r="BN114" s="59">
        <v>12</v>
      </c>
      <c r="BO114" s="59">
        <v>13</v>
      </c>
      <c r="BP114" s="59">
        <v>14</v>
      </c>
      <c r="BQ114" s="59">
        <v>15</v>
      </c>
      <c r="BR114" s="59">
        <v>16</v>
      </c>
      <c r="BS114" s="59">
        <v>17</v>
      </c>
      <c r="BT114" s="59"/>
      <c r="BU114" s="59"/>
      <c r="BV114" s="59"/>
      <c r="BW114" s="59"/>
      <c r="BX114" s="59"/>
      <c r="BY114" s="59"/>
      <c r="BZ114" s="59"/>
      <c r="CA114" s="59"/>
      <c r="CB114" s="59"/>
      <c r="CC114" s="59"/>
      <c r="CD114" s="59"/>
      <c r="CE114" s="59"/>
      <c r="CF114" s="59"/>
      <c r="CG114" s="59"/>
      <c r="CH114" s="59"/>
      <c r="CI114" s="59"/>
      <c r="CJ114" s="59"/>
      <c r="CK114" s="59"/>
      <c r="CL114" s="59"/>
      <c r="CM114" s="59"/>
      <c r="CN114" s="59"/>
      <c r="CO114" s="59"/>
      <c r="CP114" s="59"/>
      <c r="CQ114" s="59"/>
      <c r="CR114" s="59"/>
      <c r="CS114" s="59"/>
      <c r="CT114" s="59"/>
      <c r="CU114" s="59"/>
      <c r="CV114" s="59"/>
      <c r="CW114" s="59"/>
      <c r="CX114" s="59"/>
      <c r="CY114" s="59"/>
      <c r="CZ114" s="59"/>
      <c r="DA114" s="59"/>
      <c r="DB114" s="59"/>
      <c r="DC114" s="59"/>
      <c r="DD114" s="59"/>
      <c r="DE114" s="59"/>
      <c r="DF114" s="59"/>
      <c r="DG114" s="59"/>
      <c r="DH114" s="59"/>
      <c r="DI114" s="59"/>
      <c r="DJ114" s="59"/>
      <c r="DK114" s="59"/>
      <c r="DL114" s="59"/>
      <c r="DM114" s="59"/>
      <c r="DN114" s="59"/>
      <c r="DO114" s="59"/>
      <c r="DP114" s="59"/>
      <c r="DQ114" s="59"/>
      <c r="DR114" s="59"/>
      <c r="DS114" s="59"/>
      <c r="DT114" s="59"/>
      <c r="DU114" s="59"/>
      <c r="DV114" s="59"/>
      <c r="DW114" s="59"/>
      <c r="DX114" s="59"/>
      <c r="DY114" s="59"/>
      <c r="DZ114" s="59"/>
      <c r="EA114" s="59"/>
      <c r="EB114" s="59"/>
      <c r="EC114" s="59"/>
      <c r="ED114" s="59"/>
      <c r="EE114" s="59"/>
      <c r="EF114" s="59"/>
      <c r="EG114" s="59"/>
      <c r="EH114" s="59"/>
      <c r="EI114" s="59"/>
      <c r="EJ114" s="59"/>
      <c r="EK114" s="59"/>
      <c r="EL114" s="59"/>
      <c r="EM114" s="59"/>
      <c r="EN114" s="59"/>
      <c r="EO114" s="59"/>
      <c r="EP114" s="59"/>
      <c r="EQ114" s="59"/>
      <c r="ER114" s="59"/>
      <c r="ES114" s="59"/>
      <c r="ET114" s="59"/>
      <c r="EU114" s="59"/>
      <c r="EV114" s="59"/>
      <c r="EW114" s="59"/>
    </row>
    <row r="115" spans="1:153" x14ac:dyDescent="0.2">
      <c r="A115" s="12" t="s">
        <v>170</v>
      </c>
      <c r="AZ115" s="71" t="s">
        <v>201</v>
      </c>
      <c r="BA115" s="59"/>
      <c r="BB115" s="59"/>
      <c r="BC115" s="59"/>
      <c r="BD115" s="59"/>
      <c r="BE115" s="59"/>
      <c r="BF115" s="59"/>
      <c r="BG115" s="59"/>
      <c r="BH115" s="59"/>
      <c r="BI115" s="59"/>
      <c r="BJ115" s="59"/>
      <c r="BK115" s="59"/>
      <c r="BL115" s="59"/>
      <c r="BM115" s="59"/>
      <c r="BN115" s="59"/>
      <c r="BO115" s="59"/>
      <c r="BP115" s="59"/>
      <c r="BQ115" s="59"/>
      <c r="BR115" s="59"/>
      <c r="BS115" s="59"/>
      <c r="BT115" s="59"/>
      <c r="BU115" s="59"/>
      <c r="BV115" s="59"/>
      <c r="BW115" s="59"/>
      <c r="BX115" s="59"/>
      <c r="BY115" s="59"/>
      <c r="BZ115" s="59"/>
      <c r="CA115" s="59"/>
      <c r="CB115" s="59"/>
      <c r="CC115" s="59"/>
      <c r="CD115" s="59"/>
      <c r="CE115" s="59"/>
      <c r="CF115" s="59"/>
      <c r="CG115" s="59"/>
      <c r="CH115" s="59"/>
      <c r="CI115" s="59"/>
      <c r="CJ115" s="59"/>
      <c r="CK115" s="59"/>
      <c r="CL115" s="59"/>
      <c r="CM115" s="59"/>
      <c r="CN115" s="59"/>
      <c r="CO115" s="59"/>
      <c r="CP115" s="59"/>
      <c r="CQ115" s="59"/>
      <c r="CR115" s="59"/>
      <c r="CS115" s="59"/>
      <c r="CT115" s="59"/>
      <c r="CU115" s="59"/>
      <c r="CV115" s="59"/>
      <c r="CW115" s="59"/>
      <c r="CX115" s="59"/>
      <c r="CY115" s="59"/>
      <c r="CZ115" s="59"/>
      <c r="DA115" s="59"/>
      <c r="DB115" s="59"/>
      <c r="DC115" s="59"/>
      <c r="DD115" s="59"/>
      <c r="DE115" s="59"/>
      <c r="DF115" s="59"/>
      <c r="DG115" s="59"/>
      <c r="DH115" s="59"/>
      <c r="DI115" s="59"/>
      <c r="DJ115" s="59"/>
      <c r="DK115" s="59"/>
      <c r="DL115" s="59"/>
      <c r="DM115" s="59"/>
      <c r="DN115" s="59"/>
      <c r="DO115" s="59"/>
      <c r="DP115" s="59"/>
      <c r="DQ115" s="59"/>
      <c r="DR115" s="59"/>
      <c r="DS115" s="59"/>
      <c r="DT115" s="59"/>
      <c r="DU115" s="59"/>
      <c r="DV115" s="59"/>
      <c r="DW115" s="59"/>
      <c r="DX115" s="59"/>
      <c r="DY115" s="59"/>
      <c r="DZ115" s="59"/>
      <c r="EA115" s="59"/>
      <c r="EB115" s="59"/>
      <c r="EC115" s="59"/>
      <c r="ED115" s="59"/>
      <c r="EE115" s="59"/>
      <c r="EF115" s="59"/>
      <c r="EG115" s="59"/>
      <c r="EH115" s="59"/>
      <c r="EI115" s="59"/>
      <c r="EJ115" s="59"/>
      <c r="EK115" s="59"/>
      <c r="EL115" s="59"/>
      <c r="EM115" s="59"/>
      <c r="EN115" s="59"/>
      <c r="EO115" s="59"/>
      <c r="EP115" s="59"/>
      <c r="EQ115" s="59"/>
      <c r="ER115" s="59"/>
      <c r="ES115" s="59"/>
      <c r="ET115" s="59"/>
      <c r="EU115" s="59"/>
      <c r="EV115" s="59"/>
      <c r="EW115" s="59"/>
    </row>
    <row r="116" spans="1:153" outlineLevel="1" x14ac:dyDescent="0.2">
      <c r="AZ116" s="71" t="s">
        <v>202</v>
      </c>
      <c r="BA116" s="59">
        <v>0</v>
      </c>
      <c r="BB116" s="59">
        <v>0.05</v>
      </c>
      <c r="BC116" s="59">
        <v>0.1</v>
      </c>
      <c r="BD116" s="59">
        <v>0.15000000000000002</v>
      </c>
      <c r="BE116" s="59">
        <v>0.2</v>
      </c>
      <c r="BF116" s="59">
        <v>0.25</v>
      </c>
      <c r="BG116" s="59">
        <v>0.3</v>
      </c>
      <c r="BH116" s="59">
        <v>0.35</v>
      </c>
      <c r="BI116" s="59">
        <v>0.39999999999999997</v>
      </c>
      <c r="BJ116" s="59">
        <v>0.44999999999999996</v>
      </c>
      <c r="BK116" s="59">
        <v>0.49999999999999994</v>
      </c>
      <c r="BL116" s="59">
        <v>0.54999999999999993</v>
      </c>
      <c r="BM116" s="59">
        <v>0.6</v>
      </c>
      <c r="BN116" s="59">
        <v>0.65</v>
      </c>
      <c r="BO116" s="59">
        <v>0.70000000000000007</v>
      </c>
      <c r="BP116" s="59">
        <v>0.75000000000000011</v>
      </c>
      <c r="BQ116" s="59">
        <v>0.80000000000000016</v>
      </c>
      <c r="BR116" s="59">
        <v>0.8500000000000002</v>
      </c>
      <c r="BS116" s="59">
        <v>0.90000000000000024</v>
      </c>
      <c r="BT116" s="59">
        <v>0.95000000000000029</v>
      </c>
      <c r="BU116" s="59">
        <v>1.0000000000000002</v>
      </c>
      <c r="BV116" s="59"/>
      <c r="BW116" s="59"/>
      <c r="BX116" s="59"/>
      <c r="BY116" s="59"/>
      <c r="BZ116" s="59"/>
      <c r="CA116" s="59"/>
      <c r="CB116" s="59"/>
      <c r="CC116" s="59"/>
      <c r="CD116" s="59"/>
      <c r="CE116" s="59"/>
      <c r="CF116" s="59"/>
      <c r="CG116" s="59"/>
      <c r="CH116" s="59"/>
      <c r="CI116" s="59"/>
      <c r="CJ116" s="59"/>
      <c r="CK116" s="59"/>
      <c r="CL116" s="59"/>
      <c r="CM116" s="59"/>
      <c r="CN116" s="59"/>
      <c r="CO116" s="59"/>
      <c r="CP116" s="59"/>
      <c r="CQ116" s="59"/>
      <c r="CR116" s="59"/>
      <c r="CS116" s="59"/>
      <c r="CT116" s="59"/>
      <c r="CU116" s="59"/>
      <c r="CV116" s="59"/>
      <c r="CW116" s="59"/>
      <c r="CX116" s="59"/>
      <c r="CY116" s="59"/>
      <c r="CZ116" s="59"/>
      <c r="DA116" s="59"/>
      <c r="DB116" s="59"/>
      <c r="DC116" s="59"/>
      <c r="DD116" s="59"/>
      <c r="DE116" s="59"/>
      <c r="DF116" s="59"/>
      <c r="DG116" s="59"/>
      <c r="DH116" s="59"/>
      <c r="DI116" s="59"/>
      <c r="DJ116" s="59"/>
      <c r="DK116" s="59"/>
      <c r="DL116" s="59"/>
      <c r="DM116" s="59"/>
      <c r="DN116" s="59"/>
      <c r="DO116" s="59"/>
      <c r="DP116" s="59"/>
      <c r="DQ116" s="59"/>
      <c r="DR116" s="59"/>
      <c r="DS116" s="59"/>
      <c r="DT116" s="59"/>
      <c r="DU116" s="59"/>
      <c r="DV116" s="59"/>
      <c r="DW116" s="59"/>
      <c r="DX116" s="59"/>
      <c r="DY116" s="59"/>
      <c r="DZ116" s="59"/>
      <c r="EA116" s="59"/>
      <c r="EB116" s="59"/>
      <c r="EC116" s="59"/>
      <c r="ED116" s="59"/>
      <c r="EE116" s="59"/>
      <c r="EF116" s="59"/>
      <c r="EG116" s="59"/>
      <c r="EH116" s="59"/>
      <c r="EI116" s="59"/>
      <c r="EJ116" s="59"/>
      <c r="EK116" s="59"/>
      <c r="EL116" s="59"/>
      <c r="EM116" s="59"/>
      <c r="EN116" s="59"/>
      <c r="EO116" s="59"/>
      <c r="EP116" s="59"/>
      <c r="EQ116" s="59"/>
      <c r="ER116" s="59"/>
      <c r="ES116" s="59"/>
      <c r="ET116" s="59"/>
      <c r="EU116" s="59"/>
      <c r="EV116" s="59"/>
      <c r="EW116" s="59"/>
    </row>
    <row r="117" spans="1:153" outlineLevel="1" x14ac:dyDescent="0.2">
      <c r="AZ117" s="71" t="s">
        <v>203</v>
      </c>
      <c r="BA117" s="59">
        <v>0</v>
      </c>
      <c r="BB117" s="59">
        <v>1</v>
      </c>
      <c r="BC117" s="59">
        <v>1</v>
      </c>
      <c r="BD117" s="59">
        <v>1</v>
      </c>
      <c r="BE117" s="59">
        <v>2</v>
      </c>
      <c r="BF117" s="59">
        <v>2</v>
      </c>
      <c r="BG117" s="59">
        <v>3</v>
      </c>
      <c r="BH117" s="59">
        <v>4</v>
      </c>
      <c r="BI117" s="59">
        <v>4</v>
      </c>
      <c r="BJ117" s="59">
        <v>4</v>
      </c>
      <c r="BK117" s="59">
        <v>4</v>
      </c>
      <c r="BL117" s="59">
        <v>4</v>
      </c>
      <c r="BM117" s="59">
        <v>4</v>
      </c>
      <c r="BN117" s="59">
        <v>5</v>
      </c>
      <c r="BO117" s="59">
        <v>7</v>
      </c>
      <c r="BP117" s="59">
        <v>8</v>
      </c>
      <c r="BQ117" s="59">
        <v>9</v>
      </c>
      <c r="BR117" s="59">
        <v>10</v>
      </c>
      <c r="BS117" s="59">
        <v>11</v>
      </c>
      <c r="BT117" s="59">
        <v>11</v>
      </c>
      <c r="BU117" s="59">
        <v>18</v>
      </c>
      <c r="BV117" s="59"/>
      <c r="BW117" s="59"/>
      <c r="BX117" s="59"/>
      <c r="BY117" s="59"/>
      <c r="BZ117" s="59"/>
      <c r="CA117" s="59"/>
      <c r="CB117" s="59"/>
      <c r="CC117" s="59"/>
      <c r="CD117" s="59"/>
      <c r="CE117" s="59"/>
      <c r="CF117" s="59"/>
      <c r="CG117" s="59"/>
      <c r="CH117" s="59"/>
      <c r="CI117" s="59"/>
      <c r="CJ117" s="59"/>
      <c r="CK117" s="59"/>
      <c r="CL117" s="59"/>
      <c r="CM117" s="59"/>
      <c r="CN117" s="59"/>
      <c r="CO117" s="59"/>
      <c r="CP117" s="59"/>
      <c r="CQ117" s="59"/>
      <c r="CR117" s="59"/>
      <c r="CS117" s="59"/>
      <c r="CT117" s="59"/>
      <c r="CU117" s="59"/>
      <c r="CV117" s="59"/>
      <c r="CW117" s="59"/>
      <c r="CX117" s="59"/>
      <c r="CY117" s="59"/>
      <c r="CZ117" s="59"/>
      <c r="DA117" s="59"/>
      <c r="DB117" s="59"/>
      <c r="DC117" s="59"/>
      <c r="DD117" s="59"/>
      <c r="DE117" s="59"/>
      <c r="DF117" s="59"/>
      <c r="DG117" s="59"/>
      <c r="DH117" s="59"/>
      <c r="DI117" s="59"/>
      <c r="DJ117" s="59"/>
      <c r="DK117" s="59"/>
      <c r="DL117" s="59"/>
      <c r="DM117" s="59"/>
      <c r="DN117" s="59"/>
      <c r="DO117" s="59"/>
      <c r="DP117" s="59"/>
      <c r="DQ117" s="59"/>
      <c r="DR117" s="59"/>
      <c r="DS117" s="59"/>
      <c r="DT117" s="59"/>
      <c r="DU117" s="59"/>
      <c r="DV117" s="59"/>
      <c r="DW117" s="59"/>
      <c r="DX117" s="59"/>
      <c r="DY117" s="59"/>
      <c r="DZ117" s="59"/>
      <c r="EA117" s="59"/>
      <c r="EB117" s="59"/>
      <c r="EC117" s="59"/>
      <c r="ED117" s="59"/>
      <c r="EE117" s="59"/>
      <c r="EF117" s="59"/>
      <c r="EG117" s="59"/>
      <c r="EH117" s="59"/>
      <c r="EI117" s="59"/>
      <c r="EJ117" s="59"/>
      <c r="EK117" s="59"/>
      <c r="EL117" s="59"/>
      <c r="EM117" s="59"/>
      <c r="EN117" s="59"/>
      <c r="EO117" s="59"/>
      <c r="EP117" s="59"/>
      <c r="EQ117" s="59"/>
      <c r="ER117" s="59"/>
      <c r="ES117" s="59"/>
      <c r="ET117" s="59"/>
      <c r="EU117" s="59"/>
      <c r="EV117" s="59"/>
      <c r="EW117" s="59"/>
    </row>
    <row r="118" spans="1:153" outlineLevel="1" x14ac:dyDescent="0.2">
      <c r="AZ118" s="71" t="s">
        <v>204</v>
      </c>
      <c r="BA118" s="59">
        <v>0</v>
      </c>
      <c r="BB118" s="59">
        <v>207</v>
      </c>
      <c r="BC118" s="59">
        <v>217</v>
      </c>
      <c r="BD118" s="59">
        <v>220</v>
      </c>
      <c r="BE118" s="59">
        <v>221</v>
      </c>
      <c r="BF118" s="59">
        <v>221</v>
      </c>
      <c r="BG118" s="59">
        <v>222</v>
      </c>
      <c r="BH118" s="59">
        <v>224</v>
      </c>
      <c r="BI118" s="59">
        <v>224</v>
      </c>
      <c r="BJ118" s="59">
        <v>224</v>
      </c>
      <c r="BK118" s="59">
        <v>226</v>
      </c>
      <c r="BL118" s="59">
        <v>227</v>
      </c>
      <c r="BM118" s="59">
        <v>227</v>
      </c>
      <c r="BN118" s="59">
        <v>227</v>
      </c>
      <c r="BO118" s="59">
        <v>227</v>
      </c>
      <c r="BP118" s="59">
        <v>227</v>
      </c>
      <c r="BQ118" s="59">
        <v>228</v>
      </c>
      <c r="BR118" s="59">
        <v>228</v>
      </c>
      <c r="BS118" s="59">
        <v>228</v>
      </c>
      <c r="BT118" s="59">
        <v>228</v>
      </c>
      <c r="BU118" s="59">
        <v>228</v>
      </c>
      <c r="BV118" s="59"/>
      <c r="BW118" s="59"/>
      <c r="BX118" s="59"/>
      <c r="BY118" s="59"/>
      <c r="BZ118" s="59"/>
      <c r="CA118" s="59"/>
      <c r="CB118" s="59"/>
      <c r="CC118" s="59"/>
      <c r="CD118" s="59"/>
      <c r="CE118" s="59"/>
      <c r="CF118" s="59"/>
      <c r="CG118" s="59"/>
      <c r="CH118" s="59"/>
      <c r="CI118" s="59"/>
      <c r="CJ118" s="59"/>
      <c r="CK118" s="59"/>
      <c r="CL118" s="59"/>
      <c r="CM118" s="59"/>
      <c r="CN118" s="59"/>
      <c r="CO118" s="59"/>
      <c r="CP118" s="59"/>
      <c r="CQ118" s="59"/>
      <c r="CR118" s="59"/>
      <c r="CS118" s="59"/>
      <c r="CT118" s="59"/>
      <c r="CU118" s="59"/>
      <c r="CV118" s="59"/>
      <c r="CW118" s="59"/>
      <c r="CX118" s="59"/>
      <c r="CY118" s="59"/>
      <c r="CZ118" s="59"/>
      <c r="DA118" s="59"/>
      <c r="DB118" s="59"/>
      <c r="DC118" s="59"/>
      <c r="DD118" s="59"/>
      <c r="DE118" s="59"/>
      <c r="DF118" s="59"/>
      <c r="DG118" s="59"/>
      <c r="DH118" s="59"/>
      <c r="DI118" s="59"/>
      <c r="DJ118" s="59"/>
      <c r="DK118" s="59"/>
      <c r="DL118" s="59"/>
      <c r="DM118" s="59"/>
      <c r="DN118" s="59"/>
      <c r="DO118" s="59"/>
      <c r="DP118" s="59"/>
      <c r="DQ118" s="59"/>
      <c r="DR118" s="59"/>
      <c r="DS118" s="59"/>
      <c r="DT118" s="59"/>
      <c r="DU118" s="59"/>
      <c r="DV118" s="59"/>
      <c r="DW118" s="59"/>
      <c r="DX118" s="59"/>
      <c r="DY118" s="59"/>
      <c r="DZ118" s="59"/>
      <c r="EA118" s="59"/>
      <c r="EB118" s="59"/>
      <c r="EC118" s="59"/>
      <c r="ED118" s="59"/>
      <c r="EE118" s="59"/>
      <c r="EF118" s="59"/>
      <c r="EG118" s="59"/>
      <c r="EH118" s="59"/>
      <c r="EI118" s="59"/>
      <c r="EJ118" s="59"/>
      <c r="EK118" s="59"/>
      <c r="EL118" s="59"/>
      <c r="EM118" s="59"/>
      <c r="EN118" s="59"/>
      <c r="EO118" s="59"/>
      <c r="EP118" s="59"/>
      <c r="EQ118" s="59"/>
      <c r="ER118" s="59"/>
      <c r="ES118" s="59"/>
      <c r="ET118" s="59"/>
      <c r="EU118" s="59"/>
      <c r="EV118" s="59"/>
      <c r="EW118" s="59"/>
    </row>
    <row r="119" spans="1:153" outlineLevel="1" x14ac:dyDescent="0.2">
      <c r="AZ119" s="71"/>
      <c r="BA119" s="59"/>
      <c r="BB119" s="59"/>
      <c r="BC119" s="59"/>
      <c r="BD119" s="59"/>
      <c r="BE119" s="59"/>
      <c r="BF119" s="59"/>
      <c r="BG119" s="59"/>
      <c r="BH119" s="59"/>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59"/>
      <c r="CE119" s="59"/>
      <c r="CF119" s="59"/>
      <c r="CG119" s="59"/>
      <c r="CH119" s="59"/>
      <c r="CI119" s="59"/>
      <c r="CJ119" s="59"/>
      <c r="CK119" s="59"/>
      <c r="CL119" s="59"/>
      <c r="CM119" s="59"/>
      <c r="CN119" s="59"/>
      <c r="CO119" s="59"/>
      <c r="CP119" s="59"/>
      <c r="CQ119" s="59"/>
      <c r="CR119" s="59"/>
      <c r="CS119" s="59"/>
      <c r="CT119" s="59"/>
      <c r="CU119" s="59"/>
      <c r="CV119" s="59"/>
      <c r="CW119" s="59"/>
      <c r="CX119" s="59"/>
      <c r="CY119" s="59"/>
      <c r="CZ119" s="59"/>
      <c r="DA119" s="59"/>
      <c r="DB119" s="59"/>
      <c r="DC119" s="59"/>
      <c r="DD119" s="59"/>
      <c r="DE119" s="59"/>
      <c r="DF119" s="59"/>
      <c r="DG119" s="59"/>
      <c r="DH119" s="59"/>
      <c r="DI119" s="59"/>
      <c r="DJ119" s="59"/>
      <c r="DK119" s="59"/>
      <c r="DL119" s="59"/>
      <c r="DM119" s="59"/>
      <c r="DN119" s="59"/>
      <c r="DO119" s="59"/>
      <c r="DP119" s="59"/>
      <c r="DQ119" s="59"/>
      <c r="DR119" s="59"/>
      <c r="DS119" s="59"/>
      <c r="DT119" s="59"/>
      <c r="DU119" s="59"/>
      <c r="DV119" s="59"/>
      <c r="DW119" s="59"/>
      <c r="DX119" s="59"/>
      <c r="DY119" s="59"/>
      <c r="DZ119" s="59"/>
      <c r="EA119" s="59"/>
      <c r="EB119" s="59"/>
      <c r="EC119" s="59"/>
      <c r="ED119" s="59"/>
      <c r="EE119" s="59"/>
      <c r="EF119" s="59"/>
      <c r="EG119" s="59"/>
      <c r="EH119" s="59"/>
      <c r="EI119" s="59"/>
      <c r="EJ119" s="59"/>
      <c r="EK119" s="59"/>
      <c r="EL119" s="59"/>
      <c r="EM119" s="59"/>
      <c r="EN119" s="59"/>
      <c r="EO119" s="59"/>
      <c r="EP119" s="59"/>
      <c r="EQ119" s="59"/>
      <c r="ER119" s="59"/>
      <c r="ES119" s="59"/>
      <c r="ET119" s="59"/>
      <c r="EU119" s="59"/>
      <c r="EV119" s="59"/>
      <c r="EW119" s="59"/>
    </row>
    <row r="120" spans="1:153" outlineLevel="1" x14ac:dyDescent="0.2">
      <c r="AZ120" s="71" t="s">
        <v>205</v>
      </c>
      <c r="BA120" s="59">
        <v>0.05</v>
      </c>
      <c r="BB120" s="59">
        <v>0.1</v>
      </c>
      <c r="BC120" s="59">
        <v>0.15000000000000002</v>
      </c>
      <c r="BD120" s="59">
        <v>0.2</v>
      </c>
      <c r="BE120" s="59">
        <v>0.25</v>
      </c>
      <c r="BF120" s="59">
        <v>0.3</v>
      </c>
      <c r="BG120" s="59">
        <v>0.35</v>
      </c>
      <c r="BH120" s="59">
        <v>0.39999999999999997</v>
      </c>
      <c r="BI120" s="59">
        <v>0.44999999999999996</v>
      </c>
      <c r="BJ120" s="59">
        <v>0.49999999999999994</v>
      </c>
      <c r="BK120" s="59">
        <v>0.54999999999999993</v>
      </c>
      <c r="BL120" s="59">
        <v>0.6</v>
      </c>
      <c r="BM120" s="59">
        <v>0.65</v>
      </c>
      <c r="BN120" s="59">
        <v>0.70000000000000007</v>
      </c>
      <c r="BO120" s="59">
        <v>0.75000000000000011</v>
      </c>
      <c r="BP120" s="59">
        <v>0.80000000000000016</v>
      </c>
      <c r="BQ120" s="59">
        <v>0.8500000000000002</v>
      </c>
      <c r="BR120" s="59">
        <v>0.90000000000000024</v>
      </c>
      <c r="BS120" s="59">
        <v>0.95000000000000029</v>
      </c>
      <c r="BT120" s="59">
        <v>1.0000000000000002</v>
      </c>
      <c r="BU120" s="59"/>
      <c r="BV120" s="59"/>
      <c r="BW120" s="59"/>
      <c r="BX120" s="59"/>
      <c r="BY120" s="59"/>
      <c r="BZ120" s="59"/>
      <c r="CA120" s="59"/>
      <c r="CB120" s="59"/>
      <c r="CC120" s="59"/>
      <c r="CD120" s="59"/>
      <c r="CE120" s="59"/>
      <c r="CF120" s="59"/>
      <c r="CG120" s="59"/>
      <c r="CH120" s="59"/>
      <c r="CI120" s="59"/>
      <c r="CJ120" s="59"/>
      <c r="CK120" s="59"/>
      <c r="CL120" s="59"/>
      <c r="CM120" s="59"/>
      <c r="CN120" s="59"/>
      <c r="CO120" s="59"/>
      <c r="CP120" s="59"/>
      <c r="CQ120" s="59"/>
      <c r="CR120" s="59"/>
      <c r="CS120" s="59"/>
      <c r="CT120" s="59"/>
      <c r="CU120" s="59"/>
      <c r="CV120" s="59"/>
      <c r="CW120" s="59"/>
      <c r="CX120" s="59"/>
      <c r="CY120" s="59"/>
      <c r="CZ120" s="59"/>
      <c r="DA120" s="59"/>
      <c r="DB120" s="59"/>
      <c r="DC120" s="59"/>
      <c r="DD120" s="59"/>
      <c r="DE120" s="59"/>
      <c r="DF120" s="59"/>
      <c r="DG120" s="59"/>
      <c r="DH120" s="59"/>
      <c r="DI120" s="59"/>
      <c r="DJ120" s="59"/>
      <c r="DK120" s="59"/>
      <c r="DL120" s="59"/>
      <c r="DM120" s="59"/>
      <c r="DN120" s="59"/>
      <c r="DO120" s="59"/>
      <c r="DP120" s="59"/>
      <c r="DQ120" s="59"/>
      <c r="DR120" s="59"/>
      <c r="DS120" s="59"/>
      <c r="DT120" s="59"/>
      <c r="DU120" s="59"/>
      <c r="DV120" s="59"/>
      <c r="DW120" s="59"/>
      <c r="DX120" s="59"/>
      <c r="DY120" s="59"/>
      <c r="DZ120" s="59"/>
      <c r="EA120" s="59"/>
      <c r="EB120" s="59"/>
      <c r="EC120" s="59"/>
      <c r="ED120" s="59"/>
      <c r="EE120" s="59"/>
      <c r="EF120" s="59"/>
      <c r="EG120" s="59"/>
      <c r="EH120" s="59"/>
      <c r="EI120" s="59"/>
      <c r="EJ120" s="59"/>
      <c r="EK120" s="59"/>
      <c r="EL120" s="59"/>
      <c r="EM120" s="59"/>
      <c r="EN120" s="59"/>
      <c r="EO120" s="59"/>
      <c r="EP120" s="59"/>
      <c r="EQ120" s="59"/>
      <c r="ER120" s="59"/>
      <c r="ES120" s="59"/>
      <c r="ET120" s="59"/>
      <c r="EU120" s="59"/>
      <c r="EV120" s="59"/>
      <c r="EW120" s="59"/>
    </row>
    <row r="121" spans="1:153" outlineLevel="1" x14ac:dyDescent="0.2">
      <c r="AZ121" s="71" t="s">
        <v>203</v>
      </c>
      <c r="BA121" s="59">
        <v>1</v>
      </c>
      <c r="BB121" s="59">
        <v>0</v>
      </c>
      <c r="BC121" s="59">
        <v>0</v>
      </c>
      <c r="BD121" s="59">
        <v>1</v>
      </c>
      <c r="BE121" s="59">
        <v>0</v>
      </c>
      <c r="BF121" s="59">
        <v>1</v>
      </c>
      <c r="BG121" s="59">
        <v>1</v>
      </c>
      <c r="BH121" s="59">
        <v>0</v>
      </c>
      <c r="BI121" s="59">
        <v>0</v>
      </c>
      <c r="BJ121" s="59">
        <v>0</v>
      </c>
      <c r="BK121" s="59">
        <v>0</v>
      </c>
      <c r="BL121" s="59">
        <v>0</v>
      </c>
      <c r="BM121" s="59">
        <v>1</v>
      </c>
      <c r="BN121" s="59">
        <v>2</v>
      </c>
      <c r="BO121" s="59">
        <v>1</v>
      </c>
      <c r="BP121" s="59">
        <v>1</v>
      </c>
      <c r="BQ121" s="59">
        <v>1</v>
      </c>
      <c r="BR121" s="59">
        <v>1</v>
      </c>
      <c r="BS121" s="59">
        <v>0</v>
      </c>
      <c r="BT121" s="59">
        <v>7</v>
      </c>
      <c r="BU121" s="59"/>
      <c r="BV121" s="59"/>
      <c r="BW121" s="59"/>
      <c r="BX121" s="59"/>
      <c r="BY121" s="59"/>
      <c r="BZ121" s="59"/>
      <c r="CA121" s="59"/>
      <c r="CB121" s="59"/>
      <c r="CC121" s="59"/>
      <c r="CD121" s="59"/>
      <c r="CE121" s="59"/>
      <c r="CF121" s="59"/>
      <c r="CG121" s="59"/>
      <c r="CH121" s="59"/>
      <c r="CI121" s="59"/>
      <c r="CJ121" s="59"/>
      <c r="CK121" s="59"/>
      <c r="CL121" s="59"/>
      <c r="CM121" s="59"/>
      <c r="CN121" s="59"/>
      <c r="CO121" s="59"/>
      <c r="CP121" s="59"/>
      <c r="CQ121" s="59"/>
      <c r="CR121" s="59"/>
      <c r="CS121" s="59"/>
      <c r="CT121" s="59"/>
      <c r="CU121" s="59"/>
      <c r="CV121" s="59"/>
      <c r="CW121" s="59"/>
      <c r="CX121" s="59"/>
      <c r="CY121" s="59"/>
      <c r="CZ121" s="59"/>
      <c r="DA121" s="59"/>
      <c r="DB121" s="59"/>
      <c r="DC121" s="59"/>
      <c r="DD121" s="59"/>
      <c r="DE121" s="59"/>
      <c r="DF121" s="59"/>
      <c r="DG121" s="59"/>
      <c r="DH121" s="59"/>
      <c r="DI121" s="59"/>
      <c r="DJ121" s="59"/>
      <c r="DK121" s="59"/>
      <c r="DL121" s="59"/>
      <c r="DM121" s="59"/>
      <c r="DN121" s="59"/>
      <c r="DO121" s="59"/>
      <c r="DP121" s="59"/>
      <c r="DQ121" s="59"/>
      <c r="DR121" s="59"/>
      <c r="DS121" s="59"/>
      <c r="DT121" s="59"/>
      <c r="DU121" s="59"/>
      <c r="DV121" s="59"/>
      <c r="DW121" s="59"/>
      <c r="DX121" s="59"/>
      <c r="DY121" s="59"/>
      <c r="DZ121" s="59"/>
      <c r="EA121" s="59"/>
      <c r="EB121" s="59"/>
      <c r="EC121" s="59"/>
      <c r="ED121" s="59"/>
      <c r="EE121" s="59"/>
      <c r="EF121" s="59"/>
      <c r="EG121" s="59"/>
      <c r="EH121" s="59"/>
      <c r="EI121" s="59"/>
      <c r="EJ121" s="59"/>
      <c r="EK121" s="59"/>
      <c r="EL121" s="59"/>
      <c r="EM121" s="59"/>
      <c r="EN121" s="59"/>
      <c r="EO121" s="59"/>
      <c r="EP121" s="59"/>
      <c r="EQ121" s="59"/>
      <c r="ER121" s="59"/>
      <c r="ES121" s="59"/>
      <c r="ET121" s="59"/>
      <c r="EU121" s="59"/>
      <c r="EV121" s="59"/>
      <c r="EW121" s="59"/>
    </row>
    <row r="122" spans="1:153" outlineLevel="1" x14ac:dyDescent="0.2">
      <c r="AZ122" s="71" t="s">
        <v>204</v>
      </c>
      <c r="BA122" s="59">
        <v>-207</v>
      </c>
      <c r="BB122" s="59">
        <v>-10</v>
      </c>
      <c r="BC122" s="59">
        <v>-3</v>
      </c>
      <c r="BD122" s="59">
        <v>-1</v>
      </c>
      <c r="BE122" s="59">
        <v>0</v>
      </c>
      <c r="BF122" s="59">
        <v>-1</v>
      </c>
      <c r="BG122" s="59">
        <v>-2</v>
      </c>
      <c r="BH122" s="59">
        <v>0</v>
      </c>
      <c r="BI122" s="59">
        <v>0</v>
      </c>
      <c r="BJ122" s="59">
        <v>-2</v>
      </c>
      <c r="BK122" s="59">
        <v>-1</v>
      </c>
      <c r="BL122" s="59">
        <v>0</v>
      </c>
      <c r="BM122" s="59">
        <v>0</v>
      </c>
      <c r="BN122" s="59">
        <v>0</v>
      </c>
      <c r="BO122" s="59">
        <v>0</v>
      </c>
      <c r="BP122" s="59">
        <v>-1</v>
      </c>
      <c r="BQ122" s="59">
        <v>0</v>
      </c>
      <c r="BR122" s="59">
        <v>0</v>
      </c>
      <c r="BS122" s="59">
        <v>0</v>
      </c>
      <c r="BT122" s="59">
        <v>0</v>
      </c>
      <c r="BU122" s="59"/>
      <c r="BV122" s="59"/>
      <c r="BW122" s="59"/>
      <c r="BX122" s="59"/>
      <c r="BY122" s="59"/>
      <c r="BZ122" s="59"/>
      <c r="CA122" s="59"/>
      <c r="CB122" s="59"/>
      <c r="CC122" s="59"/>
      <c r="CD122" s="59"/>
      <c r="CE122" s="59"/>
      <c r="CF122" s="59"/>
      <c r="CG122" s="59"/>
      <c r="CH122" s="59"/>
      <c r="CI122" s="59"/>
      <c r="CJ122" s="59"/>
      <c r="CK122" s="59"/>
      <c r="CL122" s="59"/>
      <c r="CM122" s="59"/>
      <c r="CN122" s="59"/>
      <c r="CO122" s="59"/>
      <c r="CP122" s="59"/>
      <c r="CQ122" s="59"/>
      <c r="CR122" s="59"/>
      <c r="CS122" s="59"/>
      <c r="CT122" s="59"/>
      <c r="CU122" s="59"/>
      <c r="CV122" s="59"/>
      <c r="CW122" s="59"/>
      <c r="CX122" s="59"/>
      <c r="CY122" s="59"/>
      <c r="CZ122" s="59"/>
      <c r="DA122" s="59"/>
      <c r="DB122" s="59"/>
      <c r="DC122" s="59"/>
      <c r="DD122" s="59"/>
      <c r="DE122" s="59"/>
      <c r="DF122" s="59"/>
      <c r="DG122" s="59"/>
      <c r="DH122" s="59"/>
      <c r="DI122" s="59"/>
      <c r="DJ122" s="59"/>
      <c r="DK122" s="59"/>
      <c r="DL122" s="59"/>
      <c r="DM122" s="59"/>
      <c r="DN122" s="59"/>
      <c r="DO122" s="59"/>
      <c r="DP122" s="59"/>
      <c r="DQ122" s="59"/>
      <c r="DR122" s="59"/>
      <c r="DS122" s="59"/>
      <c r="DT122" s="59"/>
      <c r="DU122" s="59"/>
      <c r="DV122" s="59"/>
      <c r="DW122" s="59"/>
      <c r="DX122" s="59"/>
      <c r="DY122" s="59"/>
      <c r="DZ122" s="59"/>
      <c r="EA122" s="59"/>
      <c r="EB122" s="59"/>
      <c r="EC122" s="59"/>
      <c r="ED122" s="59"/>
      <c r="EE122" s="59"/>
      <c r="EF122" s="59"/>
      <c r="EG122" s="59"/>
      <c r="EH122" s="59"/>
      <c r="EI122" s="59"/>
      <c r="EJ122" s="59"/>
      <c r="EK122" s="59"/>
      <c r="EL122" s="59"/>
      <c r="EM122" s="59"/>
      <c r="EN122" s="59"/>
      <c r="EO122" s="59"/>
      <c r="EP122" s="59"/>
      <c r="EQ122" s="59"/>
      <c r="ER122" s="59"/>
      <c r="ES122" s="59"/>
      <c r="ET122" s="59"/>
      <c r="EU122" s="59"/>
      <c r="EV122" s="59"/>
      <c r="EW122" s="59"/>
    </row>
    <row r="123" spans="1:153" outlineLevel="1" x14ac:dyDescent="0.2">
      <c r="AZ123" s="59"/>
      <c r="BA123" s="59"/>
      <c r="BB123" s="59"/>
      <c r="BC123" s="59"/>
      <c r="BD123" s="59"/>
      <c r="BE123" s="59"/>
      <c r="BF123" s="59"/>
      <c r="BG123" s="59"/>
      <c r="BH123" s="59"/>
      <c r="BI123" s="59"/>
      <c r="BJ123" s="59"/>
      <c r="BK123" s="59"/>
      <c r="BL123" s="59"/>
      <c r="BM123" s="59"/>
      <c r="BN123" s="59"/>
      <c r="BO123" s="59"/>
      <c r="BP123" s="59"/>
      <c r="BQ123" s="59"/>
      <c r="BR123" s="59"/>
      <c r="BS123" s="59"/>
      <c r="BT123" s="59"/>
      <c r="BU123" s="59"/>
      <c r="BV123" s="59"/>
      <c r="BW123" s="59"/>
      <c r="BX123" s="59"/>
      <c r="BY123" s="59"/>
      <c r="BZ123" s="59"/>
      <c r="CA123" s="59"/>
      <c r="CB123" s="59"/>
      <c r="CC123" s="59"/>
      <c r="CD123" s="59"/>
      <c r="CE123" s="59"/>
      <c r="CF123" s="59"/>
      <c r="CG123" s="59"/>
      <c r="CH123" s="59"/>
      <c r="CI123" s="59"/>
      <c r="CJ123" s="59"/>
      <c r="CK123" s="59"/>
      <c r="CL123" s="59"/>
      <c r="CM123" s="59"/>
      <c r="CN123" s="59"/>
      <c r="CO123" s="59"/>
      <c r="CP123" s="59"/>
      <c r="CQ123" s="59"/>
      <c r="CR123" s="59"/>
      <c r="CS123" s="59"/>
      <c r="CT123" s="59"/>
      <c r="CU123" s="59"/>
      <c r="CV123" s="59"/>
      <c r="CW123" s="59"/>
      <c r="CX123" s="59"/>
      <c r="CY123" s="59"/>
      <c r="CZ123" s="59"/>
      <c r="DA123" s="59"/>
      <c r="DB123" s="59"/>
      <c r="DC123" s="59"/>
      <c r="DD123" s="59"/>
      <c r="DE123" s="59"/>
      <c r="DF123" s="59"/>
      <c r="DG123" s="59"/>
      <c r="DH123" s="59"/>
      <c r="DI123" s="59"/>
      <c r="DJ123" s="59"/>
      <c r="DK123" s="59"/>
      <c r="DL123" s="59"/>
      <c r="DM123" s="59"/>
      <c r="DN123" s="59"/>
      <c r="DO123" s="59"/>
      <c r="DP123" s="59"/>
      <c r="DQ123" s="59"/>
      <c r="DR123" s="59"/>
      <c r="DS123" s="59"/>
      <c r="DT123" s="59"/>
      <c r="DU123" s="59"/>
      <c r="DV123" s="59"/>
      <c r="DW123" s="59"/>
      <c r="DX123" s="59"/>
      <c r="DY123" s="59"/>
      <c r="DZ123" s="59"/>
      <c r="EA123" s="59"/>
      <c r="EB123" s="59"/>
      <c r="EC123" s="59"/>
      <c r="ED123" s="59"/>
      <c r="EE123" s="59"/>
      <c r="EF123" s="59"/>
      <c r="EG123" s="59"/>
      <c r="EH123" s="59"/>
      <c r="EI123" s="59"/>
      <c r="EJ123" s="59"/>
      <c r="EK123" s="59"/>
      <c r="EL123" s="59"/>
      <c r="EM123" s="59"/>
      <c r="EN123" s="59"/>
      <c r="EO123" s="59"/>
      <c r="EP123" s="59"/>
      <c r="EQ123" s="59"/>
      <c r="ER123" s="59"/>
      <c r="ES123" s="59"/>
      <c r="ET123" s="59"/>
      <c r="EU123" s="59"/>
      <c r="EV123" s="59"/>
      <c r="EW123" s="59"/>
    </row>
    <row r="124" spans="1:153" outlineLevel="1" x14ac:dyDescent="0.2">
      <c r="AZ124" s="59"/>
      <c r="BA124" s="59"/>
      <c r="BB124" s="59"/>
      <c r="BC124" s="59"/>
      <c r="BD124" s="59"/>
      <c r="BE124" s="59"/>
      <c r="BF124" s="59"/>
      <c r="BG124" s="59"/>
      <c r="BH124" s="59"/>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c r="CG124" s="59"/>
      <c r="CH124" s="59"/>
      <c r="CI124" s="59"/>
      <c r="CJ124" s="59"/>
      <c r="CK124" s="59"/>
      <c r="CL124" s="59"/>
      <c r="CM124" s="59"/>
      <c r="CN124" s="59"/>
      <c r="CO124" s="59"/>
      <c r="CP124" s="59"/>
      <c r="CQ124" s="59"/>
      <c r="CR124" s="59"/>
      <c r="CS124" s="59"/>
      <c r="CT124" s="59"/>
      <c r="CU124" s="59"/>
      <c r="CV124" s="59"/>
      <c r="CW124" s="59"/>
      <c r="CX124" s="59"/>
      <c r="CY124" s="59"/>
      <c r="CZ124" s="59"/>
      <c r="DA124" s="59"/>
      <c r="DB124" s="59"/>
      <c r="DC124" s="59"/>
      <c r="DD124" s="59"/>
      <c r="DE124" s="59"/>
      <c r="DF124" s="59"/>
      <c r="DG124" s="59"/>
      <c r="DH124" s="59"/>
      <c r="DI124" s="59"/>
      <c r="DJ124" s="59"/>
      <c r="DK124" s="59"/>
      <c r="DL124" s="59"/>
      <c r="DM124" s="59"/>
      <c r="DN124" s="59"/>
      <c r="DO124" s="59"/>
      <c r="DP124" s="59"/>
      <c r="DQ124" s="59"/>
      <c r="DR124" s="59"/>
      <c r="DS124" s="59"/>
      <c r="DT124" s="59"/>
      <c r="DU124" s="59"/>
      <c r="DV124" s="59"/>
      <c r="DW124" s="59"/>
      <c r="DX124" s="59"/>
      <c r="DY124" s="59"/>
      <c r="DZ124" s="59"/>
      <c r="EA124" s="59"/>
      <c r="EB124" s="59"/>
      <c r="EC124" s="59"/>
      <c r="ED124" s="59"/>
      <c r="EE124" s="59"/>
      <c r="EF124" s="59"/>
      <c r="EG124" s="59"/>
      <c r="EH124" s="59"/>
      <c r="EI124" s="59"/>
      <c r="EJ124" s="59"/>
      <c r="EK124" s="59"/>
      <c r="EL124" s="59"/>
      <c r="EM124" s="59"/>
      <c r="EN124" s="59"/>
      <c r="EO124" s="59"/>
      <c r="EP124" s="59"/>
      <c r="EQ124" s="59"/>
      <c r="ER124" s="59"/>
      <c r="ES124" s="59"/>
      <c r="ET124" s="59"/>
      <c r="EU124" s="59"/>
      <c r="EV124" s="59"/>
      <c r="EW124" s="59"/>
    </row>
    <row r="125" spans="1:153" outlineLevel="1" x14ac:dyDescent="0.2">
      <c r="AZ125" s="59"/>
      <c r="BA125" s="59"/>
      <c r="BB125" s="59"/>
      <c r="BC125" s="59"/>
      <c r="BD125" s="59"/>
      <c r="BE125" s="59"/>
      <c r="BF125" s="59"/>
      <c r="BG125" s="59"/>
      <c r="BH125" s="59"/>
      <c r="BI125" s="59"/>
      <c r="BJ125" s="59"/>
      <c r="BK125" s="59"/>
      <c r="BL125" s="59"/>
      <c r="BM125" s="59"/>
      <c r="BN125" s="59"/>
      <c r="BO125" s="59"/>
      <c r="BP125" s="59"/>
      <c r="BQ125" s="59"/>
      <c r="BR125" s="59"/>
      <c r="BS125" s="59"/>
      <c r="BT125" s="59"/>
      <c r="BU125" s="59"/>
      <c r="BV125" s="59"/>
      <c r="BW125" s="59"/>
      <c r="BX125" s="59"/>
      <c r="BY125" s="59"/>
      <c r="BZ125" s="59"/>
      <c r="CA125" s="59"/>
      <c r="CB125" s="59"/>
      <c r="CC125" s="59"/>
      <c r="CD125" s="59"/>
      <c r="CE125" s="59"/>
      <c r="CF125" s="59"/>
      <c r="CG125" s="59"/>
      <c r="CH125" s="59"/>
      <c r="CI125" s="59"/>
      <c r="CJ125" s="59"/>
      <c r="CK125" s="59"/>
      <c r="CL125" s="59"/>
      <c r="CM125" s="59"/>
      <c r="CN125" s="59"/>
      <c r="CO125" s="59"/>
      <c r="CP125" s="59"/>
      <c r="CQ125" s="59"/>
      <c r="CR125" s="59"/>
      <c r="CS125" s="59"/>
      <c r="CT125" s="59"/>
      <c r="CU125" s="59"/>
      <c r="CV125" s="59"/>
      <c r="CW125" s="59"/>
      <c r="CX125" s="59"/>
      <c r="CY125" s="59"/>
      <c r="CZ125" s="59"/>
      <c r="DA125" s="59"/>
      <c r="DB125" s="59"/>
      <c r="DC125" s="59"/>
      <c r="DD125" s="59"/>
      <c r="DE125" s="59"/>
      <c r="DF125" s="59"/>
      <c r="DG125" s="59"/>
      <c r="DH125" s="59"/>
      <c r="DI125" s="59"/>
      <c r="DJ125" s="59"/>
      <c r="DK125" s="59"/>
      <c r="DL125" s="59"/>
      <c r="DM125" s="59"/>
      <c r="DN125" s="59"/>
      <c r="DO125" s="59"/>
      <c r="DP125" s="59"/>
      <c r="DQ125" s="59"/>
      <c r="DR125" s="59"/>
      <c r="DS125" s="59"/>
      <c r="DT125" s="59"/>
      <c r="DU125" s="59"/>
      <c r="DV125" s="59"/>
      <c r="DW125" s="59"/>
      <c r="DX125" s="59"/>
      <c r="DY125" s="59"/>
      <c r="DZ125" s="59"/>
      <c r="EA125" s="59"/>
      <c r="EB125" s="59"/>
      <c r="EC125" s="59"/>
      <c r="ED125" s="59"/>
      <c r="EE125" s="59"/>
      <c r="EF125" s="59"/>
      <c r="EG125" s="59"/>
      <c r="EH125" s="59"/>
      <c r="EI125" s="59"/>
      <c r="EJ125" s="59"/>
      <c r="EK125" s="59"/>
      <c r="EL125" s="59"/>
      <c r="EM125" s="59"/>
      <c r="EN125" s="59"/>
      <c r="EO125" s="59"/>
      <c r="EP125" s="59"/>
      <c r="EQ125" s="59"/>
      <c r="ER125" s="59"/>
      <c r="ES125" s="59"/>
      <c r="ET125" s="59"/>
      <c r="EU125" s="59"/>
      <c r="EV125" s="59"/>
      <c r="EW125" s="59"/>
    </row>
    <row r="126" spans="1:153" outlineLevel="1" x14ac:dyDescent="0.2">
      <c r="AZ126" s="59"/>
      <c r="BA126" s="59"/>
      <c r="BB126" s="59"/>
      <c r="BC126" s="59"/>
      <c r="BD126" s="59"/>
      <c r="BE126" s="59"/>
      <c r="BF126" s="59"/>
      <c r="BG126" s="59"/>
      <c r="BH126" s="59"/>
      <c r="BI126" s="59"/>
      <c r="BJ126" s="59"/>
      <c r="BK126" s="59"/>
      <c r="BL126" s="59"/>
      <c r="BM126" s="59"/>
      <c r="BN126" s="59"/>
      <c r="BO126" s="59"/>
      <c r="BP126" s="59"/>
      <c r="BQ126" s="59"/>
      <c r="BR126" s="59"/>
      <c r="BS126" s="59"/>
      <c r="BT126" s="59"/>
      <c r="BU126" s="59"/>
      <c r="BV126" s="59"/>
      <c r="BW126" s="59"/>
      <c r="BX126" s="59"/>
      <c r="BY126" s="59"/>
      <c r="BZ126" s="59"/>
      <c r="CA126" s="59"/>
      <c r="CB126" s="59"/>
      <c r="CC126" s="59"/>
      <c r="CD126" s="59"/>
      <c r="CE126" s="59"/>
      <c r="CF126" s="59"/>
      <c r="CG126" s="59"/>
      <c r="CH126" s="59"/>
      <c r="CI126" s="59"/>
      <c r="CJ126" s="59"/>
      <c r="CK126" s="59"/>
      <c r="CL126" s="59"/>
      <c r="CM126" s="59"/>
      <c r="CN126" s="59"/>
      <c r="CO126" s="59"/>
      <c r="CP126" s="59"/>
      <c r="CQ126" s="59"/>
      <c r="CR126" s="59"/>
      <c r="CS126" s="59"/>
      <c r="CT126" s="59"/>
      <c r="CU126" s="59"/>
      <c r="CV126" s="59"/>
      <c r="CW126" s="59"/>
      <c r="CX126" s="59"/>
      <c r="CY126" s="59"/>
      <c r="CZ126" s="59"/>
      <c r="DA126" s="59"/>
      <c r="DB126" s="59"/>
      <c r="DC126" s="59"/>
      <c r="DD126" s="59"/>
      <c r="DE126" s="59"/>
      <c r="DF126" s="59"/>
      <c r="DG126" s="59"/>
      <c r="DH126" s="59"/>
      <c r="DI126" s="59"/>
      <c r="DJ126" s="59"/>
      <c r="DK126" s="59"/>
      <c r="DL126" s="59"/>
      <c r="DM126" s="59"/>
      <c r="DN126" s="59"/>
      <c r="DO126" s="59"/>
      <c r="DP126" s="59"/>
      <c r="DQ126" s="59"/>
      <c r="DR126" s="59"/>
      <c r="DS126" s="59"/>
      <c r="DT126" s="59"/>
      <c r="DU126" s="59"/>
      <c r="DV126" s="59"/>
      <c r="DW126" s="59"/>
      <c r="DX126" s="59"/>
      <c r="DY126" s="59"/>
      <c r="DZ126" s="59"/>
      <c r="EA126" s="59"/>
      <c r="EB126" s="59"/>
      <c r="EC126" s="59"/>
      <c r="ED126" s="59"/>
      <c r="EE126" s="59"/>
      <c r="EF126" s="59"/>
      <c r="EG126" s="59"/>
      <c r="EH126" s="59"/>
      <c r="EI126" s="59"/>
      <c r="EJ126" s="59"/>
      <c r="EK126" s="59"/>
      <c r="EL126" s="59"/>
      <c r="EM126" s="59"/>
      <c r="EN126" s="59"/>
      <c r="EO126" s="59"/>
      <c r="EP126" s="59"/>
      <c r="EQ126" s="59"/>
      <c r="ER126" s="59"/>
      <c r="ES126" s="59"/>
      <c r="ET126" s="59"/>
      <c r="EU126" s="59"/>
      <c r="EV126" s="59"/>
      <c r="EW126" s="59"/>
    </row>
    <row r="127" spans="1:153" outlineLevel="1" x14ac:dyDescent="0.2">
      <c r="AZ127" s="59"/>
      <c r="BA127" s="59"/>
      <c r="BB127" s="59"/>
      <c r="BC127" s="59"/>
      <c r="BD127" s="59"/>
      <c r="BE127" s="59"/>
      <c r="BF127" s="59"/>
      <c r="BG127" s="59"/>
      <c r="BH127" s="59"/>
      <c r="BI127" s="59"/>
      <c r="BJ127" s="59"/>
      <c r="BK127" s="59"/>
      <c r="BL127" s="59"/>
      <c r="BM127" s="59"/>
      <c r="BN127" s="59"/>
      <c r="BO127" s="59"/>
      <c r="BP127" s="59"/>
      <c r="BQ127" s="59"/>
      <c r="BR127" s="59"/>
      <c r="BS127" s="59"/>
      <c r="BT127" s="59"/>
      <c r="BU127" s="59"/>
      <c r="BV127" s="59"/>
      <c r="BW127" s="59"/>
      <c r="BX127" s="59"/>
      <c r="BY127" s="59"/>
      <c r="BZ127" s="59"/>
      <c r="CA127" s="59"/>
      <c r="CB127" s="59"/>
      <c r="CC127" s="59"/>
      <c r="CD127" s="59"/>
      <c r="CE127" s="59"/>
      <c r="CF127" s="59"/>
      <c r="CG127" s="59"/>
      <c r="CH127" s="59"/>
      <c r="CI127" s="59"/>
      <c r="CJ127" s="59"/>
      <c r="CK127" s="59"/>
      <c r="CL127" s="59"/>
      <c r="CM127" s="59"/>
      <c r="CN127" s="59"/>
      <c r="CO127" s="59"/>
      <c r="CP127" s="59"/>
      <c r="CQ127" s="59"/>
      <c r="CR127" s="59"/>
      <c r="CS127" s="59"/>
      <c r="CT127" s="59"/>
      <c r="CU127" s="59"/>
      <c r="CV127" s="59"/>
      <c r="CW127" s="59"/>
      <c r="CX127" s="59"/>
      <c r="CY127" s="59"/>
      <c r="CZ127" s="59"/>
      <c r="DA127" s="59"/>
      <c r="DB127" s="59"/>
      <c r="DC127" s="59"/>
      <c r="DD127" s="59"/>
      <c r="DE127" s="59"/>
      <c r="DF127" s="59"/>
      <c r="DG127" s="59"/>
      <c r="DH127" s="59"/>
      <c r="DI127" s="59"/>
      <c r="DJ127" s="59"/>
      <c r="DK127" s="59"/>
      <c r="DL127" s="59"/>
      <c r="DM127" s="59"/>
      <c r="DN127" s="59"/>
      <c r="DO127" s="59"/>
      <c r="DP127" s="59"/>
      <c r="DQ127" s="59"/>
      <c r="DR127" s="59"/>
      <c r="DS127" s="59"/>
      <c r="DT127" s="59"/>
      <c r="DU127" s="59"/>
      <c r="DV127" s="59"/>
      <c r="DW127" s="59"/>
      <c r="DX127" s="59"/>
      <c r="DY127" s="59"/>
      <c r="DZ127" s="59"/>
      <c r="EA127" s="59"/>
      <c r="EB127" s="59"/>
      <c r="EC127" s="59"/>
      <c r="ED127" s="59"/>
      <c r="EE127" s="59"/>
      <c r="EF127" s="59"/>
      <c r="EG127" s="59"/>
      <c r="EH127" s="59"/>
      <c r="EI127" s="59"/>
      <c r="EJ127" s="59"/>
      <c r="EK127" s="59"/>
      <c r="EL127" s="59"/>
      <c r="EM127" s="59"/>
      <c r="EN127" s="59"/>
      <c r="EO127" s="59"/>
      <c r="EP127" s="59"/>
      <c r="EQ127" s="59"/>
      <c r="ER127" s="59"/>
      <c r="ES127" s="59"/>
      <c r="ET127" s="59"/>
      <c r="EU127" s="59"/>
      <c r="EV127" s="59"/>
      <c r="EW127" s="59"/>
    </row>
    <row r="128" spans="1:153" outlineLevel="1" x14ac:dyDescent="0.2">
      <c r="AZ128" s="59"/>
      <c r="BA128" s="59"/>
      <c r="BB128" s="59"/>
      <c r="BC128" s="59"/>
      <c r="BD128" s="59"/>
      <c r="BE128" s="59"/>
      <c r="BF128" s="59"/>
      <c r="BG128" s="59"/>
      <c r="BH128" s="59"/>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c r="CG128" s="59"/>
      <c r="CH128" s="59"/>
      <c r="CI128" s="59"/>
      <c r="CJ128" s="59"/>
      <c r="CK128" s="59"/>
      <c r="CL128" s="59"/>
      <c r="CM128" s="59"/>
      <c r="CN128" s="59"/>
      <c r="CO128" s="59"/>
      <c r="CP128" s="59"/>
      <c r="CQ128" s="59"/>
      <c r="CR128" s="59"/>
      <c r="CS128" s="59"/>
      <c r="CT128" s="59"/>
      <c r="CU128" s="59"/>
      <c r="CV128" s="59"/>
      <c r="CW128" s="59"/>
      <c r="CX128" s="59"/>
      <c r="CY128" s="59"/>
      <c r="CZ128" s="59"/>
      <c r="DA128" s="59"/>
      <c r="DB128" s="59"/>
      <c r="DC128" s="59"/>
      <c r="DD128" s="59"/>
      <c r="DE128" s="59"/>
      <c r="DF128" s="59"/>
      <c r="DG128" s="59"/>
      <c r="DH128" s="59"/>
      <c r="DI128" s="59"/>
      <c r="DJ128" s="59"/>
      <c r="DK128" s="59"/>
      <c r="DL128" s="59"/>
      <c r="DM128" s="59"/>
      <c r="DN128" s="59"/>
      <c r="DO128" s="59"/>
      <c r="DP128" s="59"/>
      <c r="DQ128" s="59"/>
      <c r="DR128" s="59"/>
      <c r="DS128" s="59"/>
      <c r="DT128" s="59"/>
      <c r="DU128" s="59"/>
      <c r="DV128" s="59"/>
      <c r="DW128" s="59"/>
      <c r="DX128" s="59"/>
      <c r="DY128" s="59"/>
      <c r="DZ128" s="59"/>
      <c r="EA128" s="59"/>
      <c r="EB128" s="59"/>
      <c r="EC128" s="59"/>
      <c r="ED128" s="59"/>
      <c r="EE128" s="59"/>
      <c r="EF128" s="59"/>
      <c r="EG128" s="59"/>
      <c r="EH128" s="59"/>
      <c r="EI128" s="59"/>
      <c r="EJ128" s="59"/>
      <c r="EK128" s="59"/>
      <c r="EL128" s="59"/>
      <c r="EM128" s="59"/>
      <c r="EN128" s="59"/>
      <c r="EO128" s="59"/>
      <c r="EP128" s="59"/>
      <c r="EQ128" s="59"/>
      <c r="ER128" s="59"/>
      <c r="ES128" s="59"/>
      <c r="ET128" s="59"/>
      <c r="EU128" s="59"/>
      <c r="EV128" s="59"/>
      <c r="EW128" s="59"/>
    </row>
    <row r="129" spans="1:153" outlineLevel="1" x14ac:dyDescent="0.2">
      <c r="AZ129" s="59"/>
      <c r="BA129" s="59"/>
      <c r="BB129" s="59"/>
      <c r="BC129" s="59"/>
      <c r="BD129" s="59"/>
      <c r="BE129" s="59"/>
      <c r="BF129" s="59"/>
      <c r="BG129" s="59"/>
      <c r="BH129" s="59"/>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c r="CG129" s="59"/>
      <c r="CH129" s="59"/>
      <c r="CI129" s="59"/>
      <c r="CJ129" s="59"/>
      <c r="CK129" s="59"/>
      <c r="CL129" s="59"/>
      <c r="CM129" s="59"/>
      <c r="CN129" s="59"/>
      <c r="CO129" s="59"/>
      <c r="CP129" s="59"/>
      <c r="CQ129" s="59"/>
      <c r="CR129" s="59"/>
      <c r="CS129" s="59"/>
      <c r="CT129" s="59"/>
      <c r="CU129" s="59"/>
      <c r="CV129" s="59"/>
      <c r="CW129" s="59"/>
      <c r="CX129" s="59"/>
      <c r="CY129" s="59"/>
      <c r="CZ129" s="59"/>
      <c r="DA129" s="59"/>
      <c r="DB129" s="59"/>
      <c r="DC129" s="59"/>
      <c r="DD129" s="59"/>
      <c r="DE129" s="59"/>
      <c r="DF129" s="59"/>
      <c r="DG129" s="59"/>
      <c r="DH129" s="59"/>
      <c r="DI129" s="59"/>
      <c r="DJ129" s="59"/>
      <c r="DK129" s="59"/>
      <c r="DL129" s="59"/>
      <c r="DM129" s="59"/>
      <c r="DN129" s="59"/>
      <c r="DO129" s="59"/>
      <c r="DP129" s="59"/>
      <c r="DQ129" s="59"/>
      <c r="DR129" s="59"/>
      <c r="DS129" s="59"/>
      <c r="DT129" s="59"/>
      <c r="DU129" s="59"/>
      <c r="DV129" s="59"/>
      <c r="DW129" s="59"/>
      <c r="DX129" s="59"/>
      <c r="DY129" s="59"/>
      <c r="DZ129" s="59"/>
      <c r="EA129" s="59"/>
      <c r="EB129" s="59"/>
      <c r="EC129" s="59"/>
      <c r="ED129" s="59"/>
      <c r="EE129" s="59"/>
      <c r="EF129" s="59"/>
      <c r="EG129" s="59"/>
      <c r="EH129" s="59"/>
      <c r="EI129" s="59"/>
      <c r="EJ129" s="59"/>
      <c r="EK129" s="59"/>
      <c r="EL129" s="59"/>
      <c r="EM129" s="59"/>
      <c r="EN129" s="59"/>
      <c r="EO129" s="59"/>
      <c r="EP129" s="59"/>
      <c r="EQ129" s="59"/>
      <c r="ER129" s="59"/>
      <c r="ES129" s="59"/>
      <c r="ET129" s="59"/>
      <c r="EU129" s="59"/>
      <c r="EV129" s="59"/>
      <c r="EW129" s="59"/>
    </row>
    <row r="130" spans="1:153" outlineLevel="1" x14ac:dyDescent="0.2">
      <c r="AZ130" s="59"/>
      <c r="BA130" s="59"/>
      <c r="BB130" s="59"/>
      <c r="BC130" s="59"/>
      <c r="BD130" s="59"/>
      <c r="BE130" s="59"/>
      <c r="BF130" s="59"/>
      <c r="BG130" s="59"/>
      <c r="BH130" s="59"/>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c r="CG130" s="59"/>
      <c r="CH130" s="59"/>
      <c r="CI130" s="59"/>
      <c r="CJ130" s="59"/>
      <c r="CK130" s="59"/>
      <c r="CL130" s="59"/>
      <c r="CM130" s="59"/>
      <c r="CN130" s="59"/>
      <c r="CO130" s="59"/>
      <c r="CP130" s="59"/>
      <c r="CQ130" s="59"/>
      <c r="CR130" s="59"/>
      <c r="CS130" s="59"/>
      <c r="CT130" s="59"/>
      <c r="CU130" s="59"/>
      <c r="CV130" s="59"/>
      <c r="CW130" s="59"/>
      <c r="CX130" s="59"/>
      <c r="CY130" s="59"/>
      <c r="CZ130" s="59"/>
      <c r="DA130" s="59"/>
      <c r="DB130" s="59"/>
      <c r="DC130" s="59"/>
      <c r="DD130" s="59"/>
      <c r="DE130" s="59"/>
      <c r="DF130" s="59"/>
      <c r="DG130" s="59"/>
      <c r="DH130" s="59"/>
      <c r="DI130" s="59"/>
      <c r="DJ130" s="59"/>
      <c r="DK130" s="59"/>
      <c r="DL130" s="59"/>
      <c r="DM130" s="59"/>
      <c r="DN130" s="59"/>
      <c r="DO130" s="59"/>
      <c r="DP130" s="59"/>
      <c r="DQ130" s="59"/>
      <c r="DR130" s="59"/>
      <c r="DS130" s="59"/>
      <c r="DT130" s="59"/>
      <c r="DU130" s="59"/>
      <c r="DV130" s="59"/>
      <c r="DW130" s="59"/>
      <c r="DX130" s="59"/>
      <c r="DY130" s="59"/>
      <c r="DZ130" s="59"/>
      <c r="EA130" s="59"/>
      <c r="EB130" s="59"/>
      <c r="EC130" s="59"/>
      <c r="ED130" s="59"/>
      <c r="EE130" s="59"/>
      <c r="EF130" s="59"/>
      <c r="EG130" s="59"/>
      <c r="EH130" s="59"/>
      <c r="EI130" s="59"/>
      <c r="EJ130" s="59"/>
      <c r="EK130" s="59"/>
      <c r="EL130" s="59"/>
      <c r="EM130" s="59"/>
      <c r="EN130" s="59"/>
      <c r="EO130" s="59"/>
      <c r="EP130" s="59"/>
      <c r="EQ130" s="59"/>
      <c r="ER130" s="59"/>
      <c r="ES130" s="59"/>
      <c r="ET130" s="59"/>
      <c r="EU130" s="59"/>
      <c r="EV130" s="59"/>
      <c r="EW130" s="59"/>
    </row>
    <row r="131" spans="1:153" outlineLevel="1" x14ac:dyDescent="0.2">
      <c r="AZ131" s="59"/>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c r="CG131" s="59"/>
      <c r="CH131" s="59"/>
      <c r="CI131" s="59"/>
      <c r="CJ131" s="59"/>
      <c r="CK131" s="59"/>
      <c r="CL131" s="59"/>
      <c r="CM131" s="59"/>
      <c r="CN131" s="59"/>
      <c r="CO131" s="59"/>
      <c r="CP131" s="59"/>
      <c r="CQ131" s="59"/>
      <c r="CR131" s="59"/>
      <c r="CS131" s="59"/>
      <c r="CT131" s="59"/>
      <c r="CU131" s="59"/>
      <c r="CV131" s="59"/>
      <c r="CW131" s="59"/>
      <c r="CX131" s="59"/>
      <c r="CY131" s="59"/>
      <c r="CZ131" s="59"/>
      <c r="DA131" s="59"/>
      <c r="DB131" s="59"/>
      <c r="DC131" s="59"/>
      <c r="DD131" s="59"/>
      <c r="DE131" s="59"/>
      <c r="DF131" s="59"/>
      <c r="DG131" s="59"/>
      <c r="DH131" s="59"/>
      <c r="DI131" s="59"/>
      <c r="DJ131" s="59"/>
      <c r="DK131" s="59"/>
      <c r="DL131" s="59"/>
      <c r="DM131" s="59"/>
      <c r="DN131" s="59"/>
      <c r="DO131" s="59"/>
      <c r="DP131" s="59"/>
      <c r="DQ131" s="59"/>
      <c r="DR131" s="59"/>
      <c r="DS131" s="59"/>
      <c r="DT131" s="59"/>
      <c r="DU131" s="59"/>
      <c r="DV131" s="59"/>
      <c r="DW131" s="59"/>
      <c r="DX131" s="59"/>
      <c r="DY131" s="59"/>
      <c r="DZ131" s="59"/>
      <c r="EA131" s="59"/>
      <c r="EB131" s="59"/>
      <c r="EC131" s="59"/>
      <c r="ED131" s="59"/>
      <c r="EE131" s="59"/>
      <c r="EF131" s="59"/>
      <c r="EG131" s="59"/>
      <c r="EH131" s="59"/>
      <c r="EI131" s="59"/>
      <c r="EJ131" s="59"/>
      <c r="EK131" s="59"/>
      <c r="EL131" s="59"/>
      <c r="EM131" s="59"/>
      <c r="EN131" s="59"/>
      <c r="EO131" s="59"/>
      <c r="EP131" s="59"/>
      <c r="EQ131" s="59"/>
      <c r="ER131" s="59"/>
      <c r="ES131" s="59"/>
      <c r="ET131" s="59"/>
      <c r="EU131" s="59"/>
      <c r="EV131" s="59"/>
      <c r="EW131" s="59"/>
    </row>
    <row r="132" spans="1:153" outlineLevel="1" x14ac:dyDescent="0.2">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c r="CG132" s="59"/>
      <c r="CH132" s="59"/>
      <c r="CI132" s="59"/>
      <c r="CJ132" s="59"/>
      <c r="CK132" s="59"/>
      <c r="CL132" s="59"/>
      <c r="CM132" s="59"/>
      <c r="CN132" s="59"/>
      <c r="CO132" s="59"/>
      <c r="CP132" s="59"/>
      <c r="CQ132" s="59"/>
      <c r="CR132" s="59"/>
      <c r="CS132" s="59"/>
      <c r="CT132" s="59"/>
      <c r="CU132" s="59"/>
      <c r="CV132" s="59"/>
      <c r="CW132" s="59"/>
      <c r="CX132" s="59"/>
      <c r="CY132" s="59"/>
      <c r="CZ132" s="59"/>
      <c r="DA132" s="59"/>
      <c r="DB132" s="59"/>
      <c r="DC132" s="59"/>
      <c r="DD132" s="59"/>
      <c r="DE132" s="59"/>
      <c r="DF132" s="59"/>
      <c r="DG132" s="59"/>
      <c r="DH132" s="59"/>
      <c r="DI132" s="59"/>
      <c r="DJ132" s="59"/>
      <c r="DK132" s="59"/>
      <c r="DL132" s="59"/>
      <c r="DM132" s="59"/>
      <c r="DN132" s="59"/>
      <c r="DO132" s="59"/>
      <c r="DP132" s="59"/>
      <c r="DQ132" s="59"/>
      <c r="DR132" s="59"/>
      <c r="DS132" s="59"/>
      <c r="DT132" s="59"/>
      <c r="DU132" s="59"/>
      <c r="DV132" s="59"/>
      <c r="DW132" s="59"/>
      <c r="DX132" s="59"/>
      <c r="DY132" s="59"/>
      <c r="DZ132" s="59"/>
      <c r="EA132" s="59"/>
      <c r="EB132" s="59"/>
      <c r="EC132" s="59"/>
      <c r="ED132" s="59"/>
      <c r="EE132" s="59"/>
      <c r="EF132" s="59"/>
      <c r="EG132" s="59"/>
      <c r="EH132" s="59"/>
      <c r="EI132" s="59"/>
      <c r="EJ132" s="59"/>
      <c r="EK132" s="59"/>
      <c r="EL132" s="59"/>
      <c r="EM132" s="59"/>
      <c r="EN132" s="59"/>
      <c r="EO132" s="59"/>
      <c r="EP132" s="59"/>
      <c r="EQ132" s="59"/>
      <c r="ER132" s="59"/>
      <c r="ES132" s="59"/>
      <c r="ET132" s="59"/>
      <c r="EU132" s="59"/>
      <c r="EV132" s="59"/>
      <c r="EW132" s="59"/>
    </row>
    <row r="133" spans="1:153" outlineLevel="1" x14ac:dyDescent="0.2">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59"/>
      <c r="DI133" s="59"/>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row>
    <row r="134" spans="1:153" outlineLevel="1" x14ac:dyDescent="0.2">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59"/>
      <c r="DI134" s="59"/>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row>
    <row r="135" spans="1:153" outlineLevel="1" x14ac:dyDescent="0.2">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59"/>
      <c r="DI135" s="59"/>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row>
    <row r="136" spans="1:153" x14ac:dyDescent="0.2">
      <c r="A136" s="75"/>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59"/>
      <c r="DI136" s="59"/>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row>
    <row r="137" spans="1:153" x14ac:dyDescent="0.2">
      <c r="A137" s="12" t="s">
        <v>171</v>
      </c>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59"/>
      <c r="DI137" s="59"/>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row>
    <row r="138" spans="1:153" outlineLevel="1" x14ac:dyDescent="0.2">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59"/>
      <c r="DI138" s="59"/>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row>
    <row r="139" spans="1:153" outlineLevel="1" x14ac:dyDescent="0.2">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59"/>
      <c r="DI139" s="59"/>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row>
    <row r="140" spans="1:153" outlineLevel="1" x14ac:dyDescent="0.2">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59"/>
      <c r="DI140" s="59"/>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row>
    <row r="141" spans="1:153" outlineLevel="1" x14ac:dyDescent="0.2">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59"/>
      <c r="DI141" s="59"/>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row>
    <row r="142" spans="1:153" outlineLevel="1" x14ac:dyDescent="0.2">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59"/>
      <c r="DI142" s="59"/>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row>
    <row r="143" spans="1:153" outlineLevel="1" x14ac:dyDescent="0.2">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59"/>
      <c r="DI143" s="59"/>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row>
    <row r="144" spans="1:153" outlineLevel="1" x14ac:dyDescent="0.2">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59"/>
      <c r="DI144" s="59"/>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row>
    <row r="145" spans="1:153" outlineLevel="1" x14ac:dyDescent="0.2">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59"/>
      <c r="DI145" s="59"/>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row>
    <row r="146" spans="1:153" outlineLevel="1" x14ac:dyDescent="0.2">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59"/>
      <c r="DI146" s="59"/>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row>
    <row r="147" spans="1:153" outlineLevel="1" x14ac:dyDescent="0.2">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59"/>
      <c r="DI147" s="59"/>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row>
    <row r="148" spans="1:153" outlineLevel="1" x14ac:dyDescent="0.2">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59"/>
      <c r="DI148" s="59"/>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row>
    <row r="149" spans="1:153" outlineLevel="1" x14ac:dyDescent="0.2">
      <c r="AZ149" s="59"/>
      <c r="BA149" s="59"/>
      <c r="BB149" s="59"/>
      <c r="BC149" s="59"/>
      <c r="BD149" s="59"/>
      <c r="BE149" s="59"/>
      <c r="BF149" s="59"/>
      <c r="BG149" s="59"/>
      <c r="BH149" s="59"/>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59"/>
      <c r="DI149" s="59"/>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row>
    <row r="150" spans="1:153" outlineLevel="1" x14ac:dyDescent="0.2">
      <c r="AZ150" s="59"/>
      <c r="BA150" s="59"/>
      <c r="BB150" s="59"/>
      <c r="BC150" s="59"/>
      <c r="BD150" s="59"/>
      <c r="BE150" s="59"/>
      <c r="BF150" s="59"/>
      <c r="BG150" s="59"/>
      <c r="BH150" s="59"/>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59"/>
      <c r="DI150" s="59"/>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row>
    <row r="151" spans="1:153" outlineLevel="1" x14ac:dyDescent="0.2">
      <c r="AZ151" s="59"/>
      <c r="BA151" s="59"/>
      <c r="BB151" s="59"/>
      <c r="BC151" s="59"/>
      <c r="BD151" s="59"/>
      <c r="BE151" s="59"/>
      <c r="BF151" s="59"/>
      <c r="BG151" s="59"/>
      <c r="BH151" s="59"/>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c r="DE151" s="59"/>
      <c r="DF151" s="59"/>
      <c r="DG151" s="59"/>
      <c r="DH151" s="59"/>
      <c r="DI151" s="59"/>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row>
    <row r="152" spans="1:153" outlineLevel="1" x14ac:dyDescent="0.2">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59"/>
      <c r="DI152" s="59"/>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row>
    <row r="153" spans="1:153" outlineLevel="1" x14ac:dyDescent="0.2">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59"/>
      <c r="DI153" s="59"/>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row>
    <row r="154" spans="1:153" outlineLevel="1" x14ac:dyDescent="0.2">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59"/>
      <c r="DI154" s="59"/>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row>
    <row r="155" spans="1:153" outlineLevel="1" x14ac:dyDescent="0.2">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59"/>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59"/>
      <c r="DI155" s="59"/>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row>
    <row r="156" spans="1:153" outlineLevel="1" x14ac:dyDescent="0.2">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59"/>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59"/>
      <c r="DI156" s="59"/>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row>
    <row r="157" spans="1:153" outlineLevel="1" x14ac:dyDescent="0.2">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59"/>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59"/>
      <c r="DI157" s="59"/>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row>
    <row r="158" spans="1:153" x14ac:dyDescent="0.2">
      <c r="A158" s="75"/>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59"/>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59"/>
      <c r="DI158" s="59"/>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row>
    <row r="159" spans="1:153" x14ac:dyDescent="0.2">
      <c r="A159" s="12" t="s">
        <v>172</v>
      </c>
      <c r="AZ159" s="59" t="s">
        <v>207</v>
      </c>
      <c r="BA159" s="59"/>
      <c r="BB159" s="59"/>
      <c r="BC159" s="59">
        <v>10</v>
      </c>
      <c r="BD159" s="59"/>
      <c r="BE159" s="59"/>
      <c r="BF159" s="59"/>
      <c r="BG159" s="59"/>
      <c r="BH159" s="59"/>
      <c r="BI159" s="59"/>
      <c r="BJ159" s="59"/>
      <c r="BK159" s="59"/>
      <c r="BL159" s="59"/>
      <c r="BM159" s="59"/>
      <c r="BN159" s="59"/>
      <c r="BO159" s="59"/>
      <c r="BP159" s="59"/>
      <c r="BQ159" s="59"/>
      <c r="BR159" s="59"/>
      <c r="BS159" s="59"/>
      <c r="BT159" s="59"/>
      <c r="BU159" s="59"/>
      <c r="BV159" s="59"/>
      <c r="BW159" s="59"/>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59"/>
      <c r="DI159" s="59"/>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row>
    <row r="160" spans="1:153" outlineLevel="1" x14ac:dyDescent="0.2">
      <c r="E160" s="26" t="s">
        <v>206</v>
      </c>
      <c r="F160" s="58">
        <f>$BC$159/20</f>
        <v>0.5</v>
      </c>
      <c r="AZ160" s="59" t="s">
        <v>187</v>
      </c>
      <c r="BA160" s="59">
        <v>0</v>
      </c>
      <c r="BB160" s="59">
        <v>0.01</v>
      </c>
      <c r="BC160" s="59">
        <v>0.02</v>
      </c>
      <c r="BD160" s="59">
        <v>0.03</v>
      </c>
      <c r="BE160" s="59">
        <v>0.04</v>
      </c>
      <c r="BF160" s="59">
        <v>0.05</v>
      </c>
      <c r="BG160" s="59">
        <v>6.0000000000000005E-2</v>
      </c>
      <c r="BH160" s="59">
        <v>7.0000000000000007E-2</v>
      </c>
      <c r="BI160" s="59">
        <v>0.08</v>
      </c>
      <c r="BJ160" s="59">
        <v>0.09</v>
      </c>
      <c r="BK160" s="59">
        <v>9.9999999999999992E-2</v>
      </c>
      <c r="BL160" s="59">
        <v>0.10999999999999999</v>
      </c>
      <c r="BM160" s="59">
        <v>0.11999999999999998</v>
      </c>
      <c r="BN160" s="59">
        <v>0.12999999999999998</v>
      </c>
      <c r="BO160" s="59">
        <v>0.13999999999999999</v>
      </c>
      <c r="BP160" s="59">
        <v>0.15</v>
      </c>
      <c r="BQ160" s="59">
        <v>0.16</v>
      </c>
      <c r="BR160" s="59">
        <v>0.17</v>
      </c>
      <c r="BS160" s="59">
        <v>0.18000000000000002</v>
      </c>
      <c r="BT160" s="59">
        <v>0.19000000000000003</v>
      </c>
      <c r="BU160" s="59">
        <v>0.20000000000000004</v>
      </c>
      <c r="BV160" s="59">
        <v>0.21000000000000005</v>
      </c>
      <c r="BW160" s="59">
        <v>0.22000000000000006</v>
      </c>
      <c r="BX160" s="59">
        <v>0.23000000000000007</v>
      </c>
      <c r="BY160" s="59">
        <v>0.24000000000000007</v>
      </c>
      <c r="BZ160" s="59">
        <v>0.25000000000000006</v>
      </c>
      <c r="CA160" s="59">
        <v>0.26000000000000006</v>
      </c>
      <c r="CB160" s="59">
        <v>0.27000000000000007</v>
      </c>
      <c r="CC160" s="59">
        <v>0.28000000000000008</v>
      </c>
      <c r="CD160" s="59">
        <v>0.29000000000000009</v>
      </c>
      <c r="CE160" s="59">
        <v>0.3000000000000001</v>
      </c>
      <c r="CF160" s="59">
        <v>0.31000000000000011</v>
      </c>
      <c r="CG160" s="59">
        <v>0.32000000000000012</v>
      </c>
      <c r="CH160" s="59">
        <v>0.33000000000000013</v>
      </c>
      <c r="CI160" s="59">
        <v>0.34000000000000014</v>
      </c>
      <c r="CJ160" s="59">
        <v>0.35000000000000014</v>
      </c>
      <c r="CK160" s="59">
        <v>0.36000000000000015</v>
      </c>
      <c r="CL160" s="59">
        <v>0.37000000000000016</v>
      </c>
      <c r="CM160" s="59">
        <v>0.38000000000000017</v>
      </c>
      <c r="CN160" s="59">
        <v>0.39000000000000018</v>
      </c>
      <c r="CO160" s="59">
        <v>0.40000000000000019</v>
      </c>
      <c r="CP160" s="59">
        <v>0.4100000000000002</v>
      </c>
      <c r="CQ160" s="59">
        <v>0.42000000000000021</v>
      </c>
      <c r="CR160" s="59">
        <v>0.43000000000000022</v>
      </c>
      <c r="CS160" s="59">
        <v>0.44000000000000022</v>
      </c>
      <c r="CT160" s="59">
        <v>0.45000000000000023</v>
      </c>
      <c r="CU160" s="59">
        <v>0.46000000000000024</v>
      </c>
      <c r="CV160" s="59">
        <v>0.47000000000000025</v>
      </c>
      <c r="CW160" s="59">
        <v>0.48000000000000026</v>
      </c>
      <c r="CX160" s="59">
        <v>0.49000000000000027</v>
      </c>
      <c r="CY160" s="59">
        <v>0.50000000000000022</v>
      </c>
      <c r="CZ160" s="59">
        <v>0.51000000000000023</v>
      </c>
      <c r="DA160" s="59">
        <v>0.52000000000000024</v>
      </c>
      <c r="DB160" s="59">
        <v>0.53000000000000025</v>
      </c>
      <c r="DC160" s="59">
        <v>0.54000000000000026</v>
      </c>
      <c r="DD160" s="59">
        <v>0.55000000000000027</v>
      </c>
      <c r="DE160" s="59">
        <v>0.56000000000000028</v>
      </c>
      <c r="DF160" s="59">
        <v>0.57000000000000028</v>
      </c>
      <c r="DG160" s="59">
        <v>0.58000000000000029</v>
      </c>
      <c r="DH160" s="59">
        <v>0.5900000000000003</v>
      </c>
      <c r="DI160" s="59">
        <v>0.60000000000000031</v>
      </c>
      <c r="DJ160" s="59">
        <v>0.61000000000000032</v>
      </c>
      <c r="DK160" s="59">
        <v>0.62000000000000033</v>
      </c>
      <c r="DL160" s="59">
        <v>0.63000000000000034</v>
      </c>
      <c r="DM160" s="59">
        <v>0.64000000000000035</v>
      </c>
      <c r="DN160" s="59">
        <v>0.65000000000000036</v>
      </c>
      <c r="DO160" s="59">
        <v>0.66000000000000036</v>
      </c>
      <c r="DP160" s="59">
        <v>0.67000000000000037</v>
      </c>
      <c r="DQ160" s="59">
        <v>0.68000000000000038</v>
      </c>
      <c r="DR160" s="59">
        <v>0.69000000000000039</v>
      </c>
      <c r="DS160" s="59">
        <v>0.7000000000000004</v>
      </c>
      <c r="DT160" s="59">
        <v>0.71000000000000041</v>
      </c>
      <c r="DU160" s="59">
        <v>0.72000000000000042</v>
      </c>
      <c r="DV160" s="59">
        <v>0.73000000000000043</v>
      </c>
      <c r="DW160" s="59">
        <v>0.74000000000000044</v>
      </c>
      <c r="DX160" s="59">
        <v>0.75000000000000044</v>
      </c>
      <c r="DY160" s="59">
        <v>0.76000000000000045</v>
      </c>
      <c r="DZ160" s="59">
        <v>0.77000000000000046</v>
      </c>
      <c r="EA160" s="59">
        <v>0.78000000000000047</v>
      </c>
      <c r="EB160" s="59">
        <v>0.79000000000000048</v>
      </c>
      <c r="EC160" s="59">
        <v>0.80000000000000049</v>
      </c>
      <c r="ED160" s="59">
        <v>0.8100000000000005</v>
      </c>
      <c r="EE160" s="59">
        <v>0.82000000000000051</v>
      </c>
      <c r="EF160" s="59">
        <v>0.83000000000000052</v>
      </c>
      <c r="EG160" s="59">
        <v>0.84000000000000052</v>
      </c>
      <c r="EH160" s="59">
        <v>0.85000000000000053</v>
      </c>
      <c r="EI160" s="59">
        <v>0.86000000000000054</v>
      </c>
      <c r="EJ160" s="59">
        <v>0.87000000000000055</v>
      </c>
      <c r="EK160" s="59">
        <v>0.88000000000000056</v>
      </c>
      <c r="EL160" s="59">
        <v>0.89000000000000057</v>
      </c>
      <c r="EM160" s="59">
        <v>0.90000000000000058</v>
      </c>
      <c r="EN160" s="59">
        <v>0.91000000000000059</v>
      </c>
      <c r="EO160" s="59">
        <v>0.9200000000000006</v>
      </c>
      <c r="EP160" s="59">
        <v>0.9300000000000006</v>
      </c>
      <c r="EQ160" s="59">
        <v>0.94000000000000061</v>
      </c>
      <c r="ER160" s="59">
        <v>0.95000000000000062</v>
      </c>
      <c r="ES160" s="59">
        <v>0.96000000000000063</v>
      </c>
      <c r="ET160" s="59">
        <v>0.97000000000000064</v>
      </c>
      <c r="EU160" s="59">
        <v>0.98000000000000065</v>
      </c>
      <c r="EV160" s="59">
        <v>0.99000000000000066</v>
      </c>
      <c r="EW160" s="59">
        <v>1.0000000000000007</v>
      </c>
    </row>
    <row r="161" spans="52:153" outlineLevel="1" x14ac:dyDescent="0.2">
      <c r="AZ161" s="59" t="s">
        <v>208</v>
      </c>
      <c r="BA161" s="59">
        <v>1</v>
      </c>
      <c r="BB161" s="59">
        <v>0.94444444444444442</v>
      </c>
      <c r="BC161" s="59">
        <v>0.95555555555555549</v>
      </c>
      <c r="BD161" s="59">
        <v>0.94444444444444442</v>
      </c>
      <c r="BE161" s="59">
        <v>0.94444444444444442</v>
      </c>
      <c r="BF161" s="59">
        <v>0.94444444444444442</v>
      </c>
      <c r="BG161" s="59">
        <v>0.94444444444444442</v>
      </c>
      <c r="BH161" s="59">
        <v>0.94444444444444442</v>
      </c>
      <c r="BI161" s="59">
        <v>0.94444444444444442</v>
      </c>
      <c r="BJ161" s="59">
        <v>0.94444444444444442</v>
      </c>
      <c r="BK161" s="59">
        <v>0.94444444444444442</v>
      </c>
      <c r="BL161" s="59">
        <v>0.94444444444444442</v>
      </c>
      <c r="BM161" s="59">
        <v>0.94444444444444442</v>
      </c>
      <c r="BN161" s="59">
        <v>0.94444444444444442</v>
      </c>
      <c r="BO161" s="59">
        <v>0.94444444444444442</v>
      </c>
      <c r="BP161" s="59">
        <v>0.94444444444444442</v>
      </c>
      <c r="BQ161" s="59">
        <v>0.94444444444444442</v>
      </c>
      <c r="BR161" s="59">
        <v>0.94444444444444442</v>
      </c>
      <c r="BS161" s="59">
        <v>0.93333333333333335</v>
      </c>
      <c r="BT161" s="59">
        <v>0.92222222222222228</v>
      </c>
      <c r="BU161" s="59">
        <v>0.91111111111111098</v>
      </c>
      <c r="BV161" s="59">
        <v>0.89999999999999991</v>
      </c>
      <c r="BW161" s="59">
        <v>0.88888888888888884</v>
      </c>
      <c r="BX161" s="59">
        <v>0.88888888888888884</v>
      </c>
      <c r="BY161" s="59">
        <v>0.88888888888888884</v>
      </c>
      <c r="BZ161" s="59">
        <v>0.88888888888888884</v>
      </c>
      <c r="CA161" s="59">
        <v>0.87777777777777777</v>
      </c>
      <c r="CB161" s="59">
        <v>0.8666666666666667</v>
      </c>
      <c r="CC161" s="59">
        <v>0.85555555555555562</v>
      </c>
      <c r="CD161" s="59">
        <v>0.84444444444444444</v>
      </c>
      <c r="CE161" s="59">
        <v>0.83333333333333337</v>
      </c>
      <c r="CF161" s="59">
        <v>0.8222222222222223</v>
      </c>
      <c r="CG161" s="59">
        <v>0.81111111111111112</v>
      </c>
      <c r="CH161" s="59">
        <v>0.8</v>
      </c>
      <c r="CI161" s="59">
        <v>0.78888888888888886</v>
      </c>
      <c r="CJ161" s="59">
        <v>0.77777777777777779</v>
      </c>
      <c r="CK161" s="59">
        <v>0.77777777777777779</v>
      </c>
      <c r="CL161" s="59">
        <v>0.77777777777777779</v>
      </c>
      <c r="CM161" s="59">
        <v>0.77777777777777779</v>
      </c>
      <c r="CN161" s="59">
        <v>0.77777777777777779</v>
      </c>
      <c r="CO161" s="59">
        <v>0.77777777777777779</v>
      </c>
      <c r="CP161" s="59">
        <v>0.77777777777777779</v>
      </c>
      <c r="CQ161" s="59">
        <v>0.77777777777777779</v>
      </c>
      <c r="CR161" s="59">
        <v>0.77777777777777779</v>
      </c>
      <c r="CS161" s="59">
        <v>0.77777777777777779</v>
      </c>
      <c r="CT161" s="59">
        <v>0.77777777777777779</v>
      </c>
      <c r="CU161" s="59">
        <v>0.77777777777777779</v>
      </c>
      <c r="CV161" s="59">
        <v>0.77777777777777779</v>
      </c>
      <c r="CW161" s="59">
        <v>0.77777777777777779</v>
      </c>
      <c r="CX161" s="59">
        <v>0.77777777777777779</v>
      </c>
      <c r="CY161" s="59">
        <v>0.77777777777777779</v>
      </c>
      <c r="CZ161" s="59">
        <v>0.77777777777777779</v>
      </c>
      <c r="DA161" s="59">
        <v>0.77777777777777779</v>
      </c>
      <c r="DB161" s="59">
        <v>0.77777777777777779</v>
      </c>
      <c r="DC161" s="59">
        <v>0.77777777777777779</v>
      </c>
      <c r="DD161" s="59">
        <v>0.77777777777777779</v>
      </c>
      <c r="DE161" s="59">
        <v>0.77777777777777779</v>
      </c>
      <c r="DF161" s="59">
        <v>0.77777777777777779</v>
      </c>
      <c r="DG161" s="59">
        <v>0.77777777777777779</v>
      </c>
      <c r="DH161" s="59">
        <v>0.77777777777777779</v>
      </c>
      <c r="DI161" s="59">
        <v>0.76666666666666672</v>
      </c>
      <c r="DJ161" s="59">
        <v>0.75555555555555554</v>
      </c>
      <c r="DK161" s="59">
        <v>0.74444444444444446</v>
      </c>
      <c r="DL161" s="59">
        <v>0.73333333333333328</v>
      </c>
      <c r="DM161" s="59">
        <v>0.71111111111111114</v>
      </c>
      <c r="DN161" s="59">
        <v>0.7</v>
      </c>
      <c r="DO161" s="59">
        <v>0.68888888888888888</v>
      </c>
      <c r="DP161" s="59">
        <v>0.66666666666666663</v>
      </c>
      <c r="DQ161" s="59">
        <v>0.64444444444444438</v>
      </c>
      <c r="DR161" s="59">
        <v>0.6333333333333333</v>
      </c>
      <c r="DS161" s="59">
        <v>0.62222222222222223</v>
      </c>
      <c r="DT161" s="59">
        <v>0.61111111111111116</v>
      </c>
      <c r="DU161" s="59">
        <v>0.60000000000000009</v>
      </c>
      <c r="DV161" s="59">
        <v>0.58888888888888891</v>
      </c>
      <c r="DW161" s="59">
        <v>0.57777777777777783</v>
      </c>
      <c r="DX161" s="59">
        <v>0.56666666666666665</v>
      </c>
      <c r="DY161" s="59">
        <v>0.54444444444444451</v>
      </c>
      <c r="DZ161" s="59">
        <v>0.53333333333333333</v>
      </c>
      <c r="EA161" s="59">
        <v>0.52222222222222225</v>
      </c>
      <c r="EB161" s="59">
        <v>0.51111111111111107</v>
      </c>
      <c r="EC161" s="59">
        <v>0.5</v>
      </c>
      <c r="ED161" s="59">
        <v>0.5</v>
      </c>
      <c r="EE161" s="59">
        <v>0.48888888888888893</v>
      </c>
      <c r="EF161" s="59">
        <v>0.47777777777777775</v>
      </c>
      <c r="EG161" s="59">
        <v>0.46666666666666667</v>
      </c>
      <c r="EH161" s="59">
        <v>0.44444444444444442</v>
      </c>
      <c r="EI161" s="59">
        <v>0.42222222222222222</v>
      </c>
      <c r="EJ161" s="59">
        <v>0.41111111111111115</v>
      </c>
      <c r="EK161" s="59">
        <v>0.4</v>
      </c>
      <c r="EL161" s="59">
        <v>0.3888888888888889</v>
      </c>
      <c r="EM161" s="59">
        <v>0.3888888888888889</v>
      </c>
      <c r="EN161" s="59">
        <v>0.3888888888888889</v>
      </c>
      <c r="EO161" s="59">
        <v>0.3888888888888889</v>
      </c>
      <c r="EP161" s="59">
        <v>0.3888888888888889</v>
      </c>
      <c r="EQ161" s="59">
        <v>0.3888888888888889</v>
      </c>
      <c r="ER161" s="59">
        <v>0.3888888888888889</v>
      </c>
      <c r="ES161" s="59">
        <v>0.3888888888888889</v>
      </c>
      <c r="ET161" s="59">
        <v>0.36666666666666664</v>
      </c>
      <c r="EU161" s="59">
        <v>0.28888888888888892</v>
      </c>
      <c r="EV161" s="59">
        <v>0.27777777777777779</v>
      </c>
      <c r="EW161" s="59">
        <v>0</v>
      </c>
    </row>
    <row r="162" spans="52:153" outlineLevel="1" x14ac:dyDescent="0.2">
      <c r="AZ162" s="59" t="s">
        <v>209</v>
      </c>
      <c r="BA162" s="59">
        <v>0</v>
      </c>
      <c r="BB162" s="59">
        <v>0.82894736842105265</v>
      </c>
      <c r="BC162" s="59">
        <v>0.69561403508771924</v>
      </c>
      <c r="BD162" s="59">
        <v>0.8771929824561403</v>
      </c>
      <c r="BE162" s="59">
        <v>0.8956140350877192</v>
      </c>
      <c r="BF162" s="59">
        <v>0.90877192982456134</v>
      </c>
      <c r="BG162" s="59">
        <v>0.92192982456140349</v>
      </c>
      <c r="BH162" s="59">
        <v>0.93070175438596481</v>
      </c>
      <c r="BI162" s="59">
        <v>0.93947368421052624</v>
      </c>
      <c r="BJ162" s="59">
        <v>0.94561403508771924</v>
      </c>
      <c r="BK162" s="59">
        <v>0.95</v>
      </c>
      <c r="BL162" s="59">
        <v>0.95350877192982464</v>
      </c>
      <c r="BM162" s="59">
        <v>0.9570175438596491</v>
      </c>
      <c r="BN162" s="59">
        <v>0.95964912280701764</v>
      </c>
      <c r="BO162" s="59">
        <v>0.96228070175438596</v>
      </c>
      <c r="BP162" s="59">
        <v>0.96403508771929824</v>
      </c>
      <c r="BQ162" s="59">
        <v>0.96491228070175439</v>
      </c>
      <c r="BR162" s="59">
        <v>0.96491228070175439</v>
      </c>
      <c r="BS162" s="59">
        <v>0.96578947368421053</v>
      </c>
      <c r="BT162" s="59">
        <v>0.96666666666666667</v>
      </c>
      <c r="BU162" s="59">
        <v>0.96754385964912282</v>
      </c>
      <c r="BV162" s="59">
        <v>0.96842105263157896</v>
      </c>
      <c r="BW162" s="59">
        <v>0.9692982456140351</v>
      </c>
      <c r="BX162" s="59">
        <v>0.9692982456140351</v>
      </c>
      <c r="BY162" s="59">
        <v>0.9692982456140351</v>
      </c>
      <c r="BZ162" s="59">
        <v>0.9692982456140351</v>
      </c>
      <c r="CA162" s="59">
        <v>0.9692982456140351</v>
      </c>
      <c r="CB162" s="59">
        <v>0.9692982456140351</v>
      </c>
      <c r="CC162" s="59">
        <v>0.97017543859649114</v>
      </c>
      <c r="CD162" s="59">
        <v>0.97105263157894739</v>
      </c>
      <c r="CE162" s="59">
        <v>0.97192982456140353</v>
      </c>
      <c r="CF162" s="59">
        <v>0.97456140350877185</v>
      </c>
      <c r="CG162" s="59">
        <v>0.97719298245614039</v>
      </c>
      <c r="CH162" s="59">
        <v>0.97894736842105257</v>
      </c>
      <c r="CI162" s="59">
        <v>0.98070175438596485</v>
      </c>
      <c r="CJ162" s="59">
        <v>0.98245614035087714</v>
      </c>
      <c r="CK162" s="59">
        <v>0.98245614035087714</v>
      </c>
      <c r="CL162" s="59">
        <v>0.98245614035087714</v>
      </c>
      <c r="CM162" s="59">
        <v>0.98245614035087714</v>
      </c>
      <c r="CN162" s="59">
        <v>0.98245614035087714</v>
      </c>
      <c r="CO162" s="59">
        <v>0.98245614035087714</v>
      </c>
      <c r="CP162" s="59">
        <v>0.98245614035087714</v>
      </c>
      <c r="CQ162" s="59">
        <v>0.98245614035087714</v>
      </c>
      <c r="CR162" s="59">
        <v>0.98245614035087714</v>
      </c>
      <c r="CS162" s="59">
        <v>0.98245614035087714</v>
      </c>
      <c r="CT162" s="59">
        <v>0.98245614035087714</v>
      </c>
      <c r="CU162" s="59">
        <v>0.98333333333333328</v>
      </c>
      <c r="CV162" s="59">
        <v>0.98508771929824557</v>
      </c>
      <c r="CW162" s="59">
        <v>0.98684210526315785</v>
      </c>
      <c r="CX162" s="59">
        <v>0.98947368421052628</v>
      </c>
      <c r="CY162" s="59">
        <v>0.99210526315789471</v>
      </c>
      <c r="CZ162" s="59">
        <v>0.993859649122807</v>
      </c>
      <c r="DA162" s="59">
        <v>0.99473684210526325</v>
      </c>
      <c r="DB162" s="59">
        <v>0.99561403508771928</v>
      </c>
      <c r="DC162" s="59">
        <v>0.99561403508771928</v>
      </c>
      <c r="DD162" s="59">
        <v>0.99561403508771928</v>
      </c>
      <c r="DE162" s="59">
        <v>0.99561403508771928</v>
      </c>
      <c r="DF162" s="59">
        <v>0.99561403508771928</v>
      </c>
      <c r="DG162" s="59">
        <v>0.99561403508771928</v>
      </c>
      <c r="DH162" s="59">
        <v>0.99561403508771928</v>
      </c>
      <c r="DI162" s="59">
        <v>0.99561403508771928</v>
      </c>
      <c r="DJ162" s="59">
        <v>0.99561403508771928</v>
      </c>
      <c r="DK162" s="59">
        <v>0.99561403508771928</v>
      </c>
      <c r="DL162" s="59">
        <v>0.99561403508771928</v>
      </c>
      <c r="DM162" s="59">
        <v>0.99561403508771928</v>
      </c>
      <c r="DN162" s="59">
        <v>0.99561403508771928</v>
      </c>
      <c r="DO162" s="59">
        <v>0.99561403508771928</v>
      </c>
      <c r="DP162" s="59">
        <v>0.99561403508771928</v>
      </c>
      <c r="DQ162" s="59">
        <v>0.99561403508771928</v>
      </c>
      <c r="DR162" s="59">
        <v>0.99561403508771928</v>
      </c>
      <c r="DS162" s="59">
        <v>0.99561403508771928</v>
      </c>
      <c r="DT162" s="59">
        <v>0.99561403508771928</v>
      </c>
      <c r="DU162" s="59">
        <v>0.99561403508771928</v>
      </c>
      <c r="DV162" s="59">
        <v>0.99561403508771928</v>
      </c>
      <c r="DW162" s="59">
        <v>0.99561403508771928</v>
      </c>
      <c r="DX162" s="59">
        <v>0.99561403508771928</v>
      </c>
      <c r="DY162" s="59">
        <v>0.99561403508771928</v>
      </c>
      <c r="DZ162" s="59">
        <v>0.99561403508771928</v>
      </c>
      <c r="EA162" s="59">
        <v>0.99649122807017543</v>
      </c>
      <c r="EB162" s="59">
        <v>0.99736842105263157</v>
      </c>
      <c r="EC162" s="59">
        <v>0.99824561403508771</v>
      </c>
      <c r="ED162" s="59">
        <v>0.99912280701754386</v>
      </c>
      <c r="EE162" s="59">
        <v>1</v>
      </c>
      <c r="EF162" s="59">
        <v>1</v>
      </c>
      <c r="EG162" s="59">
        <v>1</v>
      </c>
      <c r="EH162" s="59">
        <v>1</v>
      </c>
      <c r="EI162" s="59">
        <v>1</v>
      </c>
      <c r="EJ162" s="59">
        <v>1</v>
      </c>
      <c r="EK162" s="59">
        <v>1</v>
      </c>
      <c r="EL162" s="59">
        <v>1</v>
      </c>
      <c r="EM162" s="59">
        <v>1</v>
      </c>
      <c r="EN162" s="59">
        <v>1</v>
      </c>
      <c r="EO162" s="59">
        <v>1</v>
      </c>
      <c r="EP162" s="59">
        <v>1</v>
      </c>
      <c r="EQ162" s="59">
        <v>1</v>
      </c>
      <c r="ER162" s="59">
        <v>1</v>
      </c>
      <c r="ES162" s="59">
        <v>1</v>
      </c>
      <c r="ET162" s="59">
        <v>1</v>
      </c>
      <c r="EU162" s="59">
        <v>1</v>
      </c>
      <c r="EV162" s="59">
        <v>1</v>
      </c>
      <c r="EW162" s="59">
        <v>1</v>
      </c>
    </row>
    <row r="163" spans="52:153" outlineLevel="1" x14ac:dyDescent="0.2">
      <c r="AZ163" s="59" t="str">
        <f xml:space="preserve"> TEXT($F$160,"0%") &amp; " Wtd.Avg."</f>
        <v>50% Wtd.Avg.</v>
      </c>
      <c r="BA163" s="59">
        <f>$F$160*BA161+(1-$F$160)*BA162</f>
        <v>0.5</v>
      </c>
      <c r="BB163" s="59">
        <f>$F$160*BB161+(1-$F$160)*BB162</f>
        <v>0.88669590643274854</v>
      </c>
      <c r="BC163" s="59">
        <f>$F$160*BC161+(1-$F$160)*BC162</f>
        <v>0.82558479532163731</v>
      </c>
      <c r="BD163" s="59">
        <f t="shared" ref="BD163:DO163" si="0">$F$160*BD161+(1-$F$160)*BD162</f>
        <v>0.91081871345029231</v>
      </c>
      <c r="BE163" s="59">
        <f t="shared" si="0"/>
        <v>0.92002923976608186</v>
      </c>
      <c r="BF163" s="59">
        <f t="shared" si="0"/>
        <v>0.92660818713450288</v>
      </c>
      <c r="BG163" s="59">
        <f t="shared" si="0"/>
        <v>0.9331871345029239</v>
      </c>
      <c r="BH163" s="59">
        <f t="shared" si="0"/>
        <v>0.93757309941520461</v>
      </c>
      <c r="BI163" s="59">
        <f t="shared" si="0"/>
        <v>0.94195906432748533</v>
      </c>
      <c r="BJ163" s="59">
        <f t="shared" si="0"/>
        <v>0.94502923976608177</v>
      </c>
      <c r="BK163" s="59">
        <f t="shared" si="0"/>
        <v>0.94722222222222219</v>
      </c>
      <c r="BL163" s="59">
        <f t="shared" si="0"/>
        <v>0.94897660818713447</v>
      </c>
      <c r="BM163" s="59">
        <f t="shared" si="0"/>
        <v>0.95073099415204676</v>
      </c>
      <c r="BN163" s="59">
        <f t="shared" si="0"/>
        <v>0.95204678362573103</v>
      </c>
      <c r="BO163" s="59">
        <f t="shared" si="0"/>
        <v>0.95336257309941519</v>
      </c>
      <c r="BP163" s="59">
        <f t="shared" si="0"/>
        <v>0.95423976608187133</v>
      </c>
      <c r="BQ163" s="59">
        <f t="shared" si="0"/>
        <v>0.95467836257309946</v>
      </c>
      <c r="BR163" s="59">
        <f t="shared" si="0"/>
        <v>0.95467836257309946</v>
      </c>
      <c r="BS163" s="59">
        <f t="shared" si="0"/>
        <v>0.94956140350877194</v>
      </c>
      <c r="BT163" s="59">
        <f t="shared" si="0"/>
        <v>0.94444444444444442</v>
      </c>
      <c r="BU163" s="59">
        <f t="shared" si="0"/>
        <v>0.9393274853801169</v>
      </c>
      <c r="BV163" s="59">
        <f t="shared" si="0"/>
        <v>0.93421052631578938</v>
      </c>
      <c r="BW163" s="59">
        <f t="shared" si="0"/>
        <v>0.92909356725146197</v>
      </c>
      <c r="BX163" s="59">
        <f t="shared" si="0"/>
        <v>0.92909356725146197</v>
      </c>
      <c r="BY163" s="59">
        <f t="shared" si="0"/>
        <v>0.92909356725146197</v>
      </c>
      <c r="BZ163" s="59">
        <f t="shared" si="0"/>
        <v>0.92909356725146197</v>
      </c>
      <c r="CA163" s="59">
        <f t="shared" si="0"/>
        <v>0.92353801169590644</v>
      </c>
      <c r="CB163" s="59">
        <f t="shared" si="0"/>
        <v>0.9179824561403509</v>
      </c>
      <c r="CC163" s="59">
        <f t="shared" si="0"/>
        <v>0.91286549707602338</v>
      </c>
      <c r="CD163" s="59">
        <f t="shared" si="0"/>
        <v>0.90774853801169586</v>
      </c>
      <c r="CE163" s="59">
        <f t="shared" si="0"/>
        <v>0.90263157894736845</v>
      </c>
      <c r="CF163" s="59">
        <f t="shared" si="0"/>
        <v>0.89839181286549707</v>
      </c>
      <c r="CG163" s="59">
        <f t="shared" si="0"/>
        <v>0.8941520467836257</v>
      </c>
      <c r="CH163" s="59">
        <f t="shared" si="0"/>
        <v>0.88947368421052631</v>
      </c>
      <c r="CI163" s="59">
        <f t="shared" si="0"/>
        <v>0.88479532163742691</v>
      </c>
      <c r="CJ163" s="59">
        <f t="shared" si="0"/>
        <v>0.88011695906432741</v>
      </c>
      <c r="CK163" s="59">
        <f t="shared" si="0"/>
        <v>0.88011695906432741</v>
      </c>
      <c r="CL163" s="59">
        <f t="shared" si="0"/>
        <v>0.88011695906432741</v>
      </c>
      <c r="CM163" s="59">
        <f t="shared" si="0"/>
        <v>0.88011695906432741</v>
      </c>
      <c r="CN163" s="59">
        <f t="shared" si="0"/>
        <v>0.88011695906432741</v>
      </c>
      <c r="CO163" s="59">
        <f t="shared" si="0"/>
        <v>0.88011695906432741</v>
      </c>
      <c r="CP163" s="59">
        <f t="shared" si="0"/>
        <v>0.88011695906432741</v>
      </c>
      <c r="CQ163" s="59">
        <f t="shared" si="0"/>
        <v>0.88011695906432741</v>
      </c>
      <c r="CR163" s="59">
        <f t="shared" si="0"/>
        <v>0.88011695906432741</v>
      </c>
      <c r="CS163" s="59">
        <f t="shared" si="0"/>
        <v>0.88011695906432741</v>
      </c>
      <c r="CT163" s="59">
        <f t="shared" si="0"/>
        <v>0.88011695906432741</v>
      </c>
      <c r="CU163" s="59">
        <f t="shared" si="0"/>
        <v>0.88055555555555554</v>
      </c>
      <c r="CV163" s="59">
        <f t="shared" si="0"/>
        <v>0.88143274853801168</v>
      </c>
      <c r="CW163" s="59">
        <f t="shared" si="0"/>
        <v>0.88230994152046782</v>
      </c>
      <c r="CX163" s="59">
        <f t="shared" si="0"/>
        <v>0.88362573099415198</v>
      </c>
      <c r="CY163" s="59">
        <f t="shared" si="0"/>
        <v>0.88494152046783625</v>
      </c>
      <c r="CZ163" s="59">
        <f t="shared" si="0"/>
        <v>0.88581871345029239</v>
      </c>
      <c r="DA163" s="59">
        <f t="shared" si="0"/>
        <v>0.88625730994152052</v>
      </c>
      <c r="DB163" s="59">
        <f t="shared" si="0"/>
        <v>0.88669590643274854</v>
      </c>
      <c r="DC163" s="59">
        <f t="shared" si="0"/>
        <v>0.88669590643274854</v>
      </c>
      <c r="DD163" s="59">
        <f t="shared" si="0"/>
        <v>0.88669590643274854</v>
      </c>
      <c r="DE163" s="59">
        <f t="shared" si="0"/>
        <v>0.88669590643274854</v>
      </c>
      <c r="DF163" s="59">
        <f t="shared" si="0"/>
        <v>0.88669590643274854</v>
      </c>
      <c r="DG163" s="59">
        <f t="shared" si="0"/>
        <v>0.88669590643274854</v>
      </c>
      <c r="DH163" s="59">
        <f t="shared" si="0"/>
        <v>0.88669590643274854</v>
      </c>
      <c r="DI163" s="59">
        <f t="shared" si="0"/>
        <v>0.881140350877193</v>
      </c>
      <c r="DJ163" s="59">
        <f t="shared" si="0"/>
        <v>0.87558479532163735</v>
      </c>
      <c r="DK163" s="59">
        <f t="shared" si="0"/>
        <v>0.87002923976608182</v>
      </c>
      <c r="DL163" s="59">
        <f t="shared" si="0"/>
        <v>0.86447368421052628</v>
      </c>
      <c r="DM163" s="59">
        <f t="shared" si="0"/>
        <v>0.85336257309941521</v>
      </c>
      <c r="DN163" s="59">
        <f t="shared" si="0"/>
        <v>0.84780701754385968</v>
      </c>
      <c r="DO163" s="59">
        <f t="shared" si="0"/>
        <v>0.84225146198830414</v>
      </c>
      <c r="DP163" s="59">
        <f t="shared" ref="DP163:EU163" si="1">$F$160*DP161+(1-$F$160)*DP162</f>
        <v>0.83114035087719296</v>
      </c>
      <c r="DQ163" s="59">
        <f t="shared" si="1"/>
        <v>0.82002923976608177</v>
      </c>
      <c r="DR163" s="59">
        <f t="shared" si="1"/>
        <v>0.81447368421052624</v>
      </c>
      <c r="DS163" s="59">
        <f t="shared" si="1"/>
        <v>0.8089181286549707</v>
      </c>
      <c r="DT163" s="59">
        <f t="shared" si="1"/>
        <v>0.80336257309941517</v>
      </c>
      <c r="DU163" s="59">
        <f t="shared" si="1"/>
        <v>0.79780701754385963</v>
      </c>
      <c r="DV163" s="59">
        <f t="shared" si="1"/>
        <v>0.7922514619883041</v>
      </c>
      <c r="DW163" s="59">
        <f t="shared" si="1"/>
        <v>0.78669590643274856</v>
      </c>
      <c r="DX163" s="59">
        <f t="shared" si="1"/>
        <v>0.78114035087719302</v>
      </c>
      <c r="DY163" s="59">
        <f t="shared" si="1"/>
        <v>0.77002923976608195</v>
      </c>
      <c r="DZ163" s="59">
        <f t="shared" si="1"/>
        <v>0.76447368421052631</v>
      </c>
      <c r="EA163" s="59">
        <f t="shared" si="1"/>
        <v>0.75935672514619879</v>
      </c>
      <c r="EB163" s="59">
        <f t="shared" si="1"/>
        <v>0.75423976608187138</v>
      </c>
      <c r="EC163" s="59">
        <f t="shared" si="1"/>
        <v>0.74912280701754386</v>
      </c>
      <c r="ED163" s="59">
        <f t="shared" si="1"/>
        <v>0.74956140350877187</v>
      </c>
      <c r="EE163" s="59">
        <f t="shared" si="1"/>
        <v>0.74444444444444446</v>
      </c>
      <c r="EF163" s="59">
        <f t="shared" si="1"/>
        <v>0.73888888888888893</v>
      </c>
      <c r="EG163" s="59">
        <f t="shared" si="1"/>
        <v>0.73333333333333339</v>
      </c>
      <c r="EH163" s="59">
        <f t="shared" si="1"/>
        <v>0.72222222222222221</v>
      </c>
      <c r="EI163" s="59">
        <f t="shared" si="1"/>
        <v>0.71111111111111114</v>
      </c>
      <c r="EJ163" s="59">
        <f t="shared" si="1"/>
        <v>0.7055555555555556</v>
      </c>
      <c r="EK163" s="59">
        <f t="shared" si="1"/>
        <v>0.7</v>
      </c>
      <c r="EL163" s="59">
        <f t="shared" si="1"/>
        <v>0.69444444444444442</v>
      </c>
      <c r="EM163" s="59">
        <f t="shared" si="1"/>
        <v>0.69444444444444442</v>
      </c>
      <c r="EN163" s="59">
        <f t="shared" si="1"/>
        <v>0.69444444444444442</v>
      </c>
      <c r="EO163" s="59">
        <f t="shared" si="1"/>
        <v>0.69444444444444442</v>
      </c>
      <c r="EP163" s="59">
        <f t="shared" si="1"/>
        <v>0.69444444444444442</v>
      </c>
      <c r="EQ163" s="59">
        <f t="shared" si="1"/>
        <v>0.69444444444444442</v>
      </c>
      <c r="ER163" s="59">
        <f t="shared" si="1"/>
        <v>0.69444444444444442</v>
      </c>
      <c r="ES163" s="59">
        <f t="shared" si="1"/>
        <v>0.69444444444444442</v>
      </c>
      <c r="ET163" s="59">
        <f t="shared" si="1"/>
        <v>0.68333333333333335</v>
      </c>
      <c r="EU163" s="59">
        <f t="shared" si="1"/>
        <v>0.64444444444444449</v>
      </c>
      <c r="EV163" s="59">
        <f>$F$160*EV161+(1-$F$160)*EV162</f>
        <v>0.63888888888888884</v>
      </c>
      <c r="EW163" s="59">
        <f>$F$160*EW161+(1-$F$160)*EW162</f>
        <v>0.5</v>
      </c>
    </row>
    <row r="164" spans="52:153" outlineLevel="1" x14ac:dyDescent="0.2">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59"/>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59"/>
      <c r="DI164" s="59"/>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row>
    <row r="165" spans="52:153" outlineLevel="1" x14ac:dyDescent="0.2">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59"/>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59"/>
      <c r="DI165" s="59"/>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row>
    <row r="166" spans="52:153" outlineLevel="1" x14ac:dyDescent="0.2">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59"/>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59"/>
      <c r="DI166" s="59"/>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row>
    <row r="167" spans="52:153" outlineLevel="1" x14ac:dyDescent="0.2">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59"/>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59"/>
      <c r="DI167" s="59"/>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row>
    <row r="168" spans="52:153" outlineLevel="1" x14ac:dyDescent="0.2">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59"/>
      <c r="BX168" s="59"/>
      <c r="BY168" s="59"/>
      <c r="BZ168" s="59"/>
      <c r="CA168" s="59"/>
      <c r="CB168" s="59"/>
      <c r="CC168" s="59"/>
      <c r="CD168" s="59"/>
      <c r="CE168" s="59"/>
      <c r="CF168" s="59"/>
      <c r="CG168" s="59"/>
      <c r="CH168" s="59"/>
      <c r="CI168" s="59"/>
      <c r="CJ168" s="59"/>
      <c r="CK168" s="59"/>
      <c r="CL168" s="59"/>
      <c r="CM168" s="59"/>
      <c r="CN168" s="59"/>
      <c r="CO168" s="59"/>
      <c r="CP168" s="59"/>
      <c r="CQ168" s="59"/>
      <c r="CR168" s="59"/>
      <c r="CS168" s="59"/>
      <c r="CT168" s="59"/>
      <c r="CU168" s="59"/>
      <c r="CV168" s="59"/>
      <c r="CW168" s="59"/>
      <c r="CX168" s="59"/>
      <c r="CY168" s="59"/>
      <c r="CZ168" s="59"/>
      <c r="DA168" s="59"/>
      <c r="DB168" s="59"/>
      <c r="DC168" s="59"/>
      <c r="DD168" s="59"/>
      <c r="DE168" s="59"/>
      <c r="DF168" s="59"/>
      <c r="DG168" s="59"/>
      <c r="DH168" s="59"/>
      <c r="DI168" s="59"/>
      <c r="DJ168" s="59"/>
      <c r="DK168" s="59"/>
      <c r="DL168" s="59"/>
      <c r="DM168" s="59"/>
      <c r="DN168" s="59"/>
      <c r="DO168" s="59"/>
      <c r="DP168" s="59"/>
      <c r="DQ168" s="59"/>
      <c r="DR168" s="59"/>
      <c r="DS168" s="59"/>
      <c r="DT168" s="59"/>
      <c r="DU168" s="59"/>
      <c r="DV168" s="59"/>
      <c r="DW168" s="59"/>
      <c r="DX168" s="59"/>
      <c r="DY168" s="59"/>
      <c r="DZ168" s="59"/>
      <c r="EA168" s="59"/>
      <c r="EB168" s="59"/>
      <c r="EC168" s="59"/>
      <c r="ED168" s="59"/>
      <c r="EE168" s="59"/>
      <c r="EF168" s="59"/>
      <c r="EG168" s="59"/>
      <c r="EH168" s="59"/>
      <c r="EI168" s="59"/>
      <c r="EJ168" s="59"/>
      <c r="EK168" s="59"/>
      <c r="EL168" s="59"/>
      <c r="EM168" s="59"/>
      <c r="EN168" s="59"/>
      <c r="EO168" s="59"/>
      <c r="EP168" s="59"/>
      <c r="EQ168" s="59"/>
      <c r="ER168" s="59"/>
      <c r="ES168" s="59"/>
      <c r="ET168" s="59"/>
      <c r="EU168" s="59"/>
      <c r="EV168" s="59"/>
      <c r="EW168" s="59"/>
    </row>
    <row r="169" spans="52:153" outlineLevel="1" x14ac:dyDescent="0.2">
      <c r="AZ169" s="59"/>
      <c r="BA169" s="59"/>
      <c r="BB169" s="59"/>
      <c r="BC169" s="59"/>
      <c r="BD169" s="59"/>
      <c r="BE169" s="59"/>
      <c r="BF169" s="59"/>
      <c r="BG169" s="59"/>
      <c r="BH169" s="59"/>
      <c r="BI169" s="59"/>
      <c r="BJ169" s="59"/>
      <c r="BK169" s="59"/>
      <c r="BL169" s="59"/>
      <c r="BM169" s="59"/>
      <c r="BN169" s="59"/>
      <c r="BO169" s="59"/>
      <c r="BP169" s="59"/>
      <c r="BQ169" s="59"/>
      <c r="BR169" s="59"/>
      <c r="BS169" s="59"/>
      <c r="BT169" s="59"/>
      <c r="BU169" s="59"/>
      <c r="BV169" s="59"/>
      <c r="BW169" s="59"/>
      <c r="BX169" s="59"/>
      <c r="BY169" s="59"/>
      <c r="BZ169" s="59"/>
      <c r="CA169" s="59"/>
      <c r="CB169" s="59"/>
      <c r="CC169" s="59"/>
      <c r="CD169" s="59"/>
      <c r="CE169" s="59"/>
      <c r="CF169" s="59"/>
      <c r="CG169" s="59"/>
      <c r="CH169" s="59"/>
      <c r="CI169" s="59"/>
      <c r="CJ169" s="59"/>
      <c r="CK169" s="59"/>
      <c r="CL169" s="59"/>
      <c r="CM169" s="59"/>
      <c r="CN169" s="59"/>
      <c r="CO169" s="59"/>
      <c r="CP169" s="59"/>
      <c r="CQ169" s="59"/>
      <c r="CR169" s="59"/>
      <c r="CS169" s="59"/>
      <c r="CT169" s="59"/>
      <c r="CU169" s="59"/>
      <c r="CV169" s="59"/>
      <c r="CW169" s="59"/>
      <c r="CX169" s="59"/>
      <c r="CY169" s="59"/>
      <c r="CZ169" s="59"/>
      <c r="DA169" s="59"/>
      <c r="DB169" s="59"/>
      <c r="DC169" s="59"/>
      <c r="DD169" s="59"/>
      <c r="DE169" s="59"/>
      <c r="DF169" s="59"/>
      <c r="DG169" s="59"/>
      <c r="DH169" s="59"/>
      <c r="DI169" s="59"/>
      <c r="DJ169" s="59"/>
      <c r="DK169" s="59"/>
      <c r="DL169" s="59"/>
      <c r="DM169" s="59"/>
      <c r="DN169" s="59"/>
      <c r="DO169" s="59"/>
      <c r="DP169" s="59"/>
      <c r="DQ169" s="59"/>
      <c r="DR169" s="59"/>
      <c r="DS169" s="59"/>
      <c r="DT169" s="59"/>
      <c r="DU169" s="59"/>
      <c r="DV169" s="59"/>
      <c r="DW169" s="59"/>
      <c r="DX169" s="59"/>
      <c r="DY169" s="59"/>
      <c r="DZ169" s="59"/>
      <c r="EA169" s="59"/>
      <c r="EB169" s="59"/>
      <c r="EC169" s="59"/>
      <c r="ED169" s="59"/>
      <c r="EE169" s="59"/>
      <c r="EF169" s="59"/>
      <c r="EG169" s="59"/>
      <c r="EH169" s="59"/>
      <c r="EI169" s="59"/>
      <c r="EJ169" s="59"/>
      <c r="EK169" s="59"/>
      <c r="EL169" s="59"/>
      <c r="EM169" s="59"/>
      <c r="EN169" s="59"/>
      <c r="EO169" s="59"/>
      <c r="EP169" s="59"/>
      <c r="EQ169" s="59"/>
      <c r="ER169" s="59"/>
      <c r="ES169" s="59"/>
      <c r="ET169" s="59"/>
      <c r="EU169" s="59"/>
      <c r="EV169" s="59"/>
      <c r="EW169" s="59"/>
    </row>
    <row r="170" spans="52:153" outlineLevel="1" x14ac:dyDescent="0.2">
      <c r="AZ170" s="59"/>
      <c r="BA170" s="59"/>
      <c r="BB170" s="59"/>
      <c r="BC170" s="59"/>
      <c r="BD170" s="59"/>
      <c r="BE170" s="59"/>
      <c r="BF170" s="59"/>
      <c r="BG170" s="59"/>
      <c r="BH170" s="59"/>
      <c r="BI170" s="59"/>
      <c r="BJ170" s="59"/>
      <c r="BK170" s="59"/>
      <c r="BL170" s="59"/>
      <c r="BM170" s="59"/>
      <c r="BN170" s="59"/>
      <c r="BO170" s="59"/>
      <c r="BP170" s="59"/>
      <c r="BQ170" s="59"/>
      <c r="BR170" s="59"/>
      <c r="BS170" s="59"/>
      <c r="BT170" s="59"/>
      <c r="BU170" s="59"/>
      <c r="BV170" s="59"/>
      <c r="BW170" s="59"/>
      <c r="BX170" s="59"/>
      <c r="BY170" s="59"/>
      <c r="BZ170" s="59"/>
      <c r="CA170" s="59"/>
      <c r="CB170" s="59"/>
      <c r="CC170" s="59"/>
      <c r="CD170" s="59"/>
      <c r="CE170" s="59"/>
      <c r="CF170" s="59"/>
      <c r="CG170" s="59"/>
      <c r="CH170" s="59"/>
      <c r="CI170" s="59"/>
      <c r="CJ170" s="59"/>
      <c r="CK170" s="59"/>
      <c r="CL170" s="59"/>
      <c r="CM170" s="59"/>
      <c r="CN170" s="59"/>
      <c r="CO170" s="59"/>
      <c r="CP170" s="59"/>
      <c r="CQ170" s="59"/>
      <c r="CR170" s="59"/>
      <c r="CS170" s="59"/>
      <c r="CT170" s="59"/>
      <c r="CU170" s="59"/>
      <c r="CV170" s="59"/>
      <c r="CW170" s="59"/>
      <c r="CX170" s="59"/>
      <c r="CY170" s="59"/>
      <c r="CZ170" s="59"/>
      <c r="DA170" s="59"/>
      <c r="DB170" s="59"/>
      <c r="DC170" s="59"/>
      <c r="DD170" s="59"/>
      <c r="DE170" s="59"/>
      <c r="DF170" s="59"/>
      <c r="DG170" s="59"/>
      <c r="DH170" s="59"/>
      <c r="DI170" s="59"/>
      <c r="DJ170" s="59"/>
      <c r="DK170" s="59"/>
      <c r="DL170" s="59"/>
      <c r="DM170" s="59"/>
      <c r="DN170" s="59"/>
      <c r="DO170" s="59"/>
      <c r="DP170" s="59"/>
      <c r="DQ170" s="59"/>
      <c r="DR170" s="59"/>
      <c r="DS170" s="59"/>
      <c r="DT170" s="59"/>
      <c r="DU170" s="59"/>
      <c r="DV170" s="59"/>
      <c r="DW170" s="59"/>
      <c r="DX170" s="59"/>
      <c r="DY170" s="59"/>
      <c r="DZ170" s="59"/>
      <c r="EA170" s="59"/>
      <c r="EB170" s="59"/>
      <c r="EC170" s="59"/>
      <c r="ED170" s="59"/>
      <c r="EE170" s="59"/>
      <c r="EF170" s="59"/>
      <c r="EG170" s="59"/>
      <c r="EH170" s="59"/>
      <c r="EI170" s="59"/>
      <c r="EJ170" s="59"/>
      <c r="EK170" s="59"/>
      <c r="EL170" s="59"/>
      <c r="EM170" s="59"/>
      <c r="EN170" s="59"/>
      <c r="EO170" s="59"/>
      <c r="EP170" s="59"/>
      <c r="EQ170" s="59"/>
      <c r="ER170" s="59"/>
      <c r="ES170" s="59"/>
      <c r="ET170" s="59"/>
      <c r="EU170" s="59"/>
      <c r="EV170" s="59"/>
      <c r="EW170" s="59"/>
    </row>
    <row r="171" spans="52:153" outlineLevel="1" x14ac:dyDescent="0.2">
      <c r="AZ171" s="59"/>
      <c r="BA171" s="59"/>
      <c r="BB171" s="59"/>
      <c r="BC171" s="59"/>
      <c r="BD171" s="59"/>
      <c r="BE171" s="59"/>
      <c r="BF171" s="59"/>
      <c r="BG171" s="59"/>
      <c r="BH171" s="59"/>
      <c r="BI171" s="59"/>
      <c r="BJ171" s="59"/>
      <c r="BK171" s="59"/>
      <c r="BL171" s="59"/>
      <c r="BM171" s="59"/>
      <c r="BN171" s="59"/>
      <c r="BO171" s="59"/>
      <c r="BP171" s="59"/>
      <c r="BQ171" s="59"/>
      <c r="BR171" s="59"/>
      <c r="BS171" s="59"/>
      <c r="BT171" s="59"/>
      <c r="BU171" s="59"/>
      <c r="BV171" s="59"/>
      <c r="BW171" s="59"/>
      <c r="BX171" s="59"/>
      <c r="BY171" s="59"/>
      <c r="BZ171" s="59"/>
      <c r="CA171" s="59"/>
      <c r="CB171" s="59"/>
      <c r="CC171" s="59"/>
      <c r="CD171" s="59"/>
      <c r="CE171" s="59"/>
      <c r="CF171" s="59"/>
      <c r="CG171" s="59"/>
      <c r="CH171" s="59"/>
      <c r="CI171" s="59"/>
      <c r="CJ171" s="59"/>
      <c r="CK171" s="59"/>
      <c r="CL171" s="59"/>
      <c r="CM171" s="59"/>
      <c r="CN171" s="59"/>
      <c r="CO171" s="59"/>
      <c r="CP171" s="59"/>
      <c r="CQ171" s="59"/>
      <c r="CR171" s="59"/>
      <c r="CS171" s="59"/>
      <c r="CT171" s="59"/>
      <c r="CU171" s="59"/>
      <c r="CV171" s="59"/>
      <c r="CW171" s="59"/>
      <c r="CX171" s="59"/>
      <c r="CY171" s="59"/>
      <c r="CZ171" s="59"/>
      <c r="DA171" s="59"/>
      <c r="DB171" s="59"/>
      <c r="DC171" s="59"/>
      <c r="DD171" s="59"/>
      <c r="DE171" s="59"/>
      <c r="DF171" s="59"/>
      <c r="DG171" s="59"/>
      <c r="DH171" s="59"/>
      <c r="DI171" s="59"/>
      <c r="DJ171" s="59"/>
      <c r="DK171" s="59"/>
      <c r="DL171" s="59"/>
      <c r="DM171" s="59"/>
      <c r="DN171" s="59"/>
      <c r="DO171" s="59"/>
      <c r="DP171" s="59"/>
      <c r="DQ171" s="59"/>
      <c r="DR171" s="59"/>
      <c r="DS171" s="59"/>
      <c r="DT171" s="59"/>
      <c r="DU171" s="59"/>
      <c r="DV171" s="59"/>
      <c r="DW171" s="59"/>
      <c r="DX171" s="59"/>
      <c r="DY171" s="59"/>
      <c r="DZ171" s="59"/>
      <c r="EA171" s="59"/>
      <c r="EB171" s="59"/>
      <c r="EC171" s="59"/>
      <c r="ED171" s="59"/>
      <c r="EE171" s="59"/>
      <c r="EF171" s="59"/>
      <c r="EG171" s="59"/>
      <c r="EH171" s="59"/>
      <c r="EI171" s="59"/>
      <c r="EJ171" s="59"/>
      <c r="EK171" s="59"/>
      <c r="EL171" s="59"/>
      <c r="EM171" s="59"/>
      <c r="EN171" s="59"/>
      <c r="EO171" s="59"/>
      <c r="EP171" s="59"/>
      <c r="EQ171" s="59"/>
      <c r="ER171" s="59"/>
      <c r="ES171" s="59"/>
      <c r="ET171" s="59"/>
      <c r="EU171" s="59"/>
      <c r="EV171" s="59"/>
      <c r="EW171" s="59"/>
    </row>
    <row r="172" spans="52:153" outlineLevel="1" x14ac:dyDescent="0.2">
      <c r="AZ172" s="59"/>
      <c r="BA172" s="59"/>
      <c r="BB172" s="59"/>
      <c r="BC172" s="59"/>
      <c r="BD172" s="59"/>
      <c r="BE172" s="59"/>
      <c r="BF172" s="59"/>
      <c r="BG172" s="59"/>
      <c r="BH172" s="59"/>
      <c r="BI172" s="59"/>
      <c r="BJ172" s="59"/>
      <c r="BK172" s="59"/>
      <c r="BL172" s="59"/>
      <c r="BM172" s="59"/>
      <c r="BN172" s="59"/>
      <c r="BO172" s="59"/>
      <c r="BP172" s="59"/>
      <c r="BQ172" s="59"/>
      <c r="BR172" s="59"/>
      <c r="BS172" s="59"/>
      <c r="BT172" s="59"/>
      <c r="BU172" s="59"/>
      <c r="BV172" s="59"/>
      <c r="BW172" s="59"/>
      <c r="BX172" s="59"/>
      <c r="BY172" s="59"/>
      <c r="BZ172" s="59"/>
      <c r="CA172" s="59"/>
      <c r="CB172" s="59"/>
      <c r="CC172" s="59"/>
      <c r="CD172" s="59"/>
      <c r="CE172" s="59"/>
      <c r="CF172" s="59"/>
      <c r="CG172" s="59"/>
      <c r="CH172" s="59"/>
      <c r="CI172" s="59"/>
      <c r="CJ172" s="59"/>
      <c r="CK172" s="59"/>
      <c r="CL172" s="59"/>
      <c r="CM172" s="59"/>
      <c r="CN172" s="59"/>
      <c r="CO172" s="59"/>
      <c r="CP172" s="59"/>
      <c r="CQ172" s="59"/>
      <c r="CR172" s="59"/>
      <c r="CS172" s="59"/>
      <c r="CT172" s="59"/>
      <c r="CU172" s="59"/>
      <c r="CV172" s="59"/>
      <c r="CW172" s="59"/>
      <c r="CX172" s="59"/>
      <c r="CY172" s="59"/>
      <c r="CZ172" s="59"/>
      <c r="DA172" s="59"/>
      <c r="DB172" s="59"/>
      <c r="DC172" s="59"/>
      <c r="DD172" s="59"/>
      <c r="DE172" s="59"/>
      <c r="DF172" s="59"/>
      <c r="DG172" s="59"/>
      <c r="DH172" s="59"/>
      <c r="DI172" s="59"/>
      <c r="DJ172" s="59"/>
      <c r="DK172" s="59"/>
      <c r="DL172" s="59"/>
      <c r="DM172" s="59"/>
      <c r="DN172" s="59"/>
      <c r="DO172" s="59"/>
      <c r="DP172" s="59"/>
      <c r="DQ172" s="59"/>
      <c r="DR172" s="59"/>
      <c r="DS172" s="59"/>
      <c r="DT172" s="59"/>
      <c r="DU172" s="59"/>
      <c r="DV172" s="59"/>
      <c r="DW172" s="59"/>
      <c r="DX172" s="59"/>
      <c r="DY172" s="59"/>
      <c r="DZ172" s="59"/>
      <c r="EA172" s="59"/>
      <c r="EB172" s="59"/>
      <c r="EC172" s="59"/>
      <c r="ED172" s="59"/>
      <c r="EE172" s="59"/>
      <c r="EF172" s="59"/>
      <c r="EG172" s="59"/>
      <c r="EH172" s="59"/>
      <c r="EI172" s="59"/>
      <c r="EJ172" s="59"/>
      <c r="EK172" s="59"/>
      <c r="EL172" s="59"/>
      <c r="EM172" s="59"/>
      <c r="EN172" s="59"/>
      <c r="EO172" s="59"/>
      <c r="EP172" s="59"/>
      <c r="EQ172" s="59"/>
      <c r="ER172" s="59"/>
      <c r="ES172" s="59"/>
      <c r="ET172" s="59"/>
      <c r="EU172" s="59"/>
      <c r="EV172" s="59"/>
      <c r="EW172" s="59"/>
    </row>
    <row r="173" spans="52:153" outlineLevel="1" x14ac:dyDescent="0.2">
      <c r="AZ173" s="59"/>
      <c r="BA173" s="59"/>
      <c r="BB173" s="59"/>
      <c r="BC173" s="59"/>
      <c r="BD173" s="59"/>
      <c r="BE173" s="59"/>
      <c r="BF173" s="59"/>
      <c r="BG173" s="59"/>
      <c r="BH173" s="59"/>
      <c r="BI173" s="59"/>
      <c r="BJ173" s="59"/>
      <c r="BK173" s="59"/>
      <c r="BL173" s="59"/>
      <c r="BM173" s="59"/>
      <c r="BN173" s="59"/>
      <c r="BO173" s="59"/>
      <c r="BP173" s="59"/>
      <c r="BQ173" s="59"/>
      <c r="BR173" s="59"/>
      <c r="BS173" s="59"/>
      <c r="BT173" s="59"/>
      <c r="BU173" s="59"/>
      <c r="BV173" s="59"/>
      <c r="BW173" s="59"/>
      <c r="BX173" s="59"/>
      <c r="BY173" s="59"/>
      <c r="BZ173" s="59"/>
      <c r="CA173" s="59"/>
      <c r="CB173" s="59"/>
      <c r="CC173" s="59"/>
      <c r="CD173" s="59"/>
      <c r="CE173" s="59"/>
      <c r="CF173" s="59"/>
      <c r="CG173" s="59"/>
      <c r="CH173" s="59"/>
      <c r="CI173" s="59"/>
      <c r="CJ173" s="59"/>
      <c r="CK173" s="59"/>
      <c r="CL173" s="59"/>
      <c r="CM173" s="59"/>
      <c r="CN173" s="59"/>
      <c r="CO173" s="59"/>
      <c r="CP173" s="59"/>
      <c r="CQ173" s="59"/>
      <c r="CR173" s="59"/>
      <c r="CS173" s="59"/>
      <c r="CT173" s="59"/>
      <c r="CU173" s="59"/>
      <c r="CV173" s="59"/>
      <c r="CW173" s="59"/>
      <c r="CX173" s="59"/>
      <c r="CY173" s="59"/>
      <c r="CZ173" s="59"/>
      <c r="DA173" s="59"/>
      <c r="DB173" s="59"/>
      <c r="DC173" s="59"/>
      <c r="DD173" s="59"/>
      <c r="DE173" s="59"/>
      <c r="DF173" s="59"/>
      <c r="DG173" s="59"/>
      <c r="DH173" s="59"/>
      <c r="DI173" s="59"/>
      <c r="DJ173" s="59"/>
      <c r="DK173" s="59"/>
      <c r="DL173" s="59"/>
      <c r="DM173" s="59"/>
      <c r="DN173" s="59"/>
      <c r="DO173" s="59"/>
      <c r="DP173" s="59"/>
      <c r="DQ173" s="59"/>
      <c r="DR173" s="59"/>
      <c r="DS173" s="59"/>
      <c r="DT173" s="59"/>
      <c r="DU173" s="59"/>
      <c r="DV173" s="59"/>
      <c r="DW173" s="59"/>
      <c r="DX173" s="59"/>
      <c r="DY173" s="59"/>
      <c r="DZ173" s="59"/>
      <c r="EA173" s="59"/>
      <c r="EB173" s="59"/>
      <c r="EC173" s="59"/>
      <c r="ED173" s="59"/>
      <c r="EE173" s="59"/>
      <c r="EF173" s="59"/>
      <c r="EG173" s="59"/>
      <c r="EH173" s="59"/>
      <c r="EI173" s="59"/>
      <c r="EJ173" s="59"/>
      <c r="EK173" s="59"/>
      <c r="EL173" s="59"/>
      <c r="EM173" s="59"/>
      <c r="EN173" s="59"/>
      <c r="EO173" s="59"/>
      <c r="EP173" s="59"/>
      <c r="EQ173" s="59"/>
      <c r="ER173" s="59"/>
      <c r="ES173" s="59"/>
      <c r="ET173" s="59"/>
      <c r="EU173" s="59"/>
      <c r="EV173" s="59"/>
      <c r="EW173" s="59"/>
    </row>
    <row r="174" spans="52:153" outlineLevel="1" x14ac:dyDescent="0.2">
      <c r="AZ174" s="59"/>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59"/>
      <c r="CE174" s="59"/>
      <c r="CF174" s="59"/>
      <c r="CG174" s="59"/>
      <c r="CH174" s="59"/>
      <c r="CI174" s="59"/>
      <c r="CJ174" s="59"/>
      <c r="CK174" s="59"/>
      <c r="CL174" s="59"/>
      <c r="CM174" s="59"/>
      <c r="CN174" s="59"/>
      <c r="CO174" s="59"/>
      <c r="CP174" s="59"/>
      <c r="CQ174" s="59"/>
      <c r="CR174" s="59"/>
      <c r="CS174" s="59"/>
      <c r="CT174" s="59"/>
      <c r="CU174" s="59"/>
      <c r="CV174" s="59"/>
      <c r="CW174" s="59"/>
      <c r="CX174" s="59"/>
      <c r="CY174" s="59"/>
      <c r="CZ174" s="59"/>
      <c r="DA174" s="59"/>
      <c r="DB174" s="59"/>
      <c r="DC174" s="59"/>
      <c r="DD174" s="59"/>
      <c r="DE174" s="59"/>
      <c r="DF174" s="59"/>
      <c r="DG174" s="59"/>
      <c r="DH174" s="59"/>
      <c r="DI174" s="59"/>
      <c r="DJ174" s="59"/>
      <c r="DK174" s="59"/>
      <c r="DL174" s="59"/>
      <c r="DM174" s="59"/>
      <c r="DN174" s="59"/>
      <c r="DO174" s="59"/>
      <c r="DP174" s="59"/>
      <c r="DQ174" s="59"/>
      <c r="DR174" s="59"/>
      <c r="DS174" s="59"/>
      <c r="DT174" s="59"/>
      <c r="DU174" s="59"/>
      <c r="DV174" s="59"/>
      <c r="DW174" s="59"/>
      <c r="DX174" s="59"/>
      <c r="DY174" s="59"/>
      <c r="DZ174" s="59"/>
      <c r="EA174" s="59"/>
      <c r="EB174" s="59"/>
      <c r="EC174" s="59"/>
      <c r="ED174" s="59"/>
      <c r="EE174" s="59"/>
      <c r="EF174" s="59"/>
      <c r="EG174" s="59"/>
      <c r="EH174" s="59"/>
      <c r="EI174" s="59"/>
      <c r="EJ174" s="59"/>
      <c r="EK174" s="59"/>
      <c r="EL174" s="59"/>
      <c r="EM174" s="59"/>
      <c r="EN174" s="59"/>
      <c r="EO174" s="59"/>
      <c r="EP174" s="59"/>
      <c r="EQ174" s="59"/>
      <c r="ER174" s="59"/>
      <c r="ES174" s="59"/>
      <c r="ET174" s="59"/>
      <c r="EU174" s="59"/>
      <c r="EV174" s="59"/>
      <c r="EW174" s="59"/>
    </row>
    <row r="175" spans="52:153" outlineLevel="1" x14ac:dyDescent="0.2">
      <c r="AZ175" s="59"/>
      <c r="BA175" s="59"/>
      <c r="BB175" s="59"/>
      <c r="BC175" s="59"/>
      <c r="BD175" s="59"/>
      <c r="BE175" s="59"/>
      <c r="BF175" s="59"/>
      <c r="BG175" s="59"/>
      <c r="BH175" s="59"/>
      <c r="BI175" s="59"/>
      <c r="BJ175" s="59"/>
      <c r="BK175" s="59"/>
      <c r="BL175" s="59"/>
      <c r="BM175" s="59"/>
      <c r="BN175" s="59"/>
      <c r="BO175" s="59"/>
      <c r="BP175" s="59"/>
      <c r="BQ175" s="59"/>
      <c r="BR175" s="59"/>
      <c r="BS175" s="59"/>
      <c r="BT175" s="59"/>
      <c r="BU175" s="59"/>
      <c r="BV175" s="59"/>
      <c r="BW175" s="59"/>
      <c r="BX175" s="59"/>
      <c r="BY175" s="59"/>
      <c r="BZ175" s="59"/>
      <c r="CA175" s="59"/>
      <c r="CB175" s="59"/>
      <c r="CC175" s="59"/>
      <c r="CD175" s="59"/>
      <c r="CE175" s="59"/>
      <c r="CF175" s="59"/>
      <c r="CG175" s="59"/>
      <c r="CH175" s="59"/>
      <c r="CI175" s="59"/>
      <c r="CJ175" s="59"/>
      <c r="CK175" s="59"/>
      <c r="CL175" s="59"/>
      <c r="CM175" s="59"/>
      <c r="CN175" s="59"/>
      <c r="CO175" s="59"/>
      <c r="CP175" s="59"/>
      <c r="CQ175" s="59"/>
      <c r="CR175" s="59"/>
      <c r="CS175" s="59"/>
      <c r="CT175" s="59"/>
      <c r="CU175" s="59"/>
      <c r="CV175" s="59"/>
      <c r="CW175" s="59"/>
      <c r="CX175" s="59"/>
      <c r="CY175" s="59"/>
      <c r="CZ175" s="59"/>
      <c r="DA175" s="59"/>
      <c r="DB175" s="59"/>
      <c r="DC175" s="59"/>
      <c r="DD175" s="59"/>
      <c r="DE175" s="59"/>
      <c r="DF175" s="59"/>
      <c r="DG175" s="59"/>
      <c r="DH175" s="59"/>
      <c r="DI175" s="59"/>
      <c r="DJ175" s="59"/>
      <c r="DK175" s="59"/>
      <c r="DL175" s="59"/>
      <c r="DM175" s="59"/>
      <c r="DN175" s="59"/>
      <c r="DO175" s="59"/>
      <c r="DP175" s="59"/>
      <c r="DQ175" s="59"/>
      <c r="DR175" s="59"/>
      <c r="DS175" s="59"/>
      <c r="DT175" s="59"/>
      <c r="DU175" s="59"/>
      <c r="DV175" s="59"/>
      <c r="DW175" s="59"/>
      <c r="DX175" s="59"/>
      <c r="DY175" s="59"/>
      <c r="DZ175" s="59"/>
      <c r="EA175" s="59"/>
      <c r="EB175" s="59"/>
      <c r="EC175" s="59"/>
      <c r="ED175" s="59"/>
      <c r="EE175" s="59"/>
      <c r="EF175" s="59"/>
      <c r="EG175" s="59"/>
      <c r="EH175" s="59"/>
      <c r="EI175" s="59"/>
      <c r="EJ175" s="59"/>
      <c r="EK175" s="59"/>
      <c r="EL175" s="59"/>
      <c r="EM175" s="59"/>
      <c r="EN175" s="59"/>
      <c r="EO175" s="59"/>
      <c r="EP175" s="59"/>
      <c r="EQ175" s="59"/>
      <c r="ER175" s="59"/>
      <c r="ES175" s="59"/>
      <c r="ET175" s="59"/>
      <c r="EU175" s="59"/>
      <c r="EV175" s="59"/>
      <c r="EW175" s="59"/>
    </row>
    <row r="176" spans="52:153" outlineLevel="1" x14ac:dyDescent="0.2">
      <c r="AZ176" s="59"/>
      <c r="BA176" s="59"/>
      <c r="BB176" s="59"/>
      <c r="BC176" s="59"/>
      <c r="BD176" s="59"/>
      <c r="BE176" s="59"/>
      <c r="BF176" s="59"/>
      <c r="BG176" s="59"/>
      <c r="BH176" s="59"/>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c r="CG176" s="59"/>
      <c r="CH176" s="59"/>
      <c r="CI176" s="59"/>
      <c r="CJ176" s="59"/>
      <c r="CK176" s="59"/>
      <c r="CL176" s="59"/>
      <c r="CM176" s="59"/>
      <c r="CN176" s="59"/>
      <c r="CO176" s="59"/>
      <c r="CP176" s="59"/>
      <c r="CQ176" s="59"/>
      <c r="CR176" s="59"/>
      <c r="CS176" s="59"/>
      <c r="CT176" s="59"/>
      <c r="CU176" s="59"/>
      <c r="CV176" s="59"/>
      <c r="CW176" s="59"/>
      <c r="CX176" s="59"/>
      <c r="CY176" s="59"/>
      <c r="CZ176" s="59"/>
      <c r="DA176" s="59"/>
      <c r="DB176" s="59"/>
      <c r="DC176" s="59"/>
      <c r="DD176" s="59"/>
      <c r="DE176" s="59"/>
      <c r="DF176" s="59"/>
      <c r="DG176" s="59"/>
      <c r="DH176" s="59"/>
      <c r="DI176" s="59"/>
      <c r="DJ176" s="59"/>
      <c r="DK176" s="59"/>
      <c r="DL176" s="59"/>
      <c r="DM176" s="59"/>
      <c r="DN176" s="59"/>
      <c r="DO176" s="59"/>
      <c r="DP176" s="59"/>
      <c r="DQ176" s="59"/>
      <c r="DR176" s="59"/>
      <c r="DS176" s="59"/>
      <c r="DT176" s="59"/>
      <c r="DU176" s="59"/>
      <c r="DV176" s="59"/>
      <c r="DW176" s="59"/>
      <c r="DX176" s="59"/>
      <c r="DY176" s="59"/>
      <c r="DZ176" s="59"/>
      <c r="EA176" s="59"/>
      <c r="EB176" s="59"/>
      <c r="EC176" s="59"/>
      <c r="ED176" s="59"/>
      <c r="EE176" s="59"/>
      <c r="EF176" s="59"/>
      <c r="EG176" s="59"/>
      <c r="EH176" s="59"/>
      <c r="EI176" s="59"/>
      <c r="EJ176" s="59"/>
      <c r="EK176" s="59"/>
      <c r="EL176" s="59"/>
      <c r="EM176" s="59"/>
      <c r="EN176" s="59"/>
      <c r="EO176" s="59"/>
      <c r="EP176" s="59"/>
      <c r="EQ176" s="59"/>
      <c r="ER176" s="59"/>
      <c r="ES176" s="59"/>
      <c r="ET176" s="59"/>
      <c r="EU176" s="59"/>
      <c r="EV176" s="59"/>
      <c r="EW176" s="59"/>
    </row>
    <row r="177" spans="1:153" outlineLevel="1" x14ac:dyDescent="0.2">
      <c r="AZ177" s="59"/>
      <c r="BA177" s="59"/>
      <c r="BB177" s="59"/>
      <c r="BC177" s="59"/>
      <c r="BD177" s="59"/>
      <c r="BE177" s="59"/>
      <c r="BF177" s="59"/>
      <c r="BG177" s="59"/>
      <c r="BH177" s="59"/>
      <c r="BI177" s="59"/>
      <c r="BJ177" s="59"/>
      <c r="BK177" s="59"/>
      <c r="BL177" s="59"/>
      <c r="BM177" s="59"/>
      <c r="BN177" s="59"/>
      <c r="BO177" s="59"/>
      <c r="BP177" s="59"/>
      <c r="BQ177" s="59"/>
      <c r="BR177" s="59"/>
      <c r="BS177" s="59"/>
      <c r="BT177" s="59"/>
      <c r="BU177" s="59"/>
      <c r="BV177" s="59"/>
      <c r="BW177" s="59"/>
      <c r="BX177" s="59"/>
      <c r="BY177" s="59"/>
      <c r="BZ177" s="59"/>
      <c r="CA177" s="59"/>
      <c r="CB177" s="59"/>
      <c r="CC177" s="59"/>
      <c r="CD177" s="59"/>
      <c r="CE177" s="59"/>
      <c r="CF177" s="59"/>
      <c r="CG177" s="59"/>
      <c r="CH177" s="59"/>
      <c r="CI177" s="59"/>
      <c r="CJ177" s="59"/>
      <c r="CK177" s="59"/>
      <c r="CL177" s="59"/>
      <c r="CM177" s="59"/>
      <c r="CN177" s="59"/>
      <c r="CO177" s="59"/>
      <c r="CP177" s="59"/>
      <c r="CQ177" s="59"/>
      <c r="CR177" s="59"/>
      <c r="CS177" s="59"/>
      <c r="CT177" s="59"/>
      <c r="CU177" s="59"/>
      <c r="CV177" s="59"/>
      <c r="CW177" s="59"/>
      <c r="CX177" s="59"/>
      <c r="CY177" s="59"/>
      <c r="CZ177" s="59"/>
      <c r="DA177" s="59"/>
      <c r="DB177" s="59"/>
      <c r="DC177" s="59"/>
      <c r="DD177" s="59"/>
      <c r="DE177" s="59"/>
      <c r="DF177" s="59"/>
      <c r="DG177" s="59"/>
      <c r="DH177" s="59"/>
      <c r="DI177" s="59"/>
      <c r="DJ177" s="59"/>
      <c r="DK177" s="59"/>
      <c r="DL177" s="59"/>
      <c r="DM177" s="59"/>
      <c r="DN177" s="59"/>
      <c r="DO177" s="59"/>
      <c r="DP177" s="59"/>
      <c r="DQ177" s="59"/>
      <c r="DR177" s="59"/>
      <c r="DS177" s="59"/>
      <c r="DT177" s="59"/>
      <c r="DU177" s="59"/>
      <c r="DV177" s="59"/>
      <c r="DW177" s="59"/>
      <c r="DX177" s="59"/>
      <c r="DY177" s="59"/>
      <c r="DZ177" s="59"/>
      <c r="EA177" s="59"/>
      <c r="EB177" s="59"/>
      <c r="EC177" s="59"/>
      <c r="ED177" s="59"/>
      <c r="EE177" s="59"/>
      <c r="EF177" s="59"/>
      <c r="EG177" s="59"/>
      <c r="EH177" s="59"/>
      <c r="EI177" s="59"/>
      <c r="EJ177" s="59"/>
      <c r="EK177" s="59"/>
      <c r="EL177" s="59"/>
      <c r="EM177" s="59"/>
      <c r="EN177" s="59"/>
      <c r="EO177" s="59"/>
      <c r="EP177" s="59"/>
      <c r="EQ177" s="59"/>
      <c r="ER177" s="59"/>
      <c r="ES177" s="59"/>
      <c r="ET177" s="59"/>
      <c r="EU177" s="59"/>
      <c r="EV177" s="59"/>
      <c r="EW177" s="59"/>
    </row>
    <row r="178" spans="1:153" outlineLevel="1" x14ac:dyDescent="0.2">
      <c r="AZ178" s="59"/>
      <c r="BA178" s="59"/>
      <c r="BB178" s="59"/>
      <c r="BC178" s="59"/>
      <c r="BD178" s="59"/>
      <c r="BE178" s="59"/>
      <c r="BF178" s="59"/>
      <c r="BG178" s="59"/>
      <c r="BH178" s="59"/>
      <c r="BI178" s="59"/>
      <c r="BJ178" s="59"/>
      <c r="BK178" s="59"/>
      <c r="BL178" s="59"/>
      <c r="BM178" s="59"/>
      <c r="BN178" s="59"/>
      <c r="BO178" s="59"/>
      <c r="BP178" s="59"/>
      <c r="BQ178" s="59"/>
      <c r="BR178" s="59"/>
      <c r="BS178" s="59"/>
      <c r="BT178" s="59"/>
      <c r="BU178" s="59"/>
      <c r="BV178" s="59"/>
      <c r="BW178" s="59"/>
      <c r="BX178" s="59"/>
      <c r="BY178" s="59"/>
      <c r="BZ178" s="59"/>
      <c r="CA178" s="59"/>
      <c r="CB178" s="59"/>
      <c r="CC178" s="59"/>
      <c r="CD178" s="59"/>
      <c r="CE178" s="59"/>
      <c r="CF178" s="59"/>
      <c r="CG178" s="59"/>
      <c r="CH178" s="59"/>
      <c r="CI178" s="59"/>
      <c r="CJ178" s="59"/>
      <c r="CK178" s="59"/>
      <c r="CL178" s="59"/>
      <c r="CM178" s="59"/>
      <c r="CN178" s="59"/>
      <c r="CO178" s="59"/>
      <c r="CP178" s="59"/>
      <c r="CQ178" s="59"/>
      <c r="CR178" s="59"/>
      <c r="CS178" s="59"/>
      <c r="CT178" s="59"/>
      <c r="CU178" s="59"/>
      <c r="CV178" s="59"/>
      <c r="CW178" s="59"/>
      <c r="CX178" s="59"/>
      <c r="CY178" s="59"/>
      <c r="CZ178" s="59"/>
      <c r="DA178" s="59"/>
      <c r="DB178" s="59"/>
      <c r="DC178" s="59"/>
      <c r="DD178" s="59"/>
      <c r="DE178" s="59"/>
      <c r="DF178" s="59"/>
      <c r="DG178" s="59"/>
      <c r="DH178" s="59"/>
      <c r="DI178" s="59"/>
      <c r="DJ178" s="59"/>
      <c r="DK178" s="59"/>
      <c r="DL178" s="59"/>
      <c r="DM178" s="59"/>
      <c r="DN178" s="59"/>
      <c r="DO178" s="59"/>
      <c r="DP178" s="59"/>
      <c r="DQ178" s="59"/>
      <c r="DR178" s="59"/>
      <c r="DS178" s="59"/>
      <c r="DT178" s="59"/>
      <c r="DU178" s="59"/>
      <c r="DV178" s="59"/>
      <c r="DW178" s="59"/>
      <c r="DX178" s="59"/>
      <c r="DY178" s="59"/>
      <c r="DZ178" s="59"/>
      <c r="EA178" s="59"/>
      <c r="EB178" s="59"/>
      <c r="EC178" s="59"/>
      <c r="ED178" s="59"/>
      <c r="EE178" s="59"/>
      <c r="EF178" s="59"/>
      <c r="EG178" s="59"/>
      <c r="EH178" s="59"/>
      <c r="EI178" s="59"/>
      <c r="EJ178" s="59"/>
      <c r="EK178" s="59"/>
      <c r="EL178" s="59"/>
      <c r="EM178" s="59"/>
      <c r="EN178" s="59"/>
      <c r="EO178" s="59"/>
      <c r="EP178" s="59"/>
      <c r="EQ178" s="59"/>
      <c r="ER178" s="59"/>
      <c r="ES178" s="59"/>
      <c r="ET178" s="59"/>
      <c r="EU178" s="59"/>
      <c r="EV178" s="59"/>
      <c r="EW178" s="59"/>
    </row>
    <row r="179" spans="1:153" outlineLevel="1" x14ac:dyDescent="0.2">
      <c r="AZ179" s="59"/>
      <c r="BA179" s="59"/>
      <c r="BB179" s="59"/>
      <c r="BC179" s="59"/>
      <c r="BD179" s="59"/>
      <c r="BE179" s="59"/>
      <c r="BF179" s="59"/>
      <c r="BG179" s="59"/>
      <c r="BH179" s="59"/>
      <c r="BI179" s="59"/>
      <c r="BJ179" s="59"/>
      <c r="BK179" s="59"/>
      <c r="BL179" s="59"/>
      <c r="BM179" s="59"/>
      <c r="BN179" s="59"/>
      <c r="BO179" s="59"/>
      <c r="BP179" s="59"/>
      <c r="BQ179" s="59"/>
      <c r="BR179" s="59"/>
      <c r="BS179" s="59"/>
      <c r="BT179" s="59"/>
      <c r="BU179" s="59"/>
      <c r="BV179" s="59"/>
      <c r="BW179" s="59"/>
      <c r="BX179" s="59"/>
      <c r="BY179" s="59"/>
      <c r="BZ179" s="59"/>
      <c r="CA179" s="59"/>
      <c r="CB179" s="59"/>
      <c r="CC179" s="59"/>
      <c r="CD179" s="59"/>
      <c r="CE179" s="59"/>
      <c r="CF179" s="59"/>
      <c r="CG179" s="59"/>
      <c r="CH179" s="59"/>
      <c r="CI179" s="59"/>
      <c r="CJ179" s="59"/>
      <c r="CK179" s="59"/>
      <c r="CL179" s="59"/>
      <c r="CM179" s="59"/>
      <c r="CN179" s="59"/>
      <c r="CO179" s="59"/>
      <c r="CP179" s="59"/>
      <c r="CQ179" s="59"/>
      <c r="CR179" s="59"/>
      <c r="CS179" s="59"/>
      <c r="CT179" s="59"/>
      <c r="CU179" s="59"/>
      <c r="CV179" s="59"/>
      <c r="CW179" s="59"/>
      <c r="CX179" s="59"/>
      <c r="CY179" s="59"/>
      <c r="CZ179" s="59"/>
      <c r="DA179" s="59"/>
      <c r="DB179" s="59"/>
      <c r="DC179" s="59"/>
      <c r="DD179" s="59"/>
      <c r="DE179" s="59"/>
      <c r="DF179" s="59"/>
      <c r="DG179" s="59"/>
      <c r="DH179" s="59"/>
      <c r="DI179" s="59"/>
      <c r="DJ179" s="59"/>
      <c r="DK179" s="59"/>
      <c r="DL179" s="59"/>
      <c r="DM179" s="59"/>
      <c r="DN179" s="59"/>
      <c r="DO179" s="59"/>
      <c r="DP179" s="59"/>
      <c r="DQ179" s="59"/>
      <c r="DR179" s="59"/>
      <c r="DS179" s="59"/>
      <c r="DT179" s="59"/>
      <c r="DU179" s="59"/>
      <c r="DV179" s="59"/>
      <c r="DW179" s="59"/>
      <c r="DX179" s="59"/>
      <c r="DY179" s="59"/>
      <c r="DZ179" s="59"/>
      <c r="EA179" s="59"/>
      <c r="EB179" s="59"/>
      <c r="EC179" s="59"/>
      <c r="ED179" s="59"/>
      <c r="EE179" s="59"/>
      <c r="EF179" s="59"/>
      <c r="EG179" s="59"/>
      <c r="EH179" s="59"/>
      <c r="EI179" s="59"/>
      <c r="EJ179" s="59"/>
      <c r="EK179" s="59"/>
      <c r="EL179" s="59"/>
      <c r="EM179" s="59"/>
      <c r="EN179" s="59"/>
      <c r="EO179" s="59"/>
      <c r="EP179" s="59"/>
      <c r="EQ179" s="59"/>
      <c r="ER179" s="59"/>
      <c r="ES179" s="59"/>
      <c r="ET179" s="59"/>
      <c r="EU179" s="59"/>
      <c r="EV179" s="59"/>
      <c r="EW179" s="59"/>
    </row>
    <row r="180" spans="1:153" outlineLevel="1" x14ac:dyDescent="0.2">
      <c r="AZ180" s="59"/>
      <c r="BA180" s="59"/>
      <c r="BB180" s="59"/>
      <c r="BC180" s="59"/>
      <c r="BD180" s="59"/>
      <c r="BE180" s="59"/>
      <c r="BF180" s="59"/>
      <c r="BG180" s="59"/>
      <c r="BH180" s="59"/>
      <c r="BI180" s="59"/>
      <c r="BJ180" s="59"/>
      <c r="BK180" s="59"/>
      <c r="BL180" s="59"/>
      <c r="BM180" s="59"/>
      <c r="BN180" s="59"/>
      <c r="BO180" s="59"/>
      <c r="BP180" s="59"/>
      <c r="BQ180" s="59"/>
      <c r="BR180" s="59"/>
      <c r="BS180" s="59"/>
      <c r="BT180" s="59"/>
      <c r="BU180" s="59"/>
      <c r="BV180" s="59"/>
      <c r="BW180" s="59"/>
      <c r="BX180" s="59"/>
      <c r="BY180" s="59"/>
      <c r="BZ180" s="59"/>
      <c r="CA180" s="59"/>
      <c r="CB180" s="59"/>
      <c r="CC180" s="59"/>
      <c r="CD180" s="59"/>
      <c r="CE180" s="59"/>
      <c r="CF180" s="59"/>
      <c r="CG180" s="59"/>
      <c r="CH180" s="59"/>
      <c r="CI180" s="59"/>
      <c r="CJ180" s="59"/>
      <c r="CK180" s="59"/>
      <c r="CL180" s="59"/>
      <c r="CM180" s="59"/>
      <c r="CN180" s="59"/>
      <c r="CO180" s="59"/>
      <c r="CP180" s="59"/>
      <c r="CQ180" s="59"/>
      <c r="CR180" s="59"/>
      <c r="CS180" s="59"/>
      <c r="CT180" s="59"/>
      <c r="CU180" s="59"/>
      <c r="CV180" s="59"/>
      <c r="CW180" s="59"/>
      <c r="CX180" s="59"/>
      <c r="CY180" s="59"/>
      <c r="CZ180" s="59"/>
      <c r="DA180" s="59"/>
      <c r="DB180" s="59"/>
      <c r="DC180" s="59"/>
      <c r="DD180" s="59"/>
      <c r="DE180" s="59"/>
      <c r="DF180" s="59"/>
      <c r="DG180" s="59"/>
      <c r="DH180" s="59"/>
      <c r="DI180" s="59"/>
      <c r="DJ180" s="59"/>
      <c r="DK180" s="59"/>
      <c r="DL180" s="59"/>
      <c r="DM180" s="59"/>
      <c r="DN180" s="59"/>
      <c r="DO180" s="59"/>
      <c r="DP180" s="59"/>
      <c r="DQ180" s="59"/>
      <c r="DR180" s="59"/>
      <c r="DS180" s="59"/>
      <c r="DT180" s="59"/>
      <c r="DU180" s="59"/>
      <c r="DV180" s="59"/>
      <c r="DW180" s="59"/>
      <c r="DX180" s="59"/>
      <c r="DY180" s="59"/>
      <c r="DZ180" s="59"/>
      <c r="EA180" s="59"/>
      <c r="EB180" s="59"/>
      <c r="EC180" s="59"/>
      <c r="ED180" s="59"/>
      <c r="EE180" s="59"/>
      <c r="EF180" s="59"/>
      <c r="EG180" s="59"/>
      <c r="EH180" s="59"/>
      <c r="EI180" s="59"/>
      <c r="EJ180" s="59"/>
      <c r="EK180" s="59"/>
      <c r="EL180" s="59"/>
      <c r="EM180" s="59"/>
      <c r="EN180" s="59"/>
      <c r="EO180" s="59"/>
      <c r="EP180" s="59"/>
      <c r="EQ180" s="59"/>
      <c r="ER180" s="59"/>
      <c r="ES180" s="59"/>
      <c r="ET180" s="59"/>
      <c r="EU180" s="59"/>
      <c r="EV180" s="59"/>
      <c r="EW180" s="59"/>
    </row>
    <row r="181" spans="1:153" x14ac:dyDescent="0.2">
      <c r="A181" s="75"/>
      <c r="AZ181" s="59"/>
      <c r="BA181" s="59"/>
      <c r="BB181" s="59"/>
      <c r="BC181" s="59"/>
      <c r="BD181" s="59"/>
      <c r="BE181" s="59"/>
      <c r="BF181" s="59"/>
      <c r="BG181" s="59"/>
      <c r="BH181" s="59"/>
      <c r="BI181" s="59"/>
      <c r="BJ181" s="59"/>
      <c r="BK181" s="59"/>
      <c r="BL181" s="59"/>
      <c r="BM181" s="59"/>
      <c r="BN181" s="59"/>
      <c r="BO181" s="59"/>
      <c r="BP181" s="59"/>
      <c r="BQ181" s="59"/>
      <c r="BR181" s="59"/>
      <c r="BS181" s="59"/>
      <c r="BT181" s="59"/>
      <c r="BU181" s="59"/>
      <c r="BV181" s="59"/>
      <c r="BW181" s="59"/>
      <c r="BX181" s="59"/>
      <c r="BY181" s="59"/>
      <c r="BZ181" s="59"/>
      <c r="CA181" s="59"/>
      <c r="CB181" s="59"/>
      <c r="CC181" s="59"/>
      <c r="CD181" s="59"/>
      <c r="CE181" s="59"/>
      <c r="CF181" s="59"/>
      <c r="CG181" s="59"/>
      <c r="CH181" s="59"/>
      <c r="CI181" s="59"/>
      <c r="CJ181" s="59"/>
      <c r="CK181" s="59"/>
      <c r="CL181" s="59"/>
      <c r="CM181" s="59"/>
      <c r="CN181" s="59"/>
      <c r="CO181" s="59"/>
      <c r="CP181" s="59"/>
      <c r="CQ181" s="59"/>
      <c r="CR181" s="59"/>
      <c r="CS181" s="59"/>
      <c r="CT181" s="59"/>
      <c r="CU181" s="59"/>
      <c r="CV181" s="59"/>
      <c r="CW181" s="59"/>
      <c r="CX181" s="59"/>
      <c r="CY181" s="59"/>
      <c r="CZ181" s="59"/>
      <c r="DA181" s="59"/>
      <c r="DB181" s="59"/>
      <c r="DC181" s="59"/>
      <c r="DD181" s="59"/>
      <c r="DE181" s="59"/>
      <c r="DF181" s="59"/>
      <c r="DG181" s="59"/>
      <c r="DH181" s="59"/>
      <c r="DI181" s="59"/>
      <c r="DJ181" s="59"/>
      <c r="DK181" s="59"/>
      <c r="DL181" s="59"/>
      <c r="DM181" s="59"/>
      <c r="DN181" s="59"/>
      <c r="DO181" s="59"/>
      <c r="DP181" s="59"/>
      <c r="DQ181" s="59"/>
      <c r="DR181" s="59"/>
      <c r="DS181" s="59"/>
      <c r="DT181" s="59"/>
      <c r="DU181" s="59"/>
      <c r="DV181" s="59"/>
      <c r="DW181" s="59"/>
      <c r="DX181" s="59"/>
      <c r="DY181" s="59"/>
      <c r="DZ181" s="59"/>
      <c r="EA181" s="59"/>
      <c r="EB181" s="59"/>
      <c r="EC181" s="59"/>
      <c r="ED181" s="59"/>
      <c r="EE181" s="59"/>
      <c r="EF181" s="59"/>
      <c r="EG181" s="59"/>
      <c r="EH181" s="59"/>
      <c r="EI181" s="59"/>
      <c r="EJ181" s="59"/>
      <c r="EK181" s="59"/>
      <c r="EL181" s="59"/>
      <c r="EM181" s="59"/>
      <c r="EN181" s="59"/>
      <c r="EO181" s="59"/>
      <c r="EP181" s="59"/>
      <c r="EQ181" s="59"/>
      <c r="ER181" s="59"/>
      <c r="ES181" s="59"/>
      <c r="ET181" s="59"/>
      <c r="EU181" s="59"/>
      <c r="EV181" s="59"/>
      <c r="EW181" s="59"/>
    </row>
    <row r="182" spans="1:153" x14ac:dyDescent="0.2">
      <c r="A182" s="12" t="s">
        <v>173</v>
      </c>
      <c r="AZ182" s="59" t="s">
        <v>210</v>
      </c>
      <c r="BA182" s="59"/>
      <c r="BB182" s="59"/>
      <c r="BC182" s="59">
        <v>10</v>
      </c>
      <c r="BD182" s="59"/>
      <c r="BE182" s="59"/>
      <c r="BF182" s="59"/>
      <c r="BG182" s="59"/>
      <c r="BH182" s="59"/>
      <c r="BI182" s="59"/>
      <c r="BJ182" s="59"/>
      <c r="BK182" s="59"/>
      <c r="BL182" s="59"/>
      <c r="BM182" s="59"/>
      <c r="BN182" s="59"/>
      <c r="BO182" s="59"/>
      <c r="BP182" s="59"/>
      <c r="BQ182" s="59"/>
      <c r="BR182" s="59"/>
      <c r="BS182" s="59"/>
      <c r="BT182" s="59"/>
      <c r="BU182" s="59"/>
      <c r="BV182" s="59"/>
      <c r="BW182" s="59"/>
      <c r="BX182" s="59"/>
      <c r="BY182" s="59"/>
      <c r="BZ182" s="59"/>
      <c r="CA182" s="59"/>
      <c r="CB182" s="59"/>
      <c r="CC182" s="59"/>
      <c r="CD182" s="59"/>
      <c r="CE182" s="59"/>
      <c r="CF182" s="59"/>
      <c r="CG182" s="59"/>
      <c r="CH182" s="59"/>
      <c r="CI182" s="59"/>
      <c r="CJ182" s="59"/>
      <c r="CK182" s="59"/>
      <c r="CL182" s="59"/>
      <c r="CM182" s="59"/>
      <c r="CN182" s="59"/>
      <c r="CO182" s="59"/>
      <c r="CP182" s="59"/>
      <c r="CQ182" s="59"/>
      <c r="CR182" s="59"/>
      <c r="CS182" s="59"/>
      <c r="CT182" s="59"/>
      <c r="CU182" s="59"/>
      <c r="CV182" s="59"/>
      <c r="CW182" s="59"/>
      <c r="CX182" s="59"/>
      <c r="CY182" s="59"/>
      <c r="CZ182" s="59"/>
      <c r="DA182" s="59"/>
      <c r="DB182" s="59"/>
      <c r="DC182" s="59"/>
      <c r="DD182" s="59"/>
      <c r="DE182" s="59"/>
      <c r="DF182" s="59"/>
      <c r="DG182" s="59"/>
      <c r="DH182" s="59"/>
      <c r="DI182" s="59"/>
      <c r="DJ182" s="59"/>
      <c r="DK182" s="59"/>
      <c r="DL182" s="59"/>
      <c r="DM182" s="59"/>
      <c r="DN182" s="59"/>
      <c r="DO182" s="59"/>
      <c r="DP182" s="59"/>
      <c r="DQ182" s="59"/>
      <c r="DR182" s="59"/>
      <c r="DS182" s="59"/>
      <c r="DT182" s="59"/>
      <c r="DU182" s="59"/>
      <c r="DV182" s="59"/>
      <c r="DW182" s="59"/>
      <c r="DX182" s="59"/>
      <c r="DY182" s="59"/>
      <c r="DZ182" s="59"/>
      <c r="EA182" s="59"/>
      <c r="EB182" s="59"/>
      <c r="EC182" s="59"/>
      <c r="ED182" s="59"/>
      <c r="EE182" s="59"/>
      <c r="EF182" s="59"/>
      <c r="EG182" s="59"/>
      <c r="EH182" s="59"/>
      <c r="EI182" s="59"/>
      <c r="EJ182" s="59"/>
      <c r="EK182" s="59"/>
      <c r="EL182" s="59"/>
      <c r="EM182" s="59"/>
      <c r="EN182" s="59"/>
      <c r="EO182" s="59"/>
      <c r="EP182" s="59"/>
      <c r="EQ182" s="59"/>
      <c r="ER182" s="59"/>
      <c r="ES182" s="59"/>
      <c r="ET182" s="59"/>
      <c r="EU182" s="59"/>
      <c r="EV182" s="59"/>
      <c r="EW182" s="59"/>
    </row>
    <row r="183" spans="1:153" outlineLevel="1" x14ac:dyDescent="0.2">
      <c r="E183" s="26" t="s">
        <v>210</v>
      </c>
      <c r="F183" s="58">
        <f>$BC$182/20</f>
        <v>0.5</v>
      </c>
      <c r="AZ183" s="59" t="s">
        <v>187</v>
      </c>
      <c r="BA183" s="59">
        <v>0</v>
      </c>
      <c r="BB183" s="59">
        <v>0.01</v>
      </c>
      <c r="BC183" s="59">
        <v>0.02</v>
      </c>
      <c r="BD183" s="59">
        <v>0.03</v>
      </c>
      <c r="BE183" s="59">
        <v>0.04</v>
      </c>
      <c r="BF183" s="59">
        <v>0.05</v>
      </c>
      <c r="BG183" s="59">
        <v>6.0000000000000005E-2</v>
      </c>
      <c r="BH183" s="59">
        <v>7.0000000000000007E-2</v>
      </c>
      <c r="BI183" s="59">
        <v>0.08</v>
      </c>
      <c r="BJ183" s="59">
        <v>0.09</v>
      </c>
      <c r="BK183" s="59">
        <v>9.9999999999999992E-2</v>
      </c>
      <c r="BL183" s="59">
        <v>0.10999999999999999</v>
      </c>
      <c r="BM183" s="59">
        <v>0.11999999999999998</v>
      </c>
      <c r="BN183" s="59">
        <v>0.12999999999999998</v>
      </c>
      <c r="BO183" s="59">
        <v>0.13999999999999999</v>
      </c>
      <c r="BP183" s="59">
        <v>0.15</v>
      </c>
      <c r="BQ183" s="59">
        <v>0.16</v>
      </c>
      <c r="BR183" s="59">
        <v>0.17</v>
      </c>
      <c r="BS183" s="59">
        <v>0.18000000000000002</v>
      </c>
      <c r="BT183" s="59">
        <v>0.19000000000000003</v>
      </c>
      <c r="BU183" s="59">
        <v>0.20000000000000004</v>
      </c>
      <c r="BV183" s="59">
        <v>0.21000000000000005</v>
      </c>
      <c r="BW183" s="59">
        <v>0.22000000000000006</v>
      </c>
      <c r="BX183" s="59">
        <v>0.23000000000000007</v>
      </c>
      <c r="BY183" s="59">
        <v>0.24000000000000007</v>
      </c>
      <c r="BZ183" s="59">
        <v>0.25000000000000006</v>
      </c>
      <c r="CA183" s="59">
        <v>0.26000000000000006</v>
      </c>
      <c r="CB183" s="59">
        <v>0.27000000000000007</v>
      </c>
      <c r="CC183" s="59">
        <v>0.28000000000000008</v>
      </c>
      <c r="CD183" s="59">
        <v>0.29000000000000009</v>
      </c>
      <c r="CE183" s="59">
        <v>0.3000000000000001</v>
      </c>
      <c r="CF183" s="59">
        <v>0.31000000000000011</v>
      </c>
      <c r="CG183" s="59">
        <v>0.32000000000000012</v>
      </c>
      <c r="CH183" s="59">
        <v>0.33000000000000013</v>
      </c>
      <c r="CI183" s="59">
        <v>0.34000000000000014</v>
      </c>
      <c r="CJ183" s="59">
        <v>0.35000000000000014</v>
      </c>
      <c r="CK183" s="59">
        <v>0.36000000000000015</v>
      </c>
      <c r="CL183" s="59">
        <v>0.37000000000000016</v>
      </c>
      <c r="CM183" s="59">
        <v>0.38000000000000017</v>
      </c>
      <c r="CN183" s="59">
        <v>0.39000000000000018</v>
      </c>
      <c r="CO183" s="59">
        <v>0.40000000000000019</v>
      </c>
      <c r="CP183" s="59">
        <v>0.4100000000000002</v>
      </c>
      <c r="CQ183" s="59">
        <v>0.42000000000000021</v>
      </c>
      <c r="CR183" s="59">
        <v>0.43000000000000022</v>
      </c>
      <c r="CS183" s="59">
        <v>0.44000000000000022</v>
      </c>
      <c r="CT183" s="59">
        <v>0.45000000000000023</v>
      </c>
      <c r="CU183" s="59">
        <v>0.46000000000000024</v>
      </c>
      <c r="CV183" s="59">
        <v>0.47000000000000025</v>
      </c>
      <c r="CW183" s="59">
        <v>0.48000000000000026</v>
      </c>
      <c r="CX183" s="59">
        <v>0.49000000000000027</v>
      </c>
      <c r="CY183" s="59">
        <v>0.50000000000000022</v>
      </c>
      <c r="CZ183" s="59">
        <v>0.51000000000000023</v>
      </c>
      <c r="DA183" s="59">
        <v>0.52000000000000024</v>
      </c>
      <c r="DB183" s="59">
        <v>0.53000000000000025</v>
      </c>
      <c r="DC183" s="59">
        <v>0.54000000000000026</v>
      </c>
      <c r="DD183" s="59">
        <v>0.55000000000000027</v>
      </c>
      <c r="DE183" s="59">
        <v>0.56000000000000028</v>
      </c>
      <c r="DF183" s="59">
        <v>0.57000000000000028</v>
      </c>
      <c r="DG183" s="59">
        <v>0.58000000000000029</v>
      </c>
      <c r="DH183" s="59">
        <v>0.5900000000000003</v>
      </c>
      <c r="DI183" s="59">
        <v>0.60000000000000031</v>
      </c>
      <c r="DJ183" s="59">
        <v>0.61000000000000032</v>
      </c>
      <c r="DK183" s="59">
        <v>0.62000000000000033</v>
      </c>
      <c r="DL183" s="59">
        <v>0.63000000000000034</v>
      </c>
      <c r="DM183" s="59">
        <v>0.64000000000000035</v>
      </c>
      <c r="DN183" s="59">
        <v>0.65000000000000036</v>
      </c>
      <c r="DO183" s="59">
        <v>0.66000000000000036</v>
      </c>
      <c r="DP183" s="59">
        <v>0.67000000000000037</v>
      </c>
      <c r="DQ183" s="59">
        <v>0.68000000000000038</v>
      </c>
      <c r="DR183" s="59">
        <v>0.69000000000000039</v>
      </c>
      <c r="DS183" s="59">
        <v>0.7000000000000004</v>
      </c>
      <c r="DT183" s="59">
        <v>0.71000000000000041</v>
      </c>
      <c r="DU183" s="59">
        <v>0.72000000000000042</v>
      </c>
      <c r="DV183" s="59">
        <v>0.73000000000000043</v>
      </c>
      <c r="DW183" s="59">
        <v>0.74000000000000044</v>
      </c>
      <c r="DX183" s="59">
        <v>0.75000000000000044</v>
      </c>
      <c r="DY183" s="59">
        <v>0.76000000000000045</v>
      </c>
      <c r="DZ183" s="59">
        <v>0.77000000000000046</v>
      </c>
      <c r="EA183" s="59">
        <v>0.78000000000000047</v>
      </c>
      <c r="EB183" s="59">
        <v>0.79000000000000048</v>
      </c>
      <c r="EC183" s="59">
        <v>0.80000000000000049</v>
      </c>
      <c r="ED183" s="59">
        <v>0.8100000000000005</v>
      </c>
      <c r="EE183" s="59">
        <v>0.82000000000000051</v>
      </c>
      <c r="EF183" s="59">
        <v>0.83000000000000052</v>
      </c>
      <c r="EG183" s="59">
        <v>0.84000000000000052</v>
      </c>
      <c r="EH183" s="59">
        <v>0.85000000000000053</v>
      </c>
      <c r="EI183" s="59">
        <v>0.86000000000000054</v>
      </c>
      <c r="EJ183" s="59">
        <v>0.87000000000000055</v>
      </c>
      <c r="EK183" s="59">
        <v>0.88000000000000056</v>
      </c>
      <c r="EL183" s="59">
        <v>0.89000000000000057</v>
      </c>
      <c r="EM183" s="59">
        <v>0.90000000000000058</v>
      </c>
      <c r="EN183" s="59">
        <v>0.91000000000000059</v>
      </c>
      <c r="EO183" s="59">
        <v>0.9200000000000006</v>
      </c>
      <c r="EP183" s="59">
        <v>0.9300000000000006</v>
      </c>
      <c r="EQ183" s="59">
        <v>0.94000000000000061</v>
      </c>
      <c r="ER183" s="59">
        <v>0.95000000000000062</v>
      </c>
      <c r="ES183" s="59">
        <v>0.96000000000000063</v>
      </c>
      <c r="ET183" s="59">
        <v>0.97000000000000064</v>
      </c>
      <c r="EU183" s="59">
        <v>0.98000000000000065</v>
      </c>
      <c r="EV183" s="59">
        <v>0.99000000000000066</v>
      </c>
      <c r="EW183" s="59">
        <v>1.0000000000000007</v>
      </c>
    </row>
    <row r="184" spans="1:153" outlineLevel="1" x14ac:dyDescent="0.2">
      <c r="AZ184" s="59" t="s">
        <v>211</v>
      </c>
      <c r="BA184" s="59">
        <v>0.92682926829268297</v>
      </c>
      <c r="BB184" s="59">
        <v>0.15853658536585366</v>
      </c>
      <c r="BC184" s="59">
        <v>0.28211382113821143</v>
      </c>
      <c r="BD184" s="59">
        <v>0.11382113821138211</v>
      </c>
      <c r="BE184" s="59">
        <v>9.6747967479674804E-2</v>
      </c>
      <c r="BF184" s="59">
        <v>8.4552845528455281E-2</v>
      </c>
      <c r="BG184" s="59">
        <v>7.2357723577235772E-2</v>
      </c>
      <c r="BH184" s="59">
        <v>6.4227642276422761E-2</v>
      </c>
      <c r="BI184" s="59">
        <v>5.6097560975609757E-2</v>
      </c>
      <c r="BJ184" s="59">
        <v>5.0406504065040651E-2</v>
      </c>
      <c r="BK184" s="59">
        <v>4.6341463414634146E-2</v>
      </c>
      <c r="BL184" s="59">
        <v>4.3089430894308944E-2</v>
      </c>
      <c r="BM184" s="59">
        <v>3.9837398373983743E-2</v>
      </c>
      <c r="BN184" s="59">
        <v>3.7398373983739831E-2</v>
      </c>
      <c r="BO184" s="59">
        <v>3.4959349593495934E-2</v>
      </c>
      <c r="BP184" s="59">
        <v>3.3333333333333333E-2</v>
      </c>
      <c r="BQ184" s="59">
        <v>3.2520325203252036E-2</v>
      </c>
      <c r="BR184" s="59">
        <v>3.2520325203252036E-2</v>
      </c>
      <c r="BS184" s="59">
        <v>3.1707317073170732E-2</v>
      </c>
      <c r="BT184" s="59">
        <v>3.0894308943089428E-2</v>
      </c>
      <c r="BU184" s="59">
        <v>3.0081300813008131E-2</v>
      </c>
      <c r="BV184" s="59">
        <v>2.9268292682926831E-2</v>
      </c>
      <c r="BW184" s="59">
        <v>2.8455284552845527E-2</v>
      </c>
      <c r="BX184" s="59">
        <v>2.8455284552845527E-2</v>
      </c>
      <c r="BY184" s="59">
        <v>2.8455284552845527E-2</v>
      </c>
      <c r="BZ184" s="59">
        <v>2.8455284552845527E-2</v>
      </c>
      <c r="CA184" s="59">
        <v>2.8455284552845527E-2</v>
      </c>
      <c r="CB184" s="59">
        <v>2.8455284552845527E-2</v>
      </c>
      <c r="CC184" s="59">
        <v>2.7642276422764227E-2</v>
      </c>
      <c r="CD184" s="59">
        <v>2.6829268292682926E-2</v>
      </c>
      <c r="CE184" s="59">
        <v>2.6016260162601626E-2</v>
      </c>
      <c r="CF184" s="59">
        <v>2.3577235772357721E-2</v>
      </c>
      <c r="CG184" s="59">
        <v>2.113821138211382E-2</v>
      </c>
      <c r="CH184" s="59">
        <v>1.9512195121951219E-2</v>
      </c>
      <c r="CI184" s="59">
        <v>1.7886178861788619E-2</v>
      </c>
      <c r="CJ184" s="59">
        <v>1.6260162601626018E-2</v>
      </c>
      <c r="CK184" s="59">
        <v>1.6260162601626018E-2</v>
      </c>
      <c r="CL184" s="59">
        <v>1.6260162601626018E-2</v>
      </c>
      <c r="CM184" s="59">
        <v>1.6260162601626018E-2</v>
      </c>
      <c r="CN184" s="59">
        <v>1.6260162601626018E-2</v>
      </c>
      <c r="CO184" s="59">
        <v>1.6260162601626018E-2</v>
      </c>
      <c r="CP184" s="59">
        <v>1.6260162601626018E-2</v>
      </c>
      <c r="CQ184" s="59">
        <v>1.6260162601626018E-2</v>
      </c>
      <c r="CR184" s="59">
        <v>1.6260162601626018E-2</v>
      </c>
      <c r="CS184" s="59">
        <v>1.6260162601626018E-2</v>
      </c>
      <c r="CT184" s="59">
        <v>1.6260162601626018E-2</v>
      </c>
      <c r="CU184" s="59">
        <v>1.5447154471544714E-2</v>
      </c>
      <c r="CV184" s="59">
        <v>1.3821138211382113E-2</v>
      </c>
      <c r="CW184" s="59">
        <v>1.2195121951219513E-2</v>
      </c>
      <c r="CX184" s="59">
        <v>9.7560975609756097E-3</v>
      </c>
      <c r="CY184" s="59">
        <v>7.3170731707317077E-3</v>
      </c>
      <c r="CZ184" s="59">
        <v>5.6910569105691053E-3</v>
      </c>
      <c r="DA184" s="59">
        <v>4.8780487804878049E-3</v>
      </c>
      <c r="DB184" s="59">
        <v>4.0650406504065045E-3</v>
      </c>
      <c r="DC184" s="59">
        <v>4.0650406504065045E-3</v>
      </c>
      <c r="DD184" s="59">
        <v>4.0650406504065045E-3</v>
      </c>
      <c r="DE184" s="59">
        <v>4.0650406504065045E-3</v>
      </c>
      <c r="DF184" s="59">
        <v>4.0650406504065045E-3</v>
      </c>
      <c r="DG184" s="59">
        <v>4.0650406504065045E-3</v>
      </c>
      <c r="DH184" s="59">
        <v>4.0650406504065045E-3</v>
      </c>
      <c r="DI184" s="59">
        <v>4.0650406504065045E-3</v>
      </c>
      <c r="DJ184" s="59">
        <v>4.0650406504065045E-3</v>
      </c>
      <c r="DK184" s="59">
        <v>4.0650406504065045E-3</v>
      </c>
      <c r="DL184" s="59">
        <v>4.0650406504065045E-3</v>
      </c>
      <c r="DM184" s="59">
        <v>4.0650406504065045E-3</v>
      </c>
      <c r="DN184" s="59">
        <v>4.0650406504065045E-3</v>
      </c>
      <c r="DO184" s="59">
        <v>4.0650406504065045E-3</v>
      </c>
      <c r="DP184" s="59">
        <v>4.0650406504065045E-3</v>
      </c>
      <c r="DQ184" s="59">
        <v>4.0650406504065045E-3</v>
      </c>
      <c r="DR184" s="59">
        <v>4.0650406504065045E-3</v>
      </c>
      <c r="DS184" s="59">
        <v>4.0650406504065045E-3</v>
      </c>
      <c r="DT184" s="59">
        <v>4.0650406504065045E-3</v>
      </c>
      <c r="DU184" s="59">
        <v>4.0650406504065045E-3</v>
      </c>
      <c r="DV184" s="59">
        <v>4.0650406504065045E-3</v>
      </c>
      <c r="DW184" s="59">
        <v>4.0650406504065045E-3</v>
      </c>
      <c r="DX184" s="59">
        <v>4.0650406504065045E-3</v>
      </c>
      <c r="DY184" s="59">
        <v>4.0650406504065045E-3</v>
      </c>
      <c r="DZ184" s="59">
        <v>4.0650406504065045E-3</v>
      </c>
      <c r="EA184" s="59">
        <v>3.2520325203252032E-3</v>
      </c>
      <c r="EB184" s="59">
        <v>2.4390243902439024E-3</v>
      </c>
      <c r="EC184" s="59">
        <v>1.6260162601626016E-3</v>
      </c>
      <c r="ED184" s="59">
        <v>8.1300813008130081E-4</v>
      </c>
      <c r="EE184" s="59">
        <v>0</v>
      </c>
      <c r="EF184" s="59">
        <v>0</v>
      </c>
      <c r="EG184" s="59">
        <v>0</v>
      </c>
      <c r="EH184" s="59">
        <v>0</v>
      </c>
      <c r="EI184" s="59">
        <v>0</v>
      </c>
      <c r="EJ184" s="59">
        <v>0</v>
      </c>
      <c r="EK184" s="59">
        <v>0</v>
      </c>
      <c r="EL184" s="59">
        <v>0</v>
      </c>
      <c r="EM184" s="59">
        <v>0</v>
      </c>
      <c r="EN184" s="59">
        <v>0</v>
      </c>
      <c r="EO184" s="59">
        <v>0</v>
      </c>
      <c r="EP184" s="59">
        <v>0</v>
      </c>
      <c r="EQ184" s="59">
        <v>0</v>
      </c>
      <c r="ER184" s="59">
        <v>0</v>
      </c>
      <c r="ES184" s="59">
        <v>0</v>
      </c>
      <c r="ET184" s="59">
        <v>0</v>
      </c>
      <c r="EU184" s="59">
        <v>0</v>
      </c>
      <c r="EV184" s="59">
        <v>0</v>
      </c>
      <c r="EW184" s="59">
        <v>0</v>
      </c>
    </row>
    <row r="185" spans="1:153" outlineLevel="1" x14ac:dyDescent="0.2">
      <c r="AZ185" s="59" t="s">
        <v>212</v>
      </c>
      <c r="BA185" s="59">
        <v>0</v>
      </c>
      <c r="BB185" s="59">
        <v>4.0650406504065045E-3</v>
      </c>
      <c r="BC185" s="59">
        <v>3.2520325203252032E-3</v>
      </c>
      <c r="BD185" s="59">
        <v>4.0650406504065045E-3</v>
      </c>
      <c r="BE185" s="59">
        <v>4.0650406504065045E-3</v>
      </c>
      <c r="BF185" s="59">
        <v>4.0650406504065045E-3</v>
      </c>
      <c r="BG185" s="59">
        <v>4.0650406504065045E-3</v>
      </c>
      <c r="BH185" s="59">
        <v>4.0650406504065045E-3</v>
      </c>
      <c r="BI185" s="59">
        <v>4.0650406504065045E-3</v>
      </c>
      <c r="BJ185" s="59">
        <v>4.0650406504065045E-3</v>
      </c>
      <c r="BK185" s="59">
        <v>4.0650406504065045E-3</v>
      </c>
      <c r="BL185" s="59">
        <v>4.0650406504065045E-3</v>
      </c>
      <c r="BM185" s="59">
        <v>4.0650406504065045E-3</v>
      </c>
      <c r="BN185" s="59">
        <v>4.0650406504065045E-3</v>
      </c>
      <c r="BO185" s="59">
        <v>4.0650406504065045E-3</v>
      </c>
      <c r="BP185" s="59">
        <v>4.0650406504065045E-3</v>
      </c>
      <c r="BQ185" s="59">
        <v>4.0650406504065045E-3</v>
      </c>
      <c r="BR185" s="59">
        <v>4.0650406504065045E-3</v>
      </c>
      <c r="BS185" s="59">
        <v>4.8780487804878049E-3</v>
      </c>
      <c r="BT185" s="59">
        <v>5.6910569105691053E-3</v>
      </c>
      <c r="BU185" s="59">
        <v>6.5040650406504065E-3</v>
      </c>
      <c r="BV185" s="59">
        <v>7.3170731707317077E-3</v>
      </c>
      <c r="BW185" s="59">
        <v>8.130081300813009E-3</v>
      </c>
      <c r="BX185" s="59">
        <v>8.130081300813009E-3</v>
      </c>
      <c r="BY185" s="59">
        <v>8.130081300813009E-3</v>
      </c>
      <c r="BZ185" s="59">
        <v>8.130081300813009E-3</v>
      </c>
      <c r="CA185" s="59">
        <v>8.9430894308943094E-3</v>
      </c>
      <c r="CB185" s="59">
        <v>9.7560975609756097E-3</v>
      </c>
      <c r="CC185" s="59">
        <v>1.056910569105691E-2</v>
      </c>
      <c r="CD185" s="59">
        <v>1.1382113821138211E-2</v>
      </c>
      <c r="CE185" s="59">
        <v>1.2195121951219513E-2</v>
      </c>
      <c r="CF185" s="59">
        <v>1.3008130081300813E-2</v>
      </c>
      <c r="CG185" s="59">
        <v>1.3821138211382113E-2</v>
      </c>
      <c r="CH185" s="59">
        <v>1.4634146341463415E-2</v>
      </c>
      <c r="CI185" s="59">
        <v>1.5447154471544714E-2</v>
      </c>
      <c r="CJ185" s="59">
        <v>1.6260162601626018E-2</v>
      </c>
      <c r="CK185" s="59">
        <v>1.6260162601626018E-2</v>
      </c>
      <c r="CL185" s="59">
        <v>1.6260162601626018E-2</v>
      </c>
      <c r="CM185" s="59">
        <v>1.6260162601626018E-2</v>
      </c>
      <c r="CN185" s="59">
        <v>1.6260162601626018E-2</v>
      </c>
      <c r="CO185" s="59">
        <v>1.6260162601626018E-2</v>
      </c>
      <c r="CP185" s="59">
        <v>1.6260162601626018E-2</v>
      </c>
      <c r="CQ185" s="59">
        <v>1.6260162601626018E-2</v>
      </c>
      <c r="CR185" s="59">
        <v>1.6260162601626018E-2</v>
      </c>
      <c r="CS185" s="59">
        <v>1.6260162601626018E-2</v>
      </c>
      <c r="CT185" s="59">
        <v>1.6260162601626018E-2</v>
      </c>
      <c r="CU185" s="59">
        <v>1.6260162601626018E-2</v>
      </c>
      <c r="CV185" s="59">
        <v>1.6260162601626018E-2</v>
      </c>
      <c r="CW185" s="59">
        <v>1.6260162601626018E-2</v>
      </c>
      <c r="CX185" s="59">
        <v>1.6260162601626018E-2</v>
      </c>
      <c r="CY185" s="59">
        <v>1.6260162601626018E-2</v>
      </c>
      <c r="CZ185" s="59">
        <v>1.6260162601626018E-2</v>
      </c>
      <c r="DA185" s="59">
        <v>1.6260162601626018E-2</v>
      </c>
      <c r="DB185" s="59">
        <v>1.6260162601626018E-2</v>
      </c>
      <c r="DC185" s="59">
        <v>1.6260162601626018E-2</v>
      </c>
      <c r="DD185" s="59">
        <v>1.6260162601626018E-2</v>
      </c>
      <c r="DE185" s="59">
        <v>1.6260162601626018E-2</v>
      </c>
      <c r="DF185" s="59">
        <v>1.6260162601626018E-2</v>
      </c>
      <c r="DG185" s="59">
        <v>1.6260162601626018E-2</v>
      </c>
      <c r="DH185" s="59">
        <v>1.6260162601626018E-2</v>
      </c>
      <c r="DI185" s="59">
        <v>1.7073170731707318E-2</v>
      </c>
      <c r="DJ185" s="59">
        <v>1.7886178861788619E-2</v>
      </c>
      <c r="DK185" s="59">
        <v>1.8699186991869916E-2</v>
      </c>
      <c r="DL185" s="59">
        <v>1.9512195121951219E-2</v>
      </c>
      <c r="DM185" s="59">
        <v>2.113821138211382E-2</v>
      </c>
      <c r="DN185" s="59">
        <v>2.1951219512195124E-2</v>
      </c>
      <c r="DO185" s="59">
        <v>2.2764227642276421E-2</v>
      </c>
      <c r="DP185" s="59">
        <v>2.4390243902439025E-2</v>
      </c>
      <c r="DQ185" s="59">
        <v>2.6016260162601626E-2</v>
      </c>
      <c r="DR185" s="59">
        <v>2.6829268292682926E-2</v>
      </c>
      <c r="DS185" s="59">
        <v>2.7642276422764227E-2</v>
      </c>
      <c r="DT185" s="59">
        <v>2.8455284552845527E-2</v>
      </c>
      <c r="DU185" s="59">
        <v>2.9268292682926831E-2</v>
      </c>
      <c r="DV185" s="59">
        <v>3.0081300813008131E-2</v>
      </c>
      <c r="DW185" s="59">
        <v>3.0894308943089428E-2</v>
      </c>
      <c r="DX185" s="59">
        <v>3.1707317073170732E-2</v>
      </c>
      <c r="DY185" s="59">
        <v>3.3333333333333333E-2</v>
      </c>
      <c r="DZ185" s="59">
        <v>3.4146341463414637E-2</v>
      </c>
      <c r="EA185" s="59">
        <v>3.4959349593495934E-2</v>
      </c>
      <c r="EB185" s="59">
        <v>3.5772357723577237E-2</v>
      </c>
      <c r="EC185" s="59">
        <v>3.6585365853658534E-2</v>
      </c>
      <c r="ED185" s="59">
        <v>3.6585365853658534E-2</v>
      </c>
      <c r="EE185" s="59">
        <v>3.7398373983739831E-2</v>
      </c>
      <c r="EF185" s="59">
        <v>3.8211382113821142E-2</v>
      </c>
      <c r="EG185" s="59">
        <v>3.9024390243902439E-2</v>
      </c>
      <c r="EH185" s="59">
        <v>4.065040650406504E-2</v>
      </c>
      <c r="EI185" s="59">
        <v>4.2276422764227641E-2</v>
      </c>
      <c r="EJ185" s="59">
        <v>4.3089430894308944E-2</v>
      </c>
      <c r="EK185" s="59">
        <v>4.3902439024390248E-2</v>
      </c>
      <c r="EL185" s="59">
        <v>4.4715447154471545E-2</v>
      </c>
      <c r="EM185" s="59">
        <v>4.4715447154471545E-2</v>
      </c>
      <c r="EN185" s="59">
        <v>4.4715447154471545E-2</v>
      </c>
      <c r="EO185" s="59">
        <v>4.4715447154471545E-2</v>
      </c>
      <c r="EP185" s="59">
        <v>4.4715447154471545E-2</v>
      </c>
      <c r="EQ185" s="59">
        <v>4.4715447154471545E-2</v>
      </c>
      <c r="ER185" s="59">
        <v>4.4715447154471545E-2</v>
      </c>
      <c r="ES185" s="59">
        <v>4.4715447154471545E-2</v>
      </c>
      <c r="ET185" s="59">
        <v>4.6341463414634146E-2</v>
      </c>
      <c r="EU185" s="59">
        <v>5.2032520325203252E-2</v>
      </c>
      <c r="EV185" s="59">
        <v>5.2845528455284556E-2</v>
      </c>
      <c r="EW185" s="59">
        <v>7.3170731707317069E-2</v>
      </c>
    </row>
    <row r="186" spans="1:153" outlineLevel="1" x14ac:dyDescent="0.2">
      <c r="AZ186" s="59" t="s">
        <v>213</v>
      </c>
      <c r="BA186" s="59">
        <v>0.92682926829268297</v>
      </c>
      <c r="BB186" s="59">
        <v>0.16260162601626016</v>
      </c>
      <c r="BC186" s="59">
        <v>0.28536585365853662</v>
      </c>
      <c r="BD186" s="59">
        <v>0.11788617886178861</v>
      </c>
      <c r="BE186" s="59">
        <v>0.1008130081300813</v>
      </c>
      <c r="BF186" s="59">
        <v>8.8617886178861779E-2</v>
      </c>
      <c r="BG186" s="59">
        <v>7.642276422764227E-2</v>
      </c>
      <c r="BH186" s="59">
        <v>6.829268292682926E-2</v>
      </c>
      <c r="BI186" s="59">
        <v>6.0162601626016263E-2</v>
      </c>
      <c r="BJ186" s="59">
        <v>5.4471544715447157E-2</v>
      </c>
      <c r="BK186" s="59">
        <v>5.0406504065040651E-2</v>
      </c>
      <c r="BL186" s="59">
        <v>4.715447154471545E-2</v>
      </c>
      <c r="BM186" s="59">
        <v>4.3902439024390248E-2</v>
      </c>
      <c r="BN186" s="59">
        <v>4.1463414634146337E-2</v>
      </c>
      <c r="BO186" s="59">
        <v>3.9024390243902439E-2</v>
      </c>
      <c r="BP186" s="59">
        <v>3.7398373983739838E-2</v>
      </c>
      <c r="BQ186" s="59">
        <v>3.6585365853658541E-2</v>
      </c>
      <c r="BR186" s="59">
        <v>3.6585365853658541E-2</v>
      </c>
      <c r="BS186" s="59">
        <v>3.6585365853658534E-2</v>
      </c>
      <c r="BT186" s="59">
        <v>3.6585365853658534E-2</v>
      </c>
      <c r="BU186" s="59">
        <v>3.6585365853658541E-2</v>
      </c>
      <c r="BV186" s="59">
        <v>3.6585365853658541E-2</v>
      </c>
      <c r="BW186" s="59">
        <v>3.6585365853658534E-2</v>
      </c>
      <c r="BX186" s="59">
        <v>3.6585365853658534E-2</v>
      </c>
      <c r="BY186" s="59">
        <v>3.6585365853658534E-2</v>
      </c>
      <c r="BZ186" s="59">
        <v>3.6585365853658534E-2</v>
      </c>
      <c r="CA186" s="59">
        <v>3.7398373983739838E-2</v>
      </c>
      <c r="CB186" s="59">
        <v>3.8211382113821135E-2</v>
      </c>
      <c r="CC186" s="59">
        <v>3.8211382113821135E-2</v>
      </c>
      <c r="CD186" s="59">
        <v>3.8211382113821135E-2</v>
      </c>
      <c r="CE186" s="59">
        <v>3.8211382113821135E-2</v>
      </c>
      <c r="CF186" s="59">
        <v>3.6585365853658534E-2</v>
      </c>
      <c r="CG186" s="59">
        <v>3.4959349593495934E-2</v>
      </c>
      <c r="CH186" s="59">
        <v>3.4146341463414637E-2</v>
      </c>
      <c r="CI186" s="59">
        <v>3.3333333333333333E-2</v>
      </c>
      <c r="CJ186" s="59">
        <v>3.2520325203252036E-2</v>
      </c>
      <c r="CK186" s="59">
        <v>3.2520325203252036E-2</v>
      </c>
      <c r="CL186" s="59">
        <v>3.2520325203252036E-2</v>
      </c>
      <c r="CM186" s="59">
        <v>3.2520325203252036E-2</v>
      </c>
      <c r="CN186" s="59">
        <v>3.2520325203252036E-2</v>
      </c>
      <c r="CO186" s="59">
        <v>3.2520325203252036E-2</v>
      </c>
      <c r="CP186" s="59">
        <v>3.2520325203252036E-2</v>
      </c>
      <c r="CQ186" s="59">
        <v>3.2520325203252036E-2</v>
      </c>
      <c r="CR186" s="59">
        <v>3.2520325203252036E-2</v>
      </c>
      <c r="CS186" s="59">
        <v>3.2520325203252036E-2</v>
      </c>
      <c r="CT186" s="59">
        <v>3.2520325203252036E-2</v>
      </c>
      <c r="CU186" s="59">
        <v>3.1707317073170732E-2</v>
      </c>
      <c r="CV186" s="59">
        <v>3.0081300813008131E-2</v>
      </c>
      <c r="CW186" s="59">
        <v>2.8455284552845531E-2</v>
      </c>
      <c r="CX186" s="59">
        <v>2.6016260162601626E-2</v>
      </c>
      <c r="CY186" s="59">
        <v>2.3577235772357725E-2</v>
      </c>
      <c r="CZ186" s="59">
        <v>2.1951219512195124E-2</v>
      </c>
      <c r="DA186" s="59">
        <v>2.1138211382113824E-2</v>
      </c>
      <c r="DB186" s="59">
        <v>2.0325203252032523E-2</v>
      </c>
      <c r="DC186" s="59">
        <v>2.0325203252032523E-2</v>
      </c>
      <c r="DD186" s="59">
        <v>2.0325203252032523E-2</v>
      </c>
      <c r="DE186" s="59">
        <v>2.0325203252032523E-2</v>
      </c>
      <c r="DF186" s="59">
        <v>2.0325203252032523E-2</v>
      </c>
      <c r="DG186" s="59">
        <v>2.0325203252032523E-2</v>
      </c>
      <c r="DH186" s="59">
        <v>2.0325203252032523E-2</v>
      </c>
      <c r="DI186" s="59">
        <v>2.1138211382113824E-2</v>
      </c>
      <c r="DJ186" s="59">
        <v>2.1951219512195124E-2</v>
      </c>
      <c r="DK186" s="59">
        <v>2.2764227642276421E-2</v>
      </c>
      <c r="DL186" s="59">
        <v>2.3577235772357725E-2</v>
      </c>
      <c r="DM186" s="59">
        <v>2.5203252032520326E-2</v>
      </c>
      <c r="DN186" s="59">
        <v>2.6016260162601629E-2</v>
      </c>
      <c r="DO186" s="59">
        <v>2.6829268292682926E-2</v>
      </c>
      <c r="DP186" s="59">
        <v>2.8455284552845531E-2</v>
      </c>
      <c r="DQ186" s="59">
        <v>3.0081300813008131E-2</v>
      </c>
      <c r="DR186" s="59">
        <v>3.0894308943089432E-2</v>
      </c>
      <c r="DS186" s="59">
        <v>3.1707317073170732E-2</v>
      </c>
      <c r="DT186" s="59">
        <v>3.2520325203252029E-2</v>
      </c>
      <c r="DU186" s="59">
        <v>3.3333333333333333E-2</v>
      </c>
      <c r="DV186" s="59">
        <v>3.4146341463414637E-2</v>
      </c>
      <c r="DW186" s="59">
        <v>3.4959349593495934E-2</v>
      </c>
      <c r="DX186" s="59">
        <v>3.5772357723577237E-2</v>
      </c>
      <c r="DY186" s="59">
        <v>3.7398373983739838E-2</v>
      </c>
      <c r="DZ186" s="59">
        <v>3.8211382113821142E-2</v>
      </c>
      <c r="EA186" s="59">
        <v>3.8211382113821135E-2</v>
      </c>
      <c r="EB186" s="59">
        <v>3.8211382113821142E-2</v>
      </c>
      <c r="EC186" s="59">
        <v>3.8211382113821135E-2</v>
      </c>
      <c r="ED186" s="59">
        <v>3.7398373983739838E-2</v>
      </c>
      <c r="EE186" s="59">
        <v>3.7398373983739831E-2</v>
      </c>
      <c r="EF186" s="59">
        <v>3.8211382113821142E-2</v>
      </c>
      <c r="EG186" s="59">
        <v>3.9024390243902439E-2</v>
      </c>
      <c r="EH186" s="59">
        <v>4.065040650406504E-2</v>
      </c>
      <c r="EI186" s="59">
        <v>4.2276422764227641E-2</v>
      </c>
      <c r="EJ186" s="59">
        <v>4.3089430894308944E-2</v>
      </c>
      <c r="EK186" s="59">
        <v>4.3902439024390248E-2</v>
      </c>
      <c r="EL186" s="59">
        <v>4.4715447154471545E-2</v>
      </c>
      <c r="EM186" s="59">
        <v>4.4715447154471545E-2</v>
      </c>
      <c r="EN186" s="59">
        <v>4.4715447154471545E-2</v>
      </c>
      <c r="EO186" s="59">
        <v>4.4715447154471545E-2</v>
      </c>
      <c r="EP186" s="59">
        <v>4.4715447154471545E-2</v>
      </c>
      <c r="EQ186" s="59">
        <v>4.4715447154471545E-2</v>
      </c>
      <c r="ER186" s="59">
        <v>4.4715447154471545E-2</v>
      </c>
      <c r="ES186" s="59">
        <v>4.4715447154471545E-2</v>
      </c>
      <c r="ET186" s="59">
        <v>4.6341463414634146E-2</v>
      </c>
      <c r="EU186" s="59">
        <v>5.2032520325203252E-2</v>
      </c>
      <c r="EV186" s="59">
        <v>5.2845528455284556E-2</v>
      </c>
      <c r="EW186" s="59">
        <v>7.3170731707317069E-2</v>
      </c>
    </row>
    <row r="187" spans="1:153" outlineLevel="1" x14ac:dyDescent="0.2">
      <c r="AZ187" s="59" t="str">
        <f xml:space="preserve"> TEXT($F$183,"0%") &amp; " Wtd.Avg."</f>
        <v>50% Wtd.Avg.</v>
      </c>
      <c r="BA187" s="59">
        <f>$F$183*BA185+(1-$F$183)*BA184</f>
        <v>0.46341463414634149</v>
      </c>
      <c r="BB187" s="59">
        <f>$F$183*BB185+(1-$F$183)*BB184</f>
        <v>8.1300813008130079E-2</v>
      </c>
      <c r="BC187" s="59">
        <f>$F$183*BC185+(1-$F$183)*BC184</f>
        <v>0.14268292682926831</v>
      </c>
      <c r="BD187" s="59">
        <f t="shared" ref="BD187:DO187" si="2">$F$183*BD185+(1-$F$183)*BD184</f>
        <v>5.8943089430894303E-2</v>
      </c>
      <c r="BE187" s="59">
        <f t="shared" si="2"/>
        <v>5.0406504065040651E-2</v>
      </c>
      <c r="BF187" s="59">
        <f t="shared" si="2"/>
        <v>4.430894308943089E-2</v>
      </c>
      <c r="BG187" s="59">
        <f t="shared" si="2"/>
        <v>3.8211382113821135E-2</v>
      </c>
      <c r="BH187" s="59">
        <f t="shared" si="2"/>
        <v>3.414634146341463E-2</v>
      </c>
      <c r="BI187" s="59">
        <f t="shared" si="2"/>
        <v>3.0081300813008131E-2</v>
      </c>
      <c r="BJ187" s="59">
        <f t="shared" si="2"/>
        <v>2.7235772357723578E-2</v>
      </c>
      <c r="BK187" s="59">
        <f t="shared" si="2"/>
        <v>2.5203252032520326E-2</v>
      </c>
      <c r="BL187" s="59">
        <f t="shared" si="2"/>
        <v>2.3577235772357725E-2</v>
      </c>
      <c r="BM187" s="59">
        <f t="shared" si="2"/>
        <v>2.1951219512195124E-2</v>
      </c>
      <c r="BN187" s="59">
        <f t="shared" si="2"/>
        <v>2.0731707317073168E-2</v>
      </c>
      <c r="BO187" s="59">
        <f t="shared" si="2"/>
        <v>1.9512195121951219E-2</v>
      </c>
      <c r="BP187" s="59">
        <f t="shared" si="2"/>
        <v>1.8699186991869919E-2</v>
      </c>
      <c r="BQ187" s="59">
        <f t="shared" si="2"/>
        <v>1.8292682926829271E-2</v>
      </c>
      <c r="BR187" s="59">
        <f t="shared" si="2"/>
        <v>1.8292682926829271E-2</v>
      </c>
      <c r="BS187" s="59">
        <f t="shared" si="2"/>
        <v>1.8292682926829267E-2</v>
      </c>
      <c r="BT187" s="59">
        <f t="shared" si="2"/>
        <v>1.8292682926829267E-2</v>
      </c>
      <c r="BU187" s="59">
        <f t="shared" si="2"/>
        <v>1.8292682926829271E-2</v>
      </c>
      <c r="BV187" s="59">
        <f t="shared" si="2"/>
        <v>1.8292682926829271E-2</v>
      </c>
      <c r="BW187" s="59">
        <f t="shared" si="2"/>
        <v>1.8292682926829267E-2</v>
      </c>
      <c r="BX187" s="59">
        <f t="shared" si="2"/>
        <v>1.8292682926829267E-2</v>
      </c>
      <c r="BY187" s="59">
        <f t="shared" si="2"/>
        <v>1.8292682926829267E-2</v>
      </c>
      <c r="BZ187" s="59">
        <f t="shared" si="2"/>
        <v>1.8292682926829267E-2</v>
      </c>
      <c r="CA187" s="59">
        <f t="shared" si="2"/>
        <v>1.8699186991869919E-2</v>
      </c>
      <c r="CB187" s="59">
        <f t="shared" si="2"/>
        <v>1.9105691056910568E-2</v>
      </c>
      <c r="CC187" s="59">
        <f t="shared" si="2"/>
        <v>1.9105691056910568E-2</v>
      </c>
      <c r="CD187" s="59">
        <f t="shared" si="2"/>
        <v>1.9105691056910568E-2</v>
      </c>
      <c r="CE187" s="59">
        <f t="shared" si="2"/>
        <v>1.9105691056910568E-2</v>
      </c>
      <c r="CF187" s="59">
        <f t="shared" si="2"/>
        <v>1.8292682926829267E-2</v>
      </c>
      <c r="CG187" s="59">
        <f t="shared" si="2"/>
        <v>1.7479674796747967E-2</v>
      </c>
      <c r="CH187" s="59">
        <f t="shared" si="2"/>
        <v>1.7073170731707318E-2</v>
      </c>
      <c r="CI187" s="59">
        <f t="shared" si="2"/>
        <v>1.6666666666666666E-2</v>
      </c>
      <c r="CJ187" s="59">
        <f t="shared" si="2"/>
        <v>1.6260162601626018E-2</v>
      </c>
      <c r="CK187" s="59">
        <f t="shared" si="2"/>
        <v>1.6260162601626018E-2</v>
      </c>
      <c r="CL187" s="59">
        <f t="shared" si="2"/>
        <v>1.6260162601626018E-2</v>
      </c>
      <c r="CM187" s="59">
        <f t="shared" si="2"/>
        <v>1.6260162601626018E-2</v>
      </c>
      <c r="CN187" s="59">
        <f t="shared" si="2"/>
        <v>1.6260162601626018E-2</v>
      </c>
      <c r="CO187" s="59">
        <f t="shared" si="2"/>
        <v>1.6260162601626018E-2</v>
      </c>
      <c r="CP187" s="59">
        <f t="shared" si="2"/>
        <v>1.6260162601626018E-2</v>
      </c>
      <c r="CQ187" s="59">
        <f t="shared" si="2"/>
        <v>1.6260162601626018E-2</v>
      </c>
      <c r="CR187" s="59">
        <f t="shared" si="2"/>
        <v>1.6260162601626018E-2</v>
      </c>
      <c r="CS187" s="59">
        <f t="shared" si="2"/>
        <v>1.6260162601626018E-2</v>
      </c>
      <c r="CT187" s="59">
        <f t="shared" si="2"/>
        <v>1.6260162601626018E-2</v>
      </c>
      <c r="CU187" s="59">
        <f t="shared" si="2"/>
        <v>1.5853658536585366E-2</v>
      </c>
      <c r="CV187" s="59">
        <f t="shared" si="2"/>
        <v>1.5040650406504066E-2</v>
      </c>
      <c r="CW187" s="59">
        <f t="shared" si="2"/>
        <v>1.4227642276422765E-2</v>
      </c>
      <c r="CX187" s="59">
        <f t="shared" si="2"/>
        <v>1.3008130081300813E-2</v>
      </c>
      <c r="CY187" s="59">
        <f t="shared" si="2"/>
        <v>1.1788617886178862E-2</v>
      </c>
      <c r="CZ187" s="59">
        <f t="shared" si="2"/>
        <v>1.0975609756097562E-2</v>
      </c>
      <c r="DA187" s="59">
        <f t="shared" si="2"/>
        <v>1.0569105691056912E-2</v>
      </c>
      <c r="DB187" s="59">
        <f t="shared" si="2"/>
        <v>1.0162601626016262E-2</v>
      </c>
      <c r="DC187" s="59">
        <f t="shared" si="2"/>
        <v>1.0162601626016262E-2</v>
      </c>
      <c r="DD187" s="59">
        <f t="shared" si="2"/>
        <v>1.0162601626016262E-2</v>
      </c>
      <c r="DE187" s="59">
        <f t="shared" si="2"/>
        <v>1.0162601626016262E-2</v>
      </c>
      <c r="DF187" s="59">
        <f t="shared" si="2"/>
        <v>1.0162601626016262E-2</v>
      </c>
      <c r="DG187" s="59">
        <f t="shared" si="2"/>
        <v>1.0162601626016262E-2</v>
      </c>
      <c r="DH187" s="59">
        <f t="shared" si="2"/>
        <v>1.0162601626016262E-2</v>
      </c>
      <c r="DI187" s="59">
        <f t="shared" si="2"/>
        <v>1.0569105691056912E-2</v>
      </c>
      <c r="DJ187" s="59">
        <f t="shared" si="2"/>
        <v>1.0975609756097562E-2</v>
      </c>
      <c r="DK187" s="59">
        <f t="shared" si="2"/>
        <v>1.1382113821138211E-2</v>
      </c>
      <c r="DL187" s="59">
        <f t="shared" si="2"/>
        <v>1.1788617886178862E-2</v>
      </c>
      <c r="DM187" s="59">
        <f t="shared" si="2"/>
        <v>1.2601626016260163E-2</v>
      </c>
      <c r="DN187" s="59">
        <f t="shared" si="2"/>
        <v>1.3008130081300815E-2</v>
      </c>
      <c r="DO187" s="59">
        <f t="shared" si="2"/>
        <v>1.3414634146341463E-2</v>
      </c>
      <c r="DP187" s="59">
        <f t="shared" ref="DP187:EU187" si="3">$F$183*DP185+(1-$F$183)*DP184</f>
        <v>1.4227642276422765E-2</v>
      </c>
      <c r="DQ187" s="59">
        <f t="shared" si="3"/>
        <v>1.5040650406504066E-2</v>
      </c>
      <c r="DR187" s="59">
        <f t="shared" si="3"/>
        <v>1.5447154471544716E-2</v>
      </c>
      <c r="DS187" s="59">
        <f t="shared" si="3"/>
        <v>1.5853658536585366E-2</v>
      </c>
      <c r="DT187" s="59">
        <f t="shared" si="3"/>
        <v>1.6260162601626015E-2</v>
      </c>
      <c r="DU187" s="59">
        <f t="shared" si="3"/>
        <v>1.6666666666666666E-2</v>
      </c>
      <c r="DV187" s="59">
        <f t="shared" si="3"/>
        <v>1.7073170731707318E-2</v>
      </c>
      <c r="DW187" s="59">
        <f t="shared" si="3"/>
        <v>1.7479674796747967E-2</v>
      </c>
      <c r="DX187" s="59">
        <f t="shared" si="3"/>
        <v>1.7886178861788619E-2</v>
      </c>
      <c r="DY187" s="59">
        <f t="shared" si="3"/>
        <v>1.8699186991869919E-2</v>
      </c>
      <c r="DZ187" s="59">
        <f t="shared" si="3"/>
        <v>1.9105691056910571E-2</v>
      </c>
      <c r="EA187" s="59">
        <f t="shared" si="3"/>
        <v>1.9105691056910568E-2</v>
      </c>
      <c r="EB187" s="59">
        <f t="shared" si="3"/>
        <v>1.9105691056910571E-2</v>
      </c>
      <c r="EC187" s="59">
        <f t="shared" si="3"/>
        <v>1.9105691056910568E-2</v>
      </c>
      <c r="ED187" s="59">
        <f t="shared" si="3"/>
        <v>1.8699186991869919E-2</v>
      </c>
      <c r="EE187" s="59">
        <f t="shared" si="3"/>
        <v>1.8699186991869916E-2</v>
      </c>
      <c r="EF187" s="59">
        <f t="shared" si="3"/>
        <v>1.9105691056910571E-2</v>
      </c>
      <c r="EG187" s="59">
        <f t="shared" si="3"/>
        <v>1.9512195121951219E-2</v>
      </c>
      <c r="EH187" s="59">
        <f t="shared" si="3"/>
        <v>2.032520325203252E-2</v>
      </c>
      <c r="EI187" s="59">
        <f t="shared" si="3"/>
        <v>2.113821138211382E-2</v>
      </c>
      <c r="EJ187" s="59">
        <f t="shared" si="3"/>
        <v>2.1544715447154472E-2</v>
      </c>
      <c r="EK187" s="59">
        <f t="shared" si="3"/>
        <v>2.1951219512195124E-2</v>
      </c>
      <c r="EL187" s="59">
        <f t="shared" si="3"/>
        <v>2.2357723577235773E-2</v>
      </c>
      <c r="EM187" s="59">
        <f t="shared" si="3"/>
        <v>2.2357723577235773E-2</v>
      </c>
      <c r="EN187" s="59">
        <f t="shared" si="3"/>
        <v>2.2357723577235773E-2</v>
      </c>
      <c r="EO187" s="59">
        <f t="shared" si="3"/>
        <v>2.2357723577235773E-2</v>
      </c>
      <c r="EP187" s="59">
        <f t="shared" si="3"/>
        <v>2.2357723577235773E-2</v>
      </c>
      <c r="EQ187" s="59">
        <f t="shared" si="3"/>
        <v>2.2357723577235773E-2</v>
      </c>
      <c r="ER187" s="59">
        <f t="shared" si="3"/>
        <v>2.2357723577235773E-2</v>
      </c>
      <c r="ES187" s="59">
        <f t="shared" si="3"/>
        <v>2.2357723577235773E-2</v>
      </c>
      <c r="ET187" s="59">
        <f t="shared" si="3"/>
        <v>2.3170731707317073E-2</v>
      </c>
      <c r="EU187" s="59">
        <f t="shared" si="3"/>
        <v>2.6016260162601626E-2</v>
      </c>
      <c r="EV187" s="59">
        <f>$F$183*EV185+(1-$F$183)*EV184</f>
        <v>2.6422764227642278E-2</v>
      </c>
      <c r="EW187" s="59">
        <f>$F$183*EW185+(1-$F$183)*EW184</f>
        <v>3.6585365853658534E-2</v>
      </c>
    </row>
    <row r="188" spans="1:153" outlineLevel="1" x14ac:dyDescent="0.2">
      <c r="AZ188" s="59"/>
      <c r="BA188" s="59"/>
      <c r="BB188" s="59"/>
      <c r="BC188" s="59"/>
      <c r="BD188" s="59"/>
      <c r="BE188" s="59"/>
      <c r="BF188" s="59"/>
      <c r="BG188" s="59"/>
      <c r="BH188" s="59"/>
      <c r="BI188" s="59"/>
      <c r="BJ188" s="59"/>
      <c r="BK188" s="59"/>
      <c r="BL188" s="59"/>
      <c r="BM188" s="59"/>
      <c r="BN188" s="59"/>
      <c r="BO188" s="59"/>
      <c r="BP188" s="59"/>
      <c r="BQ188" s="59"/>
      <c r="BR188" s="59"/>
      <c r="BS188" s="59"/>
      <c r="BT188" s="59"/>
      <c r="BU188" s="59"/>
      <c r="BV188" s="59"/>
      <c r="BW188" s="59"/>
      <c r="BX188" s="59"/>
      <c r="BY188" s="59"/>
      <c r="BZ188" s="59"/>
      <c r="CA188" s="59"/>
      <c r="CB188" s="59"/>
      <c r="CC188" s="59"/>
      <c r="CD188" s="59"/>
      <c r="CE188" s="59"/>
      <c r="CF188" s="59"/>
      <c r="CG188" s="59"/>
      <c r="CH188" s="59"/>
      <c r="CI188" s="59"/>
      <c r="CJ188" s="59"/>
      <c r="CK188" s="59"/>
      <c r="CL188" s="59"/>
      <c r="CM188" s="59"/>
      <c r="CN188" s="59"/>
      <c r="CO188" s="59"/>
      <c r="CP188" s="59"/>
      <c r="CQ188" s="59"/>
      <c r="CR188" s="59"/>
      <c r="CS188" s="59"/>
      <c r="CT188" s="59"/>
      <c r="CU188" s="59"/>
      <c r="CV188" s="59"/>
      <c r="CW188" s="59"/>
      <c r="CX188" s="59"/>
      <c r="CY188" s="59"/>
      <c r="CZ188" s="59"/>
      <c r="DA188" s="59"/>
      <c r="DB188" s="59"/>
      <c r="DC188" s="59"/>
      <c r="DD188" s="59"/>
      <c r="DE188" s="59"/>
      <c r="DF188" s="59"/>
      <c r="DG188" s="59"/>
      <c r="DH188" s="59"/>
      <c r="DI188" s="59"/>
      <c r="DJ188" s="59"/>
      <c r="DK188" s="59"/>
      <c r="DL188" s="59"/>
      <c r="DM188" s="59"/>
      <c r="DN188" s="59"/>
      <c r="DO188" s="59"/>
      <c r="DP188" s="59"/>
      <c r="DQ188" s="59"/>
      <c r="DR188" s="59"/>
      <c r="DS188" s="59"/>
      <c r="DT188" s="59"/>
      <c r="DU188" s="59"/>
      <c r="DV188" s="59"/>
      <c r="DW188" s="59"/>
      <c r="DX188" s="59"/>
      <c r="DY188" s="59"/>
      <c r="DZ188" s="59"/>
      <c r="EA188" s="59"/>
      <c r="EB188" s="59"/>
      <c r="EC188" s="59"/>
      <c r="ED188" s="59"/>
      <c r="EE188" s="59"/>
      <c r="EF188" s="59"/>
      <c r="EG188" s="59"/>
      <c r="EH188" s="59"/>
      <c r="EI188" s="59"/>
      <c r="EJ188" s="59"/>
      <c r="EK188" s="59"/>
      <c r="EL188" s="59"/>
      <c r="EM188" s="59"/>
      <c r="EN188" s="59"/>
      <c r="EO188" s="59"/>
      <c r="EP188" s="59"/>
      <c r="EQ188" s="59"/>
      <c r="ER188" s="59"/>
      <c r="ES188" s="59"/>
      <c r="ET188" s="59"/>
      <c r="EU188" s="59"/>
      <c r="EV188" s="59"/>
      <c r="EW188" s="59"/>
    </row>
    <row r="189" spans="1:153" outlineLevel="1" x14ac:dyDescent="0.2">
      <c r="AZ189" s="59"/>
      <c r="BA189" s="59"/>
      <c r="BB189" s="59"/>
      <c r="BC189" s="59"/>
      <c r="BD189" s="59"/>
      <c r="BE189" s="59"/>
      <c r="BF189" s="59"/>
      <c r="BG189" s="59"/>
      <c r="BH189" s="59"/>
      <c r="BI189" s="59"/>
      <c r="BJ189" s="59"/>
      <c r="BK189" s="59"/>
      <c r="BL189" s="59"/>
      <c r="BM189" s="59"/>
      <c r="BN189" s="59"/>
      <c r="BO189" s="59"/>
      <c r="BP189" s="59"/>
      <c r="BQ189" s="59"/>
      <c r="BR189" s="59"/>
      <c r="BS189" s="59"/>
      <c r="BT189" s="59"/>
      <c r="BU189" s="59"/>
      <c r="BV189" s="59"/>
      <c r="BW189" s="59"/>
      <c r="BX189" s="59"/>
      <c r="BY189" s="59"/>
      <c r="BZ189" s="59"/>
      <c r="CA189" s="59"/>
      <c r="CB189" s="59"/>
      <c r="CC189" s="59"/>
      <c r="CD189" s="59"/>
      <c r="CE189" s="59"/>
      <c r="CF189" s="59"/>
      <c r="CG189" s="59"/>
      <c r="CH189" s="59"/>
      <c r="CI189" s="59"/>
      <c r="CJ189" s="59"/>
      <c r="CK189" s="59"/>
      <c r="CL189" s="59"/>
      <c r="CM189" s="59"/>
      <c r="CN189" s="59"/>
      <c r="CO189" s="59"/>
      <c r="CP189" s="59"/>
      <c r="CQ189" s="59"/>
      <c r="CR189" s="59"/>
      <c r="CS189" s="59"/>
      <c r="CT189" s="59"/>
      <c r="CU189" s="59"/>
      <c r="CV189" s="59"/>
      <c r="CW189" s="59"/>
      <c r="CX189" s="59"/>
      <c r="CY189" s="59"/>
      <c r="CZ189" s="59"/>
      <c r="DA189" s="59"/>
      <c r="DB189" s="59"/>
      <c r="DC189" s="59"/>
      <c r="DD189" s="59"/>
      <c r="DE189" s="59"/>
      <c r="DF189" s="59"/>
      <c r="DG189" s="59"/>
      <c r="DH189" s="59"/>
      <c r="DI189" s="59"/>
      <c r="DJ189" s="59"/>
      <c r="DK189" s="59"/>
      <c r="DL189" s="59"/>
      <c r="DM189" s="59"/>
      <c r="DN189" s="59"/>
      <c r="DO189" s="59"/>
      <c r="DP189" s="59"/>
      <c r="DQ189" s="59"/>
      <c r="DR189" s="59"/>
      <c r="DS189" s="59"/>
      <c r="DT189" s="59"/>
      <c r="DU189" s="59"/>
      <c r="DV189" s="59"/>
      <c r="DW189" s="59"/>
      <c r="DX189" s="59"/>
      <c r="DY189" s="59"/>
      <c r="DZ189" s="59"/>
      <c r="EA189" s="59"/>
      <c r="EB189" s="59"/>
      <c r="EC189" s="59"/>
      <c r="ED189" s="59"/>
      <c r="EE189" s="59"/>
      <c r="EF189" s="59"/>
      <c r="EG189" s="59"/>
      <c r="EH189" s="59"/>
      <c r="EI189" s="59"/>
      <c r="EJ189" s="59"/>
      <c r="EK189" s="59"/>
      <c r="EL189" s="59"/>
      <c r="EM189" s="59"/>
      <c r="EN189" s="59"/>
      <c r="EO189" s="59"/>
      <c r="EP189" s="59"/>
      <c r="EQ189" s="59"/>
      <c r="ER189" s="59"/>
      <c r="ES189" s="59"/>
      <c r="ET189" s="59"/>
      <c r="EU189" s="59"/>
      <c r="EV189" s="59"/>
      <c r="EW189" s="59"/>
    </row>
    <row r="190" spans="1:153" outlineLevel="1" x14ac:dyDescent="0.2">
      <c r="AZ190" s="59"/>
      <c r="BA190" s="59"/>
      <c r="BB190" s="59"/>
      <c r="BC190" s="59"/>
      <c r="BD190" s="59"/>
      <c r="BE190" s="59"/>
      <c r="BF190" s="59"/>
      <c r="BG190" s="59"/>
      <c r="BH190" s="59"/>
      <c r="BI190" s="59"/>
      <c r="BJ190" s="59"/>
      <c r="BK190" s="59"/>
      <c r="BL190" s="59"/>
      <c r="BM190" s="59"/>
      <c r="BN190" s="59"/>
      <c r="BO190" s="59"/>
      <c r="BP190" s="59"/>
      <c r="BQ190" s="59"/>
      <c r="BR190" s="59"/>
      <c r="BS190" s="59"/>
      <c r="BT190" s="59"/>
      <c r="BU190" s="59"/>
      <c r="BV190" s="59"/>
      <c r="BW190" s="59"/>
      <c r="BX190" s="59"/>
      <c r="BY190" s="59"/>
      <c r="BZ190" s="59"/>
      <c r="CA190" s="59"/>
      <c r="CB190" s="59"/>
      <c r="CC190" s="59"/>
      <c r="CD190" s="59"/>
      <c r="CE190" s="59"/>
      <c r="CF190" s="59"/>
      <c r="CG190" s="59"/>
      <c r="CH190" s="59"/>
      <c r="CI190" s="59"/>
      <c r="CJ190" s="59"/>
      <c r="CK190" s="59"/>
      <c r="CL190" s="59"/>
      <c r="CM190" s="59"/>
      <c r="CN190" s="59"/>
      <c r="CO190" s="59"/>
      <c r="CP190" s="59"/>
      <c r="CQ190" s="59"/>
      <c r="CR190" s="59"/>
      <c r="CS190" s="59"/>
      <c r="CT190" s="59"/>
      <c r="CU190" s="59"/>
      <c r="CV190" s="59"/>
      <c r="CW190" s="59"/>
      <c r="CX190" s="59"/>
      <c r="CY190" s="59"/>
      <c r="CZ190" s="59"/>
      <c r="DA190" s="59"/>
      <c r="DB190" s="59"/>
      <c r="DC190" s="59"/>
      <c r="DD190" s="59"/>
      <c r="DE190" s="59"/>
      <c r="DF190" s="59"/>
      <c r="DG190" s="59"/>
      <c r="DH190" s="59"/>
      <c r="DI190" s="59"/>
      <c r="DJ190" s="59"/>
      <c r="DK190" s="59"/>
      <c r="DL190" s="59"/>
      <c r="DM190" s="59"/>
      <c r="DN190" s="59"/>
      <c r="DO190" s="59"/>
      <c r="DP190" s="59"/>
      <c r="DQ190" s="59"/>
      <c r="DR190" s="59"/>
      <c r="DS190" s="59"/>
      <c r="DT190" s="59"/>
      <c r="DU190" s="59"/>
      <c r="DV190" s="59"/>
      <c r="DW190" s="59"/>
      <c r="DX190" s="59"/>
      <c r="DY190" s="59"/>
      <c r="DZ190" s="59"/>
      <c r="EA190" s="59"/>
      <c r="EB190" s="59"/>
      <c r="EC190" s="59"/>
      <c r="ED190" s="59"/>
      <c r="EE190" s="59"/>
      <c r="EF190" s="59"/>
      <c r="EG190" s="59"/>
      <c r="EH190" s="59"/>
      <c r="EI190" s="59"/>
      <c r="EJ190" s="59"/>
      <c r="EK190" s="59"/>
      <c r="EL190" s="59"/>
      <c r="EM190" s="59"/>
      <c r="EN190" s="59"/>
      <c r="EO190" s="59"/>
      <c r="EP190" s="59"/>
      <c r="EQ190" s="59"/>
      <c r="ER190" s="59"/>
      <c r="ES190" s="59"/>
      <c r="ET190" s="59"/>
      <c r="EU190" s="59"/>
      <c r="EV190" s="59"/>
      <c r="EW190" s="59"/>
    </row>
    <row r="191" spans="1:153" outlineLevel="1" x14ac:dyDescent="0.2">
      <c r="AZ191" s="59"/>
      <c r="BA191" s="59"/>
      <c r="BB191" s="59"/>
      <c r="BC191" s="59"/>
      <c r="BD191" s="59"/>
      <c r="BE191" s="59"/>
      <c r="BF191" s="59"/>
      <c r="BG191" s="59"/>
      <c r="BH191" s="59"/>
      <c r="BI191" s="59"/>
      <c r="BJ191" s="59"/>
      <c r="BK191" s="59"/>
      <c r="BL191" s="59"/>
      <c r="BM191" s="59"/>
      <c r="BN191" s="59"/>
      <c r="BO191" s="59"/>
      <c r="BP191" s="59"/>
      <c r="BQ191" s="59"/>
      <c r="BR191" s="59"/>
      <c r="BS191" s="59"/>
      <c r="BT191" s="59"/>
      <c r="BU191" s="59"/>
      <c r="BV191" s="59"/>
      <c r="BW191" s="59"/>
      <c r="BX191" s="59"/>
      <c r="BY191" s="59"/>
      <c r="BZ191" s="59"/>
      <c r="CA191" s="59"/>
      <c r="CB191" s="59"/>
      <c r="CC191" s="59"/>
      <c r="CD191" s="59"/>
      <c r="CE191" s="59"/>
      <c r="CF191" s="59"/>
      <c r="CG191" s="59"/>
      <c r="CH191" s="59"/>
      <c r="CI191" s="59"/>
      <c r="CJ191" s="59"/>
      <c r="CK191" s="59"/>
      <c r="CL191" s="59"/>
      <c r="CM191" s="59"/>
      <c r="CN191" s="59"/>
      <c r="CO191" s="59"/>
      <c r="CP191" s="59"/>
      <c r="CQ191" s="59"/>
      <c r="CR191" s="59"/>
      <c r="CS191" s="59"/>
      <c r="CT191" s="59"/>
      <c r="CU191" s="59"/>
      <c r="CV191" s="59"/>
      <c r="CW191" s="59"/>
      <c r="CX191" s="59"/>
      <c r="CY191" s="59"/>
      <c r="CZ191" s="59"/>
      <c r="DA191" s="59"/>
      <c r="DB191" s="59"/>
      <c r="DC191" s="59"/>
      <c r="DD191" s="59"/>
      <c r="DE191" s="59"/>
      <c r="DF191" s="59"/>
      <c r="DG191" s="59"/>
      <c r="DH191" s="59"/>
      <c r="DI191" s="59"/>
      <c r="DJ191" s="59"/>
      <c r="DK191" s="59"/>
      <c r="DL191" s="59"/>
      <c r="DM191" s="59"/>
      <c r="DN191" s="59"/>
      <c r="DO191" s="59"/>
      <c r="DP191" s="59"/>
      <c r="DQ191" s="59"/>
      <c r="DR191" s="59"/>
      <c r="DS191" s="59"/>
      <c r="DT191" s="59"/>
      <c r="DU191" s="59"/>
      <c r="DV191" s="59"/>
      <c r="DW191" s="59"/>
      <c r="DX191" s="59"/>
      <c r="DY191" s="59"/>
      <c r="DZ191" s="59"/>
      <c r="EA191" s="59"/>
      <c r="EB191" s="59"/>
      <c r="EC191" s="59"/>
      <c r="ED191" s="59"/>
      <c r="EE191" s="59"/>
      <c r="EF191" s="59"/>
      <c r="EG191" s="59"/>
      <c r="EH191" s="59"/>
      <c r="EI191" s="59"/>
      <c r="EJ191" s="59"/>
      <c r="EK191" s="59"/>
      <c r="EL191" s="59"/>
      <c r="EM191" s="59"/>
      <c r="EN191" s="59"/>
      <c r="EO191" s="59"/>
      <c r="EP191" s="59"/>
      <c r="EQ191" s="59"/>
      <c r="ER191" s="59"/>
      <c r="ES191" s="59"/>
      <c r="ET191" s="59"/>
      <c r="EU191" s="59"/>
      <c r="EV191" s="59"/>
      <c r="EW191" s="59"/>
    </row>
    <row r="192" spans="1:153" outlineLevel="1" x14ac:dyDescent="0.2">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59"/>
      <c r="BX192" s="59"/>
      <c r="BY192" s="59"/>
      <c r="BZ192" s="59"/>
      <c r="CA192" s="59"/>
      <c r="CB192" s="59"/>
      <c r="CC192" s="59"/>
      <c r="CD192" s="59"/>
      <c r="CE192" s="59"/>
      <c r="CF192" s="59"/>
      <c r="CG192" s="59"/>
      <c r="CH192" s="59"/>
      <c r="CI192" s="59"/>
      <c r="CJ192" s="59"/>
      <c r="CK192" s="59"/>
      <c r="CL192" s="59"/>
      <c r="CM192" s="59"/>
      <c r="CN192" s="59"/>
      <c r="CO192" s="59"/>
      <c r="CP192" s="59"/>
      <c r="CQ192" s="59"/>
      <c r="CR192" s="59"/>
      <c r="CS192" s="59"/>
      <c r="CT192" s="59"/>
      <c r="CU192" s="59"/>
      <c r="CV192" s="59"/>
      <c r="CW192" s="59"/>
      <c r="CX192" s="59"/>
      <c r="CY192" s="59"/>
      <c r="CZ192" s="59"/>
      <c r="DA192" s="59"/>
      <c r="DB192" s="59"/>
      <c r="DC192" s="59"/>
      <c r="DD192" s="59"/>
      <c r="DE192" s="59"/>
      <c r="DF192" s="59"/>
      <c r="DG192" s="59"/>
      <c r="DH192" s="59"/>
      <c r="DI192" s="59"/>
      <c r="DJ192" s="59"/>
      <c r="DK192" s="59"/>
      <c r="DL192" s="59"/>
      <c r="DM192" s="59"/>
      <c r="DN192" s="59"/>
      <c r="DO192" s="59"/>
      <c r="DP192" s="59"/>
      <c r="DQ192" s="59"/>
      <c r="DR192" s="59"/>
      <c r="DS192" s="59"/>
      <c r="DT192" s="59"/>
      <c r="DU192" s="59"/>
      <c r="DV192" s="59"/>
      <c r="DW192" s="59"/>
      <c r="DX192" s="59"/>
      <c r="DY192" s="59"/>
      <c r="DZ192" s="59"/>
      <c r="EA192" s="59"/>
      <c r="EB192" s="59"/>
      <c r="EC192" s="59"/>
      <c r="ED192" s="59"/>
      <c r="EE192" s="59"/>
      <c r="EF192" s="59"/>
      <c r="EG192" s="59"/>
      <c r="EH192" s="59"/>
      <c r="EI192" s="59"/>
      <c r="EJ192" s="59"/>
      <c r="EK192" s="59"/>
      <c r="EL192" s="59"/>
      <c r="EM192" s="59"/>
      <c r="EN192" s="59"/>
      <c r="EO192" s="59"/>
      <c r="EP192" s="59"/>
      <c r="EQ192" s="59"/>
      <c r="ER192" s="59"/>
      <c r="ES192" s="59"/>
      <c r="ET192" s="59"/>
      <c r="EU192" s="59"/>
      <c r="EV192" s="59"/>
      <c r="EW192" s="59"/>
    </row>
    <row r="193" spans="1:153" outlineLevel="1" x14ac:dyDescent="0.2">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59"/>
      <c r="DI193" s="59"/>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row>
    <row r="194" spans="1:153" outlineLevel="1" x14ac:dyDescent="0.2">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59"/>
      <c r="DI194" s="59"/>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row>
    <row r="195" spans="1:153" outlineLevel="1" x14ac:dyDescent="0.2">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59"/>
      <c r="DI195" s="59"/>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row>
    <row r="196" spans="1:153" outlineLevel="1" x14ac:dyDescent="0.2">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59"/>
      <c r="DI196" s="59"/>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row>
    <row r="197" spans="1:153" outlineLevel="1" x14ac:dyDescent="0.2">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59"/>
      <c r="DI197" s="59"/>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row>
    <row r="198" spans="1:153" outlineLevel="1" x14ac:dyDescent="0.2">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59"/>
      <c r="DI198" s="59"/>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row>
    <row r="199" spans="1:153" outlineLevel="1" x14ac:dyDescent="0.2">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59"/>
      <c r="DI199" s="59"/>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row>
    <row r="200" spans="1:153" outlineLevel="1" x14ac:dyDescent="0.2">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59"/>
      <c r="DI200" s="59"/>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row>
    <row r="201" spans="1:153" outlineLevel="1" x14ac:dyDescent="0.2">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59"/>
      <c r="DI201" s="59"/>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row>
    <row r="202" spans="1:153" outlineLevel="1" x14ac:dyDescent="0.2">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59"/>
      <c r="DI202" s="59"/>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row>
    <row r="203" spans="1:153" outlineLevel="1" x14ac:dyDescent="0.2">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59"/>
      <c r="DI203" s="59"/>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row>
    <row r="204" spans="1:153" x14ac:dyDescent="0.2">
      <c r="A204" s="75"/>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59"/>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59"/>
      <c r="DI204" s="59"/>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row>
    <row r="205" spans="1:153" x14ac:dyDescent="0.2">
      <c r="A205" s="12" t="s">
        <v>333</v>
      </c>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59"/>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59"/>
      <c r="DI205" s="59"/>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row>
    <row r="206" spans="1:153" ht="10.8" outlineLevel="1" thickBot="1" x14ac:dyDescent="0.25">
      <c r="A206" s="14" t="s">
        <v>175</v>
      </c>
      <c r="B206" s="57" t="s">
        <v>176</v>
      </c>
      <c r="C206" s="16" t="s">
        <v>177</v>
      </c>
      <c r="D206" s="16" t="s">
        <v>118</v>
      </c>
      <c r="E206" s="16" t="s">
        <v>111</v>
      </c>
      <c r="F206" s="16" t="s">
        <v>178</v>
      </c>
      <c r="G206" s="16" t="s">
        <v>179</v>
      </c>
      <c r="H206" s="16" t="s">
        <v>180</v>
      </c>
      <c r="I206" s="16" t="s">
        <v>181</v>
      </c>
      <c r="J206" s="16" t="s">
        <v>182</v>
      </c>
      <c r="AZ206" s="59"/>
      <c r="BA206" s="59"/>
      <c r="BB206" s="59"/>
      <c r="BC206" s="59"/>
      <c r="BD206" s="59"/>
      <c r="BE206" s="59"/>
      <c r="BF206" s="59"/>
      <c r="BG206" s="72"/>
      <c r="BH206" s="59"/>
      <c r="BI206" s="59"/>
      <c r="BJ206" s="59"/>
      <c r="BK206" s="73" t="s">
        <v>183</v>
      </c>
      <c r="BL206" s="71" t="s">
        <v>184</v>
      </c>
      <c r="BM206" s="71" t="s">
        <v>185</v>
      </c>
      <c r="BN206" s="59"/>
      <c r="BO206" s="59"/>
      <c r="BP206" s="59"/>
      <c r="BQ206" s="59"/>
      <c r="BR206" s="59"/>
      <c r="BS206" s="59"/>
      <c r="BT206" s="59"/>
      <c r="BU206" s="59"/>
      <c r="BV206" s="59"/>
      <c r="BW206" s="59"/>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59"/>
      <c r="DI206" s="59"/>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row>
    <row r="207" spans="1:153" outlineLevel="1" x14ac:dyDescent="0.2">
      <c r="A207" s="17">
        <v>1</v>
      </c>
      <c r="B207" s="17">
        <v>1</v>
      </c>
      <c r="C207" s="1">
        <v>0.19715716346257323</v>
      </c>
      <c r="D207" s="1">
        <f>B207 - C207</f>
        <v>0.80284283653742672</v>
      </c>
      <c r="E207" s="1">
        <f>2*IF(B207=1,LN(1/C207),LN(1/(1-C207)))</f>
        <v>3.2475081684614717</v>
      </c>
      <c r="F207" s="1">
        <f>SQRT(E207)*SIGN(D207)</f>
        <v>1.8020843954880337</v>
      </c>
      <c r="G207" s="1">
        <f>D207/(SQRT(C207*(1-C207)))</f>
        <v>2.0179434320150533</v>
      </c>
      <c r="H207" s="1">
        <v>0.29611164449091643</v>
      </c>
      <c r="I207" s="1">
        <f>G207^2*H207/(1-H207)</f>
        <v>1.7130485868647198</v>
      </c>
      <c r="J207" s="1">
        <f>G207/SQRT(1-H207)</f>
        <v>2.4052326876369805</v>
      </c>
      <c r="AZ207" s="59"/>
      <c r="BA207" s="59"/>
      <c r="BB207" s="59"/>
      <c r="BC207" s="59"/>
      <c r="BD207" s="59"/>
      <c r="BE207" s="59"/>
      <c r="BF207" s="59"/>
      <c r="BG207" s="72"/>
      <c r="BH207" s="59"/>
      <c r="BI207" s="59"/>
      <c r="BJ207" s="59"/>
      <c r="BK207" s="59">
        <f>1-B207</f>
        <v>0</v>
      </c>
      <c r="BL207" s="59" t="e">
        <f>IF(B207=0,C207,NA())</f>
        <v>#N/A</v>
      </c>
      <c r="BM207" s="59">
        <f>IF(B207=1,C207,NA())</f>
        <v>0.19715716346257323</v>
      </c>
      <c r="BN207" s="59"/>
      <c r="BO207" s="59"/>
      <c r="BP207" s="59"/>
      <c r="BQ207" s="59"/>
      <c r="BR207" s="59"/>
      <c r="BS207" s="59"/>
      <c r="BT207" s="59"/>
      <c r="BU207" s="59"/>
      <c r="BV207" s="59"/>
      <c r="BW207" s="59"/>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59"/>
      <c r="DI207" s="59"/>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row>
    <row r="208" spans="1:153" outlineLevel="1" x14ac:dyDescent="0.2">
      <c r="A208" s="17">
        <v>2</v>
      </c>
      <c r="B208" s="17">
        <v>0</v>
      </c>
      <c r="C208" s="1">
        <v>2.1017473403092549E-3</v>
      </c>
      <c r="D208" s="1">
        <f t="shared" ref="D208:D271" si="4">B208 - C208</f>
        <v>-2.1017473403092549E-3</v>
      </c>
      <c r="E208" s="1">
        <f t="shared" ref="E208:E271" si="5">2*IF(B208=1,LN(1/C208),LN(1/(1-C208)))</f>
        <v>4.2079182216982584E-3</v>
      </c>
      <c r="F208" s="1">
        <f t="shared" ref="F208:F271" si="6">SQRT(E208)*SIGN(D208)</f>
        <v>-6.4868468624581066E-2</v>
      </c>
      <c r="G208" s="1">
        <f t="shared" ref="G208:G271" si="7">D208/(SQRT(C208*(1-C208)))</f>
        <v>-4.5893071218674295E-2</v>
      </c>
      <c r="H208" s="1">
        <v>1.156250249279577E-2</v>
      </c>
      <c r="I208" s="1">
        <f t="shared" ref="I208:I271" si="8">G208^2*H208/(1-H208)</f>
        <v>2.4637513270633815E-5</v>
      </c>
      <c r="J208" s="1">
        <f t="shared" ref="J208:J271" si="9">G208/SQRT(1-H208)</f>
        <v>-4.6160713806796198E-2</v>
      </c>
      <c r="AZ208" s="59"/>
      <c r="BA208" s="59"/>
      <c r="BB208" s="59"/>
      <c r="BC208" s="59"/>
      <c r="BD208" s="59"/>
      <c r="BE208" s="59"/>
      <c r="BF208" s="59"/>
      <c r="BG208" s="72"/>
      <c r="BH208" s="59"/>
      <c r="BI208" s="59"/>
      <c r="BJ208" s="59"/>
      <c r="BK208" s="59">
        <f t="shared" ref="BK208:BK271" si="10">1-B208</f>
        <v>1</v>
      </c>
      <c r="BL208" s="59">
        <f t="shared" ref="BL208:BL271" si="11">IF(B208=0,C208,NA())</f>
        <v>2.1017473403092549E-3</v>
      </c>
      <c r="BM208" s="59" t="e">
        <f t="shared" ref="BM208:BM271" si="12">IF(B208=1,C208,NA())</f>
        <v>#N/A</v>
      </c>
      <c r="BN208" s="59"/>
      <c r="BO208" s="59"/>
      <c r="BP208" s="59"/>
      <c r="BQ208" s="59"/>
      <c r="BR208" s="59"/>
      <c r="BS208" s="59"/>
      <c r="BT208" s="59"/>
      <c r="BU208" s="59"/>
      <c r="BV208" s="59"/>
      <c r="BW208" s="59"/>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59"/>
      <c r="DI208" s="59"/>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row>
    <row r="209" spans="1:153" outlineLevel="1" x14ac:dyDescent="0.2">
      <c r="A209" s="17">
        <v>3</v>
      </c>
      <c r="B209" s="17">
        <v>0</v>
      </c>
      <c r="C209" s="1">
        <v>4.8771247301978728E-6</v>
      </c>
      <c r="D209" s="1">
        <f t="shared" si="4"/>
        <v>-4.8771247301978728E-6</v>
      </c>
      <c r="E209" s="1">
        <f t="shared" si="5"/>
        <v>9.7542732467039823E-6</v>
      </c>
      <c r="F209" s="1">
        <f t="shared" si="6"/>
        <v>-3.1231831913456475E-3</v>
      </c>
      <c r="G209" s="1">
        <f t="shared" si="7"/>
        <v>-2.2084267062004834E-3</v>
      </c>
      <c r="H209" s="1">
        <v>6.5048145968501695E-5</v>
      </c>
      <c r="I209" s="1">
        <f t="shared" si="8"/>
        <v>3.1727010645392578E-10</v>
      </c>
      <c r="J209" s="1">
        <f t="shared" si="9"/>
        <v>-2.2084985367362077E-3</v>
      </c>
      <c r="AZ209" s="59"/>
      <c r="BA209" s="59"/>
      <c r="BB209" s="59"/>
      <c r="BC209" s="59"/>
      <c r="BD209" s="59"/>
      <c r="BE209" s="59"/>
      <c r="BF209" s="59"/>
      <c r="BG209" s="72"/>
      <c r="BH209" s="59"/>
      <c r="BI209" s="59"/>
      <c r="BJ209" s="59"/>
      <c r="BK209" s="59">
        <f t="shared" si="10"/>
        <v>1</v>
      </c>
      <c r="BL209" s="59">
        <f t="shared" si="11"/>
        <v>4.8771247301978728E-6</v>
      </c>
      <c r="BM209" s="59" t="e">
        <f t="shared" si="12"/>
        <v>#N/A</v>
      </c>
      <c r="BN209" s="59"/>
      <c r="BO209" s="59"/>
      <c r="BP209" s="59"/>
      <c r="BQ209" s="59"/>
      <c r="BR209" s="59"/>
      <c r="BS209" s="59"/>
      <c r="BT209" s="59"/>
      <c r="BU209" s="59"/>
      <c r="BV209" s="59"/>
      <c r="BW209" s="59"/>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59"/>
      <c r="DI209" s="59"/>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row>
    <row r="210" spans="1:153" outlineLevel="1" x14ac:dyDescent="0.2">
      <c r="A210" s="17">
        <v>4</v>
      </c>
      <c r="B210" s="17">
        <v>0</v>
      </c>
      <c r="C210" s="1">
        <v>2.216009366857719E-6</v>
      </c>
      <c r="D210" s="1">
        <f t="shared" si="4"/>
        <v>-2.216009366857719E-6</v>
      </c>
      <c r="E210" s="1">
        <f t="shared" si="5"/>
        <v>4.4320236445558957E-6</v>
      </c>
      <c r="F210" s="1">
        <f t="shared" si="6"/>
        <v>-2.1052371943692939E-3</v>
      </c>
      <c r="G210" s="1">
        <f t="shared" si="7"/>
        <v>-1.4886283208262953E-3</v>
      </c>
      <c r="H210" s="1">
        <v>3.2077222121708401E-5</v>
      </c>
      <c r="I210" s="1">
        <f t="shared" si="8"/>
        <v>7.1085862443364775E-11</v>
      </c>
      <c r="J210" s="1">
        <f t="shared" si="9"/>
        <v>-1.4886521969313582E-3</v>
      </c>
      <c r="AZ210" s="59"/>
      <c r="BA210" s="59"/>
      <c r="BB210" s="59"/>
      <c r="BC210" s="59"/>
      <c r="BD210" s="59"/>
      <c r="BE210" s="59"/>
      <c r="BF210" s="59"/>
      <c r="BG210" s="72"/>
      <c r="BH210" s="59"/>
      <c r="BI210" s="59"/>
      <c r="BJ210" s="59"/>
      <c r="BK210" s="59">
        <f t="shared" si="10"/>
        <v>1</v>
      </c>
      <c r="BL210" s="59">
        <f t="shared" si="11"/>
        <v>2.216009366857719E-6</v>
      </c>
      <c r="BM210" s="59" t="e">
        <f t="shared" si="12"/>
        <v>#N/A</v>
      </c>
      <c r="BN210" s="59"/>
      <c r="BO210" s="59"/>
      <c r="BP210" s="59"/>
      <c r="BQ210" s="59"/>
      <c r="BR210" s="59"/>
      <c r="BS210" s="59"/>
      <c r="BT210" s="59"/>
      <c r="BU210" s="59"/>
      <c r="BV210" s="59"/>
      <c r="BW210" s="59"/>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59"/>
      <c r="DI210" s="59"/>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row>
    <row r="211" spans="1:153" outlineLevel="1" x14ac:dyDescent="0.2">
      <c r="A211" s="17">
        <v>5</v>
      </c>
      <c r="B211" s="17">
        <v>0</v>
      </c>
      <c r="C211" s="1">
        <v>3.5623825602919754E-2</v>
      </c>
      <c r="D211" s="1">
        <f t="shared" si="4"/>
        <v>-3.5623825602919754E-2</v>
      </c>
      <c r="E211" s="1">
        <f t="shared" si="5"/>
        <v>7.2547676169884806E-2</v>
      </c>
      <c r="F211" s="1">
        <f t="shared" si="6"/>
        <v>-0.2693467582316238</v>
      </c>
      <c r="G211" s="1">
        <f t="shared" si="7"/>
        <v>-0.1921971935649138</v>
      </c>
      <c r="H211" s="1">
        <v>9.3253957231978921E-2</v>
      </c>
      <c r="I211" s="1">
        <f t="shared" si="8"/>
        <v>3.7990559097620682E-3</v>
      </c>
      <c r="J211" s="1">
        <f t="shared" si="9"/>
        <v>-0.20183859176082014</v>
      </c>
      <c r="AZ211" s="59"/>
      <c r="BA211" s="59"/>
      <c r="BB211" s="59"/>
      <c r="BC211" s="59"/>
      <c r="BD211" s="59"/>
      <c r="BE211" s="59"/>
      <c r="BF211" s="59"/>
      <c r="BG211" s="72"/>
      <c r="BH211" s="59"/>
      <c r="BI211" s="59"/>
      <c r="BJ211" s="59"/>
      <c r="BK211" s="59">
        <f t="shared" si="10"/>
        <v>1</v>
      </c>
      <c r="BL211" s="59">
        <f t="shared" si="11"/>
        <v>3.5623825602919754E-2</v>
      </c>
      <c r="BM211" s="59" t="e">
        <f t="shared" si="12"/>
        <v>#N/A</v>
      </c>
      <c r="BN211" s="59"/>
      <c r="BO211" s="59"/>
      <c r="BP211" s="59"/>
      <c r="BQ211" s="59"/>
      <c r="BR211" s="59"/>
      <c r="BS211" s="59"/>
      <c r="BT211" s="59"/>
      <c r="BU211" s="59"/>
      <c r="BV211" s="59"/>
      <c r="BW211" s="59"/>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c r="DE211" s="59"/>
      <c r="DF211" s="59"/>
      <c r="DG211" s="59"/>
      <c r="DH211" s="59"/>
      <c r="DI211" s="59"/>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row>
    <row r="212" spans="1:153" outlineLevel="1" x14ac:dyDescent="0.2">
      <c r="A212" s="17">
        <v>6</v>
      </c>
      <c r="B212" s="17">
        <v>0</v>
      </c>
      <c r="C212" s="1">
        <v>2.5077245658087299E-6</v>
      </c>
      <c r="D212" s="1">
        <f t="shared" si="4"/>
        <v>-2.5077245658087299E-6</v>
      </c>
      <c r="E212" s="1">
        <f t="shared" si="5"/>
        <v>5.0154554203534535E-6</v>
      </c>
      <c r="F212" s="1">
        <f t="shared" si="6"/>
        <v>-2.2395212480245535E-3</v>
      </c>
      <c r="G212" s="1">
        <f t="shared" si="7"/>
        <v>-1.5835816538805312E-3</v>
      </c>
      <c r="H212" s="1">
        <v>3.711476760738435E-5</v>
      </c>
      <c r="I212" s="1">
        <f t="shared" si="8"/>
        <v>9.3077302429343829E-11</v>
      </c>
      <c r="J212" s="1">
        <f t="shared" si="9"/>
        <v>-1.5836110418311145E-3</v>
      </c>
      <c r="AZ212" s="59"/>
      <c r="BA212" s="59"/>
      <c r="BB212" s="59"/>
      <c r="BC212" s="59"/>
      <c r="BD212" s="59"/>
      <c r="BE212" s="59"/>
      <c r="BF212" s="59"/>
      <c r="BG212" s="72"/>
      <c r="BH212" s="59"/>
      <c r="BI212" s="59"/>
      <c r="BJ212" s="59"/>
      <c r="BK212" s="59">
        <f t="shared" si="10"/>
        <v>1</v>
      </c>
      <c r="BL212" s="59">
        <f t="shared" si="11"/>
        <v>2.5077245658087299E-6</v>
      </c>
      <c r="BM212" s="59" t="e">
        <f t="shared" si="12"/>
        <v>#N/A</v>
      </c>
      <c r="BN212" s="59"/>
      <c r="BO212" s="59"/>
      <c r="BP212" s="59"/>
      <c r="BQ212" s="59"/>
      <c r="BR212" s="59"/>
      <c r="BS212" s="59"/>
      <c r="BT212" s="59"/>
      <c r="BU212" s="59"/>
      <c r="BV212" s="59"/>
      <c r="BW212" s="59"/>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59"/>
      <c r="DI212" s="59"/>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row>
    <row r="213" spans="1:153" outlineLevel="1" x14ac:dyDescent="0.2">
      <c r="A213" s="17">
        <v>7</v>
      </c>
      <c r="B213" s="17">
        <v>0</v>
      </c>
      <c r="C213" s="1">
        <v>7.1755019850717498E-3</v>
      </c>
      <c r="D213" s="1">
        <f t="shared" si="4"/>
        <v>-7.1755019850717498E-3</v>
      </c>
      <c r="E213" s="1">
        <f t="shared" si="5"/>
        <v>1.4402739432712235E-2</v>
      </c>
      <c r="F213" s="1">
        <f t="shared" si="6"/>
        <v>-0.12001141376015964</v>
      </c>
      <c r="G213" s="1">
        <f t="shared" si="7"/>
        <v>-8.5013892599874838E-2</v>
      </c>
      <c r="H213" s="1">
        <v>3.2717172588505462E-2</v>
      </c>
      <c r="I213" s="1">
        <f t="shared" si="8"/>
        <v>2.4445678253093056E-4</v>
      </c>
      <c r="J213" s="1">
        <f t="shared" si="9"/>
        <v>-8.6439682539410007E-2</v>
      </c>
      <c r="AZ213" s="59"/>
      <c r="BA213" s="59"/>
      <c r="BB213" s="59"/>
      <c r="BC213" s="59"/>
      <c r="BD213" s="59"/>
      <c r="BE213" s="59"/>
      <c r="BF213" s="59"/>
      <c r="BG213" s="72"/>
      <c r="BH213" s="59"/>
      <c r="BI213" s="59"/>
      <c r="BJ213" s="59"/>
      <c r="BK213" s="59">
        <f t="shared" si="10"/>
        <v>1</v>
      </c>
      <c r="BL213" s="59">
        <f t="shared" si="11"/>
        <v>7.1755019850717498E-3</v>
      </c>
      <c r="BM213" s="59" t="e">
        <f t="shared" si="12"/>
        <v>#N/A</v>
      </c>
      <c r="BN213" s="59"/>
      <c r="BO213" s="59"/>
      <c r="BP213" s="59"/>
      <c r="BQ213" s="59"/>
      <c r="BR213" s="59"/>
      <c r="BS213" s="59"/>
      <c r="BT213" s="59"/>
      <c r="BU213" s="59"/>
      <c r="BV213" s="59"/>
      <c r="BW213" s="59"/>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59"/>
      <c r="DI213" s="59"/>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row>
    <row r="214" spans="1:153" outlineLevel="1" x14ac:dyDescent="0.2">
      <c r="A214" s="17">
        <v>8</v>
      </c>
      <c r="B214" s="17">
        <v>0</v>
      </c>
      <c r="C214" s="1">
        <v>4.7586723383608234E-6</v>
      </c>
      <c r="D214" s="1">
        <f t="shared" si="4"/>
        <v>-4.7586723383608234E-6</v>
      </c>
      <c r="E214" s="1">
        <f t="shared" si="5"/>
        <v>9.5173673216894163E-6</v>
      </c>
      <c r="F214" s="1">
        <f t="shared" si="6"/>
        <v>-3.0850230666381439E-3</v>
      </c>
      <c r="G214" s="1">
        <f t="shared" si="7"/>
        <v>-2.1814433257435336E-3</v>
      </c>
      <c r="H214" s="1">
        <v>5.444989450298736E-5</v>
      </c>
      <c r="I214" s="1">
        <f t="shared" si="8"/>
        <v>2.5912454912407656E-10</v>
      </c>
      <c r="J214" s="1">
        <f t="shared" si="9"/>
        <v>-2.1815027178484405E-3</v>
      </c>
      <c r="AZ214" s="59"/>
      <c r="BA214" s="59"/>
      <c r="BB214" s="59"/>
      <c r="BC214" s="59"/>
      <c r="BD214" s="59"/>
      <c r="BE214" s="59"/>
      <c r="BF214" s="59"/>
      <c r="BG214" s="72"/>
      <c r="BH214" s="59"/>
      <c r="BI214" s="59"/>
      <c r="BJ214" s="59"/>
      <c r="BK214" s="59">
        <f t="shared" si="10"/>
        <v>1</v>
      </c>
      <c r="BL214" s="59">
        <f t="shared" si="11"/>
        <v>4.7586723383608234E-6</v>
      </c>
      <c r="BM214" s="59" t="e">
        <f t="shared" si="12"/>
        <v>#N/A</v>
      </c>
      <c r="BN214" s="59"/>
      <c r="BO214" s="59"/>
      <c r="BP214" s="59"/>
      <c r="BQ214" s="59"/>
      <c r="BR214" s="59"/>
      <c r="BS214" s="59"/>
      <c r="BT214" s="59"/>
      <c r="BU214" s="59"/>
      <c r="BV214" s="59"/>
      <c r="BW214" s="59"/>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59"/>
      <c r="DI214" s="59"/>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row>
    <row r="215" spans="1:153" outlineLevel="1" x14ac:dyDescent="0.2">
      <c r="A215" s="17">
        <v>9</v>
      </c>
      <c r="B215" s="17">
        <v>0</v>
      </c>
      <c r="C215" s="1">
        <v>3.5247523949502206E-6</v>
      </c>
      <c r="D215" s="1">
        <f t="shared" si="4"/>
        <v>-3.5247523949502206E-6</v>
      </c>
      <c r="E215" s="1">
        <f t="shared" si="5"/>
        <v>7.0495172138769651E-6</v>
      </c>
      <c r="F215" s="1">
        <f t="shared" si="6"/>
        <v>-2.6550926940272662E-3</v>
      </c>
      <c r="G215" s="1">
        <f t="shared" si="7"/>
        <v>-1.8774357029931698E-3</v>
      </c>
      <c r="H215" s="1">
        <v>5.1220981935439962E-5</v>
      </c>
      <c r="I215" s="1">
        <f t="shared" si="8"/>
        <v>1.8055116312205639E-10</v>
      </c>
      <c r="J215" s="1">
        <f t="shared" si="9"/>
        <v>-1.87748378689047E-3</v>
      </c>
      <c r="AZ215" s="59"/>
      <c r="BA215" s="59"/>
      <c r="BB215" s="59"/>
      <c r="BC215" s="59"/>
      <c r="BD215" s="59"/>
      <c r="BE215" s="59"/>
      <c r="BF215" s="59"/>
      <c r="BG215" s="72"/>
      <c r="BH215" s="59"/>
      <c r="BI215" s="59"/>
      <c r="BJ215" s="59"/>
      <c r="BK215" s="59">
        <f t="shared" si="10"/>
        <v>1</v>
      </c>
      <c r="BL215" s="59">
        <f t="shared" si="11"/>
        <v>3.5247523949502206E-6</v>
      </c>
      <c r="BM215" s="59" t="e">
        <f t="shared" si="12"/>
        <v>#N/A</v>
      </c>
      <c r="BN215" s="59"/>
      <c r="BO215" s="59"/>
      <c r="BP215" s="59"/>
      <c r="BQ215" s="59"/>
      <c r="BR215" s="59"/>
      <c r="BS215" s="59"/>
      <c r="BT215" s="59"/>
      <c r="BU215" s="59"/>
      <c r="BV215" s="59"/>
      <c r="BW215" s="59"/>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59"/>
      <c r="DI215" s="59"/>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row>
    <row r="216" spans="1:153" outlineLevel="1" x14ac:dyDescent="0.2">
      <c r="A216" s="17">
        <v>10</v>
      </c>
      <c r="B216" s="17">
        <v>0</v>
      </c>
      <c r="C216" s="1">
        <v>0.47862428501224014</v>
      </c>
      <c r="D216" s="1">
        <f t="shared" si="4"/>
        <v>-0.47862428501224014</v>
      </c>
      <c r="E216" s="1">
        <f t="shared" si="5"/>
        <v>1.302568710231347</v>
      </c>
      <c r="F216" s="1">
        <f t="shared" si="6"/>
        <v>-1.1413013231532447</v>
      </c>
      <c r="G216" s="1">
        <f t="shared" si="7"/>
        <v>-0.9581245452763506</v>
      </c>
      <c r="H216" s="1">
        <v>0.76135171706537863</v>
      </c>
      <c r="I216" s="1">
        <f t="shared" si="8"/>
        <v>2.9286734473180909</v>
      </c>
      <c r="J216" s="1">
        <f t="shared" si="9"/>
        <v>-1.9612944938430599</v>
      </c>
      <c r="AZ216" s="59"/>
      <c r="BA216" s="59"/>
      <c r="BB216" s="59"/>
      <c r="BC216" s="59"/>
      <c r="BD216" s="59"/>
      <c r="BE216" s="59"/>
      <c r="BF216" s="59"/>
      <c r="BG216" s="72"/>
      <c r="BH216" s="59"/>
      <c r="BI216" s="59"/>
      <c r="BJ216" s="59"/>
      <c r="BK216" s="59">
        <f t="shared" si="10"/>
        <v>1</v>
      </c>
      <c r="BL216" s="59">
        <f t="shared" si="11"/>
        <v>0.47862428501224014</v>
      </c>
      <c r="BM216" s="59" t="e">
        <f t="shared" si="12"/>
        <v>#N/A</v>
      </c>
      <c r="BN216" s="59"/>
      <c r="BO216" s="59"/>
      <c r="BP216" s="59"/>
      <c r="BQ216" s="59"/>
      <c r="BR216" s="59"/>
      <c r="BS216" s="59"/>
      <c r="BT216" s="59"/>
      <c r="BU216" s="59"/>
      <c r="BV216" s="59"/>
      <c r="BW216" s="59"/>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59"/>
      <c r="DI216" s="59"/>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row>
    <row r="217" spans="1:153" outlineLevel="1" x14ac:dyDescent="0.2">
      <c r="A217" s="17">
        <v>11</v>
      </c>
      <c r="B217" s="17">
        <v>0</v>
      </c>
      <c r="C217" s="1">
        <v>1.4472700681271775E-5</v>
      </c>
      <c r="D217" s="1">
        <f t="shared" si="4"/>
        <v>-1.4472700681271775E-5</v>
      </c>
      <c r="E217" s="1">
        <f t="shared" si="5"/>
        <v>2.8945610823345329E-5</v>
      </c>
      <c r="F217" s="1">
        <f t="shared" si="6"/>
        <v>-5.380112528873846E-3</v>
      </c>
      <c r="G217" s="1">
        <f t="shared" si="7"/>
        <v>-3.8043278175478338E-3</v>
      </c>
      <c r="H217" s="1">
        <v>1.4352857322211487E-4</v>
      </c>
      <c r="I217" s="1">
        <f t="shared" si="8"/>
        <v>2.077574334529519E-9</v>
      </c>
      <c r="J217" s="1">
        <f t="shared" si="9"/>
        <v>-3.8046008618122865E-3</v>
      </c>
      <c r="AZ217" s="59"/>
      <c r="BA217" s="59"/>
      <c r="BB217" s="59"/>
      <c r="BC217" s="59"/>
      <c r="BD217" s="59"/>
      <c r="BE217" s="59"/>
      <c r="BF217" s="59"/>
      <c r="BG217" s="72"/>
      <c r="BH217" s="59"/>
      <c r="BI217" s="59"/>
      <c r="BJ217" s="59"/>
      <c r="BK217" s="59">
        <f t="shared" si="10"/>
        <v>1</v>
      </c>
      <c r="BL217" s="59">
        <f t="shared" si="11"/>
        <v>1.4472700681271775E-5</v>
      </c>
      <c r="BM217" s="59" t="e">
        <f t="shared" si="12"/>
        <v>#N/A</v>
      </c>
      <c r="BN217" s="59"/>
      <c r="BO217" s="59"/>
      <c r="BP217" s="59"/>
      <c r="BQ217" s="59"/>
      <c r="BR217" s="59"/>
      <c r="BS217" s="59"/>
      <c r="BT217" s="59"/>
      <c r="BU217" s="59"/>
      <c r="BV217" s="59"/>
      <c r="BW217" s="59"/>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59"/>
      <c r="DI217" s="59"/>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row>
    <row r="218" spans="1:153" outlineLevel="1" x14ac:dyDescent="0.2">
      <c r="A218" s="17">
        <v>12</v>
      </c>
      <c r="B218" s="17">
        <v>0</v>
      </c>
      <c r="C218" s="1">
        <v>8.4208495638208008E-4</v>
      </c>
      <c r="D218" s="1">
        <f t="shared" si="4"/>
        <v>-8.4208495638208008E-4</v>
      </c>
      <c r="E218" s="1">
        <f t="shared" si="5"/>
        <v>1.684879418174883E-3</v>
      </c>
      <c r="F218" s="1">
        <f t="shared" si="6"/>
        <v>-4.1047282713656978E-2</v>
      </c>
      <c r="G218" s="1">
        <f t="shared" si="7"/>
        <v>-2.9030925942647799E-2</v>
      </c>
      <c r="H218" s="1">
        <v>8.8073257747246798E-3</v>
      </c>
      <c r="I218" s="1">
        <f t="shared" si="8"/>
        <v>7.4887227624013642E-6</v>
      </c>
      <c r="J218" s="1">
        <f t="shared" si="9"/>
        <v>-2.915961906215344E-2</v>
      </c>
      <c r="AZ218" s="59"/>
      <c r="BA218" s="59"/>
      <c r="BB218" s="59"/>
      <c r="BC218" s="59"/>
      <c r="BD218" s="59"/>
      <c r="BE218" s="59"/>
      <c r="BF218" s="59"/>
      <c r="BG218" s="72"/>
      <c r="BH218" s="59"/>
      <c r="BI218" s="59"/>
      <c r="BJ218" s="59"/>
      <c r="BK218" s="59">
        <f t="shared" si="10"/>
        <v>1</v>
      </c>
      <c r="BL218" s="59">
        <f t="shared" si="11"/>
        <v>8.4208495638208008E-4</v>
      </c>
      <c r="BM218" s="59" t="e">
        <f t="shared" si="12"/>
        <v>#N/A</v>
      </c>
      <c r="BN218" s="59"/>
      <c r="BO218" s="59"/>
      <c r="BP218" s="59"/>
      <c r="BQ218" s="59"/>
      <c r="BR218" s="59"/>
      <c r="BS218" s="59"/>
      <c r="BT218" s="59"/>
      <c r="BU218" s="59"/>
      <c r="BV218" s="59"/>
      <c r="BW218" s="59"/>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59"/>
      <c r="DI218" s="59"/>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row>
    <row r="219" spans="1:153" outlineLevel="1" x14ac:dyDescent="0.2">
      <c r="A219" s="17">
        <v>13</v>
      </c>
      <c r="B219" s="17">
        <v>0</v>
      </c>
      <c r="C219" s="1">
        <v>1.534967810160124E-3</v>
      </c>
      <c r="D219" s="1">
        <f t="shared" si="4"/>
        <v>-1.534967810160124E-3</v>
      </c>
      <c r="E219" s="1">
        <f t="shared" si="5"/>
        <v>3.0722941603293749E-3</v>
      </c>
      <c r="F219" s="1">
        <f t="shared" si="6"/>
        <v>-5.5428279427827951E-2</v>
      </c>
      <c r="G219" s="1">
        <f t="shared" si="7"/>
        <v>-3.9208768897735835E-2</v>
      </c>
      <c r="H219" s="1">
        <v>7.3742314978364233E-3</v>
      </c>
      <c r="I219" s="1">
        <f t="shared" si="8"/>
        <v>1.1420829142197911E-5</v>
      </c>
      <c r="J219" s="1">
        <f t="shared" si="9"/>
        <v>-3.9354140666748839E-2</v>
      </c>
      <c r="AZ219" s="59"/>
      <c r="BA219" s="59"/>
      <c r="BB219" s="59"/>
      <c r="BC219" s="59"/>
      <c r="BD219" s="59"/>
      <c r="BE219" s="59"/>
      <c r="BF219" s="59"/>
      <c r="BG219" s="72"/>
      <c r="BH219" s="59"/>
      <c r="BI219" s="59"/>
      <c r="BJ219" s="59"/>
      <c r="BK219" s="59">
        <f t="shared" si="10"/>
        <v>1</v>
      </c>
      <c r="BL219" s="59">
        <f t="shared" si="11"/>
        <v>1.534967810160124E-3</v>
      </c>
      <c r="BM219" s="59" t="e">
        <f t="shared" si="12"/>
        <v>#N/A</v>
      </c>
      <c r="BN219" s="59"/>
      <c r="BO219" s="59"/>
      <c r="BP219" s="59"/>
      <c r="BQ219" s="59"/>
      <c r="BR219" s="59"/>
      <c r="BS219" s="59"/>
      <c r="BT219" s="59"/>
      <c r="BU219" s="59"/>
      <c r="BV219" s="59"/>
      <c r="BW219" s="59"/>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59"/>
      <c r="DI219" s="59"/>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row>
    <row r="220" spans="1:153" outlineLevel="1" x14ac:dyDescent="0.2">
      <c r="A220" s="17">
        <v>14</v>
      </c>
      <c r="B220" s="17">
        <v>1</v>
      </c>
      <c r="C220" s="1">
        <v>0.32615030599855949</v>
      </c>
      <c r="D220" s="1">
        <f t="shared" si="4"/>
        <v>0.67384969400144046</v>
      </c>
      <c r="E220" s="1">
        <f t="shared" si="5"/>
        <v>2.2407938850525557</v>
      </c>
      <c r="F220" s="1">
        <f t="shared" si="6"/>
        <v>1.4969281495958835</v>
      </c>
      <c r="G220" s="1">
        <f t="shared" si="7"/>
        <v>1.4373833920528851</v>
      </c>
      <c r="H220" s="1">
        <v>0.76404704330855788</v>
      </c>
      <c r="I220" s="1">
        <f t="shared" si="8"/>
        <v>6.6902126296014179</v>
      </c>
      <c r="J220" s="1">
        <f t="shared" si="9"/>
        <v>2.9591018308518677</v>
      </c>
      <c r="AZ220" s="59"/>
      <c r="BA220" s="59"/>
      <c r="BB220" s="59"/>
      <c r="BC220" s="59"/>
      <c r="BD220" s="59"/>
      <c r="BE220" s="59"/>
      <c r="BF220" s="59"/>
      <c r="BG220" s="72"/>
      <c r="BH220" s="59"/>
      <c r="BI220" s="59"/>
      <c r="BJ220" s="59"/>
      <c r="BK220" s="59">
        <f t="shared" si="10"/>
        <v>0</v>
      </c>
      <c r="BL220" s="59" t="e">
        <f t="shared" si="11"/>
        <v>#N/A</v>
      </c>
      <c r="BM220" s="59">
        <f t="shared" si="12"/>
        <v>0.32615030599855949</v>
      </c>
      <c r="BN220" s="59"/>
      <c r="BO220" s="59"/>
      <c r="BP220" s="59"/>
      <c r="BQ220" s="59"/>
      <c r="BR220" s="59"/>
      <c r="BS220" s="59"/>
      <c r="BT220" s="59"/>
      <c r="BU220" s="59"/>
      <c r="BV220" s="59"/>
      <c r="BW220" s="59"/>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59"/>
      <c r="DI220" s="59"/>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row>
    <row r="221" spans="1:153" outlineLevel="1" x14ac:dyDescent="0.2">
      <c r="A221" s="17">
        <v>15</v>
      </c>
      <c r="B221" s="17">
        <v>0</v>
      </c>
      <c r="C221" s="1">
        <v>3.5674400007418469E-5</v>
      </c>
      <c r="D221" s="1">
        <f t="shared" si="4"/>
        <v>-3.5674400007418469E-5</v>
      </c>
      <c r="E221" s="1">
        <f t="shared" si="5"/>
        <v>7.1350072707771796E-5</v>
      </c>
      <c r="F221" s="1">
        <f t="shared" si="6"/>
        <v>-8.4468972237012451E-3</v>
      </c>
      <c r="G221" s="1">
        <f t="shared" si="7"/>
        <v>-5.9729115777514621E-3</v>
      </c>
      <c r="H221" s="1">
        <v>3.3985991794056999E-4</v>
      </c>
      <c r="I221" s="1">
        <f t="shared" si="8"/>
        <v>1.2128853312702748E-8</v>
      </c>
      <c r="J221" s="1">
        <f t="shared" si="9"/>
        <v>-5.9739268131564988E-3</v>
      </c>
      <c r="AZ221" s="59"/>
      <c r="BA221" s="59"/>
      <c r="BB221" s="59"/>
      <c r="BC221" s="59"/>
      <c r="BD221" s="59"/>
      <c r="BE221" s="59"/>
      <c r="BF221" s="59"/>
      <c r="BG221" s="72"/>
      <c r="BH221" s="59"/>
      <c r="BI221" s="59"/>
      <c r="BJ221" s="59"/>
      <c r="BK221" s="59">
        <f t="shared" si="10"/>
        <v>1</v>
      </c>
      <c r="BL221" s="59">
        <f t="shared" si="11"/>
        <v>3.5674400007418469E-5</v>
      </c>
      <c r="BM221" s="59" t="e">
        <f t="shared" si="12"/>
        <v>#N/A</v>
      </c>
      <c r="BN221" s="59"/>
      <c r="BO221" s="59"/>
      <c r="BP221" s="59"/>
      <c r="BQ221" s="59"/>
      <c r="BR221" s="59"/>
      <c r="BS221" s="59"/>
      <c r="BT221" s="59"/>
      <c r="BU221" s="59"/>
      <c r="BV221" s="59"/>
      <c r="BW221" s="59"/>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59"/>
      <c r="DI221" s="59"/>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row>
    <row r="222" spans="1:153" outlineLevel="1" x14ac:dyDescent="0.2">
      <c r="A222" s="17">
        <v>16</v>
      </c>
      <c r="B222" s="17">
        <v>0</v>
      </c>
      <c r="C222" s="1">
        <v>6.6627811417409029E-4</v>
      </c>
      <c r="D222" s="1">
        <f t="shared" si="4"/>
        <v>-6.6627811417409029E-4</v>
      </c>
      <c r="E222" s="1">
        <f t="shared" si="5"/>
        <v>1.3330003521577777E-3</v>
      </c>
      <c r="F222" s="1">
        <f t="shared" si="6"/>
        <v>-3.6510277349778894E-2</v>
      </c>
      <c r="G222" s="1">
        <f t="shared" si="7"/>
        <v>-2.5820966997292104E-2</v>
      </c>
      <c r="H222" s="1">
        <v>4.4035563639448442E-3</v>
      </c>
      <c r="I222" s="1">
        <f t="shared" si="8"/>
        <v>2.9489351909775559E-6</v>
      </c>
      <c r="J222" s="1">
        <f t="shared" si="9"/>
        <v>-2.5878007494129558E-2</v>
      </c>
      <c r="AZ222" s="59"/>
      <c r="BA222" s="59"/>
      <c r="BB222" s="59"/>
      <c r="BC222" s="59"/>
      <c r="BD222" s="59"/>
      <c r="BE222" s="59"/>
      <c r="BF222" s="59"/>
      <c r="BG222" s="72"/>
      <c r="BH222" s="59"/>
      <c r="BI222" s="59"/>
      <c r="BJ222" s="59"/>
      <c r="BK222" s="59">
        <f t="shared" si="10"/>
        <v>1</v>
      </c>
      <c r="BL222" s="59">
        <f t="shared" si="11"/>
        <v>6.6627811417409029E-4</v>
      </c>
      <c r="BM222" s="59" t="e">
        <f t="shared" si="12"/>
        <v>#N/A</v>
      </c>
      <c r="BN222" s="59"/>
      <c r="BO222" s="59"/>
      <c r="BP222" s="59"/>
      <c r="BQ222" s="59"/>
      <c r="BR222" s="59"/>
      <c r="BS222" s="59"/>
      <c r="BT222" s="59"/>
      <c r="BU222" s="59"/>
      <c r="BV222" s="59"/>
      <c r="BW222" s="59"/>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59"/>
      <c r="DI222" s="59"/>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row>
    <row r="223" spans="1:153" outlineLevel="1" x14ac:dyDescent="0.2">
      <c r="A223" s="17">
        <v>17</v>
      </c>
      <c r="B223" s="17">
        <v>0</v>
      </c>
      <c r="C223" s="1">
        <v>2.694315431830723E-5</v>
      </c>
      <c r="D223" s="1">
        <f t="shared" si="4"/>
        <v>-2.694315431830723E-5</v>
      </c>
      <c r="E223" s="1">
        <f t="shared" si="5"/>
        <v>5.3887034583070607E-5</v>
      </c>
      <c r="F223" s="1">
        <f t="shared" si="6"/>
        <v>-7.3407788812271555E-3</v>
      </c>
      <c r="G223" s="1">
        <f t="shared" si="7"/>
        <v>-5.1907494903367588E-3</v>
      </c>
      <c r="H223" s="1">
        <v>2.680075451635081E-4</v>
      </c>
      <c r="I223" s="1">
        <f t="shared" si="8"/>
        <v>7.2230990537716596E-9</v>
      </c>
      <c r="J223" s="1">
        <f t="shared" si="9"/>
        <v>-5.1914452101977432E-3</v>
      </c>
      <c r="AZ223" s="59"/>
      <c r="BA223" s="59"/>
      <c r="BB223" s="59"/>
      <c r="BC223" s="59"/>
      <c r="BD223" s="59"/>
      <c r="BE223" s="59"/>
      <c r="BF223" s="59"/>
      <c r="BG223" s="72"/>
      <c r="BH223" s="59"/>
      <c r="BI223" s="59"/>
      <c r="BJ223" s="59"/>
      <c r="BK223" s="59">
        <f t="shared" si="10"/>
        <v>1</v>
      </c>
      <c r="BL223" s="59">
        <f t="shared" si="11"/>
        <v>2.694315431830723E-5</v>
      </c>
      <c r="BM223" s="59" t="e">
        <f t="shared" si="12"/>
        <v>#N/A</v>
      </c>
      <c r="BN223" s="59"/>
      <c r="BO223" s="59"/>
      <c r="BP223" s="59"/>
      <c r="BQ223" s="59"/>
      <c r="BR223" s="59"/>
      <c r="BS223" s="59"/>
      <c r="BT223" s="59"/>
      <c r="BU223" s="59"/>
      <c r="BV223" s="59"/>
      <c r="BW223" s="59"/>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59"/>
      <c r="DI223" s="59"/>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row>
    <row r="224" spans="1:153" outlineLevel="1" x14ac:dyDescent="0.2">
      <c r="A224" s="17">
        <v>18</v>
      </c>
      <c r="B224" s="17">
        <v>0</v>
      </c>
      <c r="C224" s="1">
        <v>5.6326691294045897E-2</v>
      </c>
      <c r="D224" s="1">
        <f t="shared" si="4"/>
        <v>-5.6326691294045897E-2</v>
      </c>
      <c r="E224" s="1">
        <f t="shared" si="5"/>
        <v>0.11595048803837758</v>
      </c>
      <c r="F224" s="1">
        <f t="shared" si="6"/>
        <v>-0.34051503349834289</v>
      </c>
      <c r="G224" s="1">
        <f t="shared" si="7"/>
        <v>-0.24431283582921601</v>
      </c>
      <c r="H224" s="1">
        <v>0.26489909453927102</v>
      </c>
      <c r="I224" s="1">
        <f t="shared" si="8"/>
        <v>2.150929052668939E-2</v>
      </c>
      <c r="J224" s="1">
        <f t="shared" si="9"/>
        <v>-0.2849527193721843</v>
      </c>
      <c r="AZ224" s="59"/>
      <c r="BA224" s="59"/>
      <c r="BB224" s="59"/>
      <c r="BC224" s="59"/>
      <c r="BD224" s="59"/>
      <c r="BE224" s="59"/>
      <c r="BF224" s="59"/>
      <c r="BG224" s="72"/>
      <c r="BH224" s="59"/>
      <c r="BI224" s="59"/>
      <c r="BJ224" s="59"/>
      <c r="BK224" s="59">
        <f t="shared" si="10"/>
        <v>1</v>
      </c>
      <c r="BL224" s="59">
        <f t="shared" si="11"/>
        <v>5.6326691294045897E-2</v>
      </c>
      <c r="BM224" s="59" t="e">
        <f t="shared" si="12"/>
        <v>#N/A</v>
      </c>
      <c r="BN224" s="59"/>
      <c r="BO224" s="59"/>
      <c r="BP224" s="59"/>
      <c r="BQ224" s="59"/>
      <c r="BR224" s="59"/>
      <c r="BS224" s="59"/>
      <c r="BT224" s="59"/>
      <c r="BU224" s="59"/>
      <c r="BV224" s="59"/>
      <c r="BW224" s="59"/>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59"/>
      <c r="DI224" s="59"/>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row>
    <row r="225" spans="1:153" outlineLevel="1" x14ac:dyDescent="0.2">
      <c r="A225" s="17">
        <v>19</v>
      </c>
      <c r="B225" s="17">
        <v>0</v>
      </c>
      <c r="C225" s="1">
        <v>6.2626710059212198E-8</v>
      </c>
      <c r="D225" s="1">
        <f t="shared" si="4"/>
        <v>-6.2626710059212198E-8</v>
      </c>
      <c r="E225" s="1">
        <f t="shared" si="5"/>
        <v>1.2525342415168533E-7</v>
      </c>
      <c r="F225" s="1">
        <f t="shared" si="6"/>
        <v>-3.5391160499718759E-4</v>
      </c>
      <c r="G225" s="1">
        <f t="shared" si="7"/>
        <v>-2.5025329964121801E-4</v>
      </c>
      <c r="H225" s="1">
        <v>2.3708628023596214E-6</v>
      </c>
      <c r="I225" s="1">
        <f t="shared" si="8"/>
        <v>1.484796986373147E-13</v>
      </c>
      <c r="J225" s="1">
        <f t="shared" si="9"/>
        <v>-2.5025359629986515E-4</v>
      </c>
      <c r="AZ225" s="59"/>
      <c r="BA225" s="59"/>
      <c r="BB225" s="59"/>
      <c r="BC225" s="59"/>
      <c r="BD225" s="59"/>
      <c r="BE225" s="59"/>
      <c r="BF225" s="59"/>
      <c r="BG225" s="72"/>
      <c r="BH225" s="59"/>
      <c r="BI225" s="59"/>
      <c r="BJ225" s="59"/>
      <c r="BK225" s="59">
        <f t="shared" si="10"/>
        <v>1</v>
      </c>
      <c r="BL225" s="59">
        <f t="shared" si="11"/>
        <v>6.2626710059212198E-8</v>
      </c>
      <c r="BM225" s="59" t="e">
        <f t="shared" si="12"/>
        <v>#N/A</v>
      </c>
      <c r="BN225" s="59"/>
      <c r="BO225" s="59"/>
      <c r="BP225" s="59"/>
      <c r="BQ225" s="59"/>
      <c r="BR225" s="59"/>
      <c r="BS225" s="59"/>
      <c r="BT225" s="59"/>
      <c r="BU225" s="59"/>
      <c r="BV225" s="59"/>
      <c r="BW225" s="59"/>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59"/>
      <c r="DI225" s="59"/>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row>
    <row r="226" spans="1:153" outlineLevel="1" x14ac:dyDescent="0.2">
      <c r="A226" s="17">
        <v>20</v>
      </c>
      <c r="B226" s="17">
        <v>0</v>
      </c>
      <c r="C226" s="1">
        <v>6.5069255347888336E-2</v>
      </c>
      <c r="D226" s="1">
        <f t="shared" si="4"/>
        <v>-6.5069255347888336E-2</v>
      </c>
      <c r="E226" s="1">
        <f t="shared" si="5"/>
        <v>0.13456564465509924</v>
      </c>
      <c r="F226" s="1">
        <f t="shared" si="6"/>
        <v>-0.36683190245001762</v>
      </c>
      <c r="G226" s="1">
        <f t="shared" si="7"/>
        <v>-0.26381421792667242</v>
      </c>
      <c r="H226" s="1">
        <v>0.50886604941157965</v>
      </c>
      <c r="I226" s="1">
        <f t="shared" si="8"/>
        <v>7.2110733816496117E-2</v>
      </c>
      <c r="J226" s="1">
        <f t="shared" si="9"/>
        <v>-0.37644212755317108</v>
      </c>
      <c r="AZ226" s="59"/>
      <c r="BA226" s="59"/>
      <c r="BB226" s="59"/>
      <c r="BC226" s="59"/>
      <c r="BD226" s="59"/>
      <c r="BE226" s="59"/>
      <c r="BF226" s="59"/>
      <c r="BG226" s="72"/>
      <c r="BH226" s="59"/>
      <c r="BI226" s="59"/>
      <c r="BJ226" s="59"/>
      <c r="BK226" s="59">
        <f t="shared" si="10"/>
        <v>1</v>
      </c>
      <c r="BL226" s="59">
        <f t="shared" si="11"/>
        <v>6.5069255347888336E-2</v>
      </c>
      <c r="BM226" s="59" t="e">
        <f t="shared" si="12"/>
        <v>#N/A</v>
      </c>
      <c r="BN226" s="59"/>
      <c r="BO226" s="59"/>
      <c r="BP226" s="59"/>
      <c r="BQ226" s="59"/>
      <c r="BR226" s="59"/>
      <c r="BS226" s="59"/>
      <c r="BT226" s="59"/>
      <c r="BU226" s="59"/>
      <c r="BV226" s="59"/>
      <c r="BW226" s="59"/>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59"/>
      <c r="DI226" s="59"/>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row>
    <row r="227" spans="1:153" outlineLevel="1" x14ac:dyDescent="0.2">
      <c r="A227" s="17">
        <v>21</v>
      </c>
      <c r="B227" s="17">
        <v>0</v>
      </c>
      <c r="C227" s="1">
        <v>1.4423373139783214E-2</v>
      </c>
      <c r="D227" s="1">
        <f t="shared" si="4"/>
        <v>-1.4423373139783214E-2</v>
      </c>
      <c r="E227" s="1">
        <f t="shared" si="5"/>
        <v>2.9056802229080067E-2</v>
      </c>
      <c r="F227" s="1">
        <f t="shared" si="6"/>
        <v>-0.17046055915982461</v>
      </c>
      <c r="G227" s="1">
        <f t="shared" si="7"/>
        <v>-0.12097293619424085</v>
      </c>
      <c r="H227" s="1">
        <v>3.6225746338448515E-2</v>
      </c>
      <c r="I227" s="1">
        <f t="shared" si="8"/>
        <v>5.5007063975048994E-4</v>
      </c>
      <c r="J227" s="1">
        <f t="shared" si="9"/>
        <v>-0.12322549221328498</v>
      </c>
      <c r="AZ227" s="59"/>
      <c r="BA227" s="59"/>
      <c r="BB227" s="59"/>
      <c r="BC227" s="59"/>
      <c r="BD227" s="59"/>
      <c r="BE227" s="59"/>
      <c r="BF227" s="59"/>
      <c r="BG227" s="72"/>
      <c r="BH227" s="59"/>
      <c r="BI227" s="59"/>
      <c r="BJ227" s="59"/>
      <c r="BK227" s="59">
        <f t="shared" si="10"/>
        <v>1</v>
      </c>
      <c r="BL227" s="59">
        <f t="shared" si="11"/>
        <v>1.4423373139783214E-2</v>
      </c>
      <c r="BM227" s="59" t="e">
        <f t="shared" si="12"/>
        <v>#N/A</v>
      </c>
      <c r="BN227" s="59"/>
      <c r="BO227" s="59"/>
      <c r="BP227" s="59"/>
      <c r="BQ227" s="59"/>
      <c r="BR227" s="59"/>
      <c r="BS227" s="59"/>
      <c r="BT227" s="59"/>
      <c r="BU227" s="59"/>
      <c r="BV227" s="59"/>
      <c r="BW227" s="59"/>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59"/>
      <c r="DI227" s="59"/>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row>
    <row r="228" spans="1:153" outlineLevel="1" x14ac:dyDescent="0.2">
      <c r="A228" s="17">
        <v>22</v>
      </c>
      <c r="B228" s="17">
        <v>0</v>
      </c>
      <c r="C228" s="1">
        <v>8.9678249431339625E-4</v>
      </c>
      <c r="D228" s="1">
        <f t="shared" si="4"/>
        <v>-8.9678249431339625E-4</v>
      </c>
      <c r="E228" s="1">
        <f t="shared" si="5"/>
        <v>1.7943696885985366E-3</v>
      </c>
      <c r="F228" s="1">
        <f t="shared" si="6"/>
        <v>-4.2360001045780638E-2</v>
      </c>
      <c r="G228" s="1">
        <f t="shared" si="7"/>
        <v>-2.995976360074009E-2</v>
      </c>
      <c r="H228" s="1">
        <v>8.8830673503065491E-3</v>
      </c>
      <c r="I228" s="1">
        <f t="shared" si="8"/>
        <v>8.0447920677596706E-6</v>
      </c>
      <c r="J228" s="1">
        <f t="shared" si="9"/>
        <v>-3.0093724048046805E-2</v>
      </c>
      <c r="AZ228" s="59"/>
      <c r="BA228" s="59"/>
      <c r="BB228" s="59"/>
      <c r="BC228" s="59"/>
      <c r="BD228" s="59"/>
      <c r="BE228" s="59"/>
      <c r="BF228" s="59"/>
      <c r="BG228" s="72"/>
      <c r="BH228" s="59"/>
      <c r="BI228" s="59"/>
      <c r="BJ228" s="59"/>
      <c r="BK228" s="59">
        <f t="shared" si="10"/>
        <v>1</v>
      </c>
      <c r="BL228" s="59">
        <f t="shared" si="11"/>
        <v>8.9678249431339625E-4</v>
      </c>
      <c r="BM228" s="59" t="e">
        <f t="shared" si="12"/>
        <v>#N/A</v>
      </c>
      <c r="BN228" s="59"/>
      <c r="BO228" s="59"/>
      <c r="BP228" s="59"/>
      <c r="BQ228" s="59"/>
      <c r="BR228" s="59"/>
      <c r="BS228" s="59"/>
      <c r="BT228" s="59"/>
      <c r="BU228" s="59"/>
      <c r="BV228" s="59"/>
      <c r="BW228" s="59"/>
      <c r="BX228" s="59"/>
      <c r="BY228" s="59"/>
      <c r="BZ228" s="59"/>
      <c r="CA228" s="59"/>
      <c r="CB228" s="59"/>
      <c r="CC228" s="59"/>
      <c r="CD228" s="59"/>
      <c r="CE228" s="59"/>
      <c r="CF228" s="59"/>
      <c r="CG228" s="59"/>
      <c r="CH228" s="59"/>
      <c r="CI228" s="59"/>
      <c r="CJ228" s="59"/>
      <c r="CK228" s="59"/>
      <c r="CL228" s="59"/>
      <c r="CM228" s="59"/>
      <c r="CN228" s="59"/>
      <c r="CO228" s="59"/>
      <c r="CP228" s="59"/>
      <c r="CQ228" s="59"/>
      <c r="CR228" s="59"/>
      <c r="CS228" s="59"/>
      <c r="CT228" s="59"/>
      <c r="CU228" s="59"/>
      <c r="CV228" s="59"/>
      <c r="CW228" s="59"/>
      <c r="CX228" s="59"/>
      <c r="CY228" s="59"/>
      <c r="CZ228" s="59"/>
      <c r="DA228" s="59"/>
      <c r="DB228" s="59"/>
      <c r="DC228" s="59"/>
      <c r="DD228" s="59"/>
      <c r="DE228" s="59"/>
      <c r="DF228" s="59"/>
      <c r="DG228" s="59"/>
      <c r="DH228" s="59"/>
      <c r="DI228" s="59"/>
      <c r="DJ228" s="59"/>
      <c r="DK228" s="59"/>
      <c r="DL228" s="59"/>
      <c r="DM228" s="59"/>
      <c r="DN228" s="59"/>
      <c r="DO228" s="59"/>
      <c r="DP228" s="59"/>
      <c r="DQ228" s="59"/>
      <c r="DR228" s="59"/>
      <c r="DS228" s="59"/>
      <c r="DT228" s="59"/>
      <c r="DU228" s="59"/>
      <c r="DV228" s="59"/>
      <c r="DW228" s="59"/>
      <c r="DX228" s="59"/>
      <c r="DY228" s="59"/>
      <c r="DZ228" s="59"/>
      <c r="EA228" s="59"/>
      <c r="EB228" s="59"/>
      <c r="EC228" s="59"/>
      <c r="ED228" s="59"/>
      <c r="EE228" s="59"/>
      <c r="EF228" s="59"/>
      <c r="EG228" s="59"/>
      <c r="EH228" s="59"/>
      <c r="EI228" s="59"/>
      <c r="EJ228" s="59"/>
      <c r="EK228" s="59"/>
      <c r="EL228" s="59"/>
      <c r="EM228" s="59"/>
      <c r="EN228" s="59"/>
      <c r="EO228" s="59"/>
      <c r="EP228" s="59"/>
      <c r="EQ228" s="59"/>
      <c r="ER228" s="59"/>
      <c r="ES228" s="59"/>
      <c r="ET228" s="59"/>
      <c r="EU228" s="59"/>
      <c r="EV228" s="59"/>
      <c r="EW228" s="59"/>
    </row>
    <row r="229" spans="1:153" outlineLevel="1" x14ac:dyDescent="0.2">
      <c r="A229" s="17">
        <v>23</v>
      </c>
      <c r="B229" s="17">
        <v>0</v>
      </c>
      <c r="C229" s="1">
        <v>9.3396500561470242E-3</v>
      </c>
      <c r="D229" s="1">
        <f t="shared" si="4"/>
        <v>-9.3396500561470242E-3</v>
      </c>
      <c r="E229" s="1">
        <f t="shared" si="5"/>
        <v>1.8767076134518758E-2</v>
      </c>
      <c r="F229" s="1">
        <f t="shared" si="6"/>
        <v>-0.13699297841319735</v>
      </c>
      <c r="G229" s="1">
        <f t="shared" si="7"/>
        <v>-9.7096351573511999E-2</v>
      </c>
      <c r="H229" s="1">
        <v>9.3845122023403629E-2</v>
      </c>
      <c r="I229" s="1">
        <f t="shared" si="8"/>
        <v>9.7637149909783909E-4</v>
      </c>
      <c r="J229" s="1">
        <f t="shared" si="9"/>
        <v>-0.10200035778361215</v>
      </c>
      <c r="AZ229" s="59"/>
      <c r="BA229" s="59"/>
      <c r="BB229" s="59"/>
      <c r="BC229" s="59"/>
      <c r="BD229" s="59"/>
      <c r="BE229" s="59"/>
      <c r="BF229" s="59"/>
      <c r="BG229" s="72"/>
      <c r="BH229" s="59"/>
      <c r="BI229" s="59"/>
      <c r="BJ229" s="59"/>
      <c r="BK229" s="59">
        <f t="shared" si="10"/>
        <v>1</v>
      </c>
      <c r="BL229" s="59">
        <f t="shared" si="11"/>
        <v>9.3396500561470242E-3</v>
      </c>
      <c r="BM229" s="59" t="e">
        <f t="shared" si="12"/>
        <v>#N/A</v>
      </c>
      <c r="BN229" s="59"/>
      <c r="BO229" s="59"/>
      <c r="BP229" s="59"/>
      <c r="BQ229" s="59"/>
      <c r="BR229" s="59"/>
      <c r="BS229" s="59"/>
      <c r="BT229" s="59"/>
      <c r="BU229" s="59"/>
      <c r="BV229" s="59"/>
      <c r="BW229" s="59"/>
      <c r="BX229" s="59"/>
      <c r="BY229" s="59"/>
      <c r="BZ229" s="59"/>
      <c r="CA229" s="59"/>
      <c r="CB229" s="59"/>
      <c r="CC229" s="59"/>
      <c r="CD229" s="59"/>
      <c r="CE229" s="59"/>
      <c r="CF229" s="59"/>
      <c r="CG229" s="59"/>
      <c r="CH229" s="59"/>
      <c r="CI229" s="59"/>
      <c r="CJ229" s="59"/>
      <c r="CK229" s="59"/>
      <c r="CL229" s="59"/>
      <c r="CM229" s="59"/>
      <c r="CN229" s="59"/>
      <c r="CO229" s="59"/>
      <c r="CP229" s="59"/>
      <c r="CQ229" s="59"/>
      <c r="CR229" s="59"/>
      <c r="CS229" s="59"/>
      <c r="CT229" s="59"/>
      <c r="CU229" s="59"/>
      <c r="CV229" s="59"/>
      <c r="CW229" s="59"/>
      <c r="CX229" s="59"/>
      <c r="CY229" s="59"/>
      <c r="CZ229" s="59"/>
      <c r="DA229" s="59"/>
      <c r="DB229" s="59"/>
      <c r="DC229" s="59"/>
      <c r="DD229" s="59"/>
      <c r="DE229" s="59"/>
      <c r="DF229" s="59"/>
      <c r="DG229" s="59"/>
      <c r="DH229" s="59"/>
      <c r="DI229" s="59"/>
      <c r="DJ229" s="59"/>
      <c r="DK229" s="59"/>
      <c r="DL229" s="59"/>
      <c r="DM229" s="59"/>
      <c r="DN229" s="59"/>
      <c r="DO229" s="59"/>
      <c r="DP229" s="59"/>
      <c r="DQ229" s="59"/>
      <c r="DR229" s="59"/>
      <c r="DS229" s="59"/>
      <c r="DT229" s="59"/>
      <c r="DU229" s="59"/>
      <c r="DV229" s="59"/>
      <c r="DW229" s="59"/>
      <c r="DX229" s="59"/>
      <c r="DY229" s="59"/>
      <c r="DZ229" s="59"/>
      <c r="EA229" s="59"/>
      <c r="EB229" s="59"/>
      <c r="EC229" s="59"/>
      <c r="ED229" s="59"/>
      <c r="EE229" s="59"/>
      <c r="EF229" s="59"/>
      <c r="EG229" s="59"/>
      <c r="EH229" s="59"/>
      <c r="EI229" s="59"/>
      <c r="EJ229" s="59"/>
      <c r="EK229" s="59"/>
      <c r="EL229" s="59"/>
      <c r="EM229" s="59"/>
      <c r="EN229" s="59"/>
      <c r="EO229" s="59"/>
      <c r="EP229" s="59"/>
      <c r="EQ229" s="59"/>
      <c r="ER229" s="59"/>
      <c r="ES229" s="59"/>
      <c r="ET229" s="59"/>
      <c r="EU229" s="59"/>
      <c r="EV229" s="59"/>
      <c r="EW229" s="59"/>
    </row>
    <row r="230" spans="1:153" outlineLevel="1" x14ac:dyDescent="0.2">
      <c r="A230" s="17">
        <v>24</v>
      </c>
      <c r="B230" s="17">
        <v>0</v>
      </c>
      <c r="C230" s="1">
        <v>9.0654240424307739E-2</v>
      </c>
      <c r="D230" s="1">
        <f t="shared" si="4"/>
        <v>-9.0654240424307739E-2</v>
      </c>
      <c r="E230" s="1">
        <f t="shared" si="5"/>
        <v>0.19005976711545347</v>
      </c>
      <c r="F230" s="1">
        <f t="shared" si="6"/>
        <v>-0.4359584465467477</v>
      </c>
      <c r="G230" s="1">
        <f t="shared" si="7"/>
        <v>-0.31573995207448385</v>
      </c>
      <c r="H230" s="1">
        <v>0.25649324405961238</v>
      </c>
      <c r="I230" s="1">
        <f t="shared" si="8"/>
        <v>3.4391418478830899E-2</v>
      </c>
      <c r="J230" s="1">
        <f t="shared" si="9"/>
        <v>-0.36617364161669019</v>
      </c>
      <c r="AZ230" s="59"/>
      <c r="BA230" s="59"/>
      <c r="BB230" s="59"/>
      <c r="BC230" s="59"/>
      <c r="BD230" s="59"/>
      <c r="BE230" s="59"/>
      <c r="BF230" s="59"/>
      <c r="BG230" s="72"/>
      <c r="BH230" s="59"/>
      <c r="BI230" s="59"/>
      <c r="BJ230" s="59"/>
      <c r="BK230" s="59">
        <f t="shared" si="10"/>
        <v>1</v>
      </c>
      <c r="BL230" s="59">
        <f t="shared" si="11"/>
        <v>9.0654240424307739E-2</v>
      </c>
      <c r="BM230" s="59" t="e">
        <f t="shared" si="12"/>
        <v>#N/A</v>
      </c>
      <c r="BN230" s="59"/>
      <c r="BO230" s="59"/>
      <c r="BP230" s="59"/>
      <c r="BQ230" s="59"/>
      <c r="BR230" s="59"/>
      <c r="BS230" s="59"/>
      <c r="BT230" s="59"/>
      <c r="BU230" s="59"/>
      <c r="BV230" s="59"/>
      <c r="BW230" s="59"/>
      <c r="BX230" s="59"/>
      <c r="BY230" s="59"/>
      <c r="BZ230" s="59"/>
      <c r="CA230" s="59"/>
      <c r="CB230" s="59"/>
      <c r="CC230" s="59"/>
      <c r="CD230" s="59"/>
      <c r="CE230" s="59"/>
      <c r="CF230" s="59"/>
      <c r="CG230" s="59"/>
      <c r="CH230" s="59"/>
      <c r="CI230" s="59"/>
      <c r="CJ230" s="59"/>
      <c r="CK230" s="59"/>
      <c r="CL230" s="59"/>
      <c r="CM230" s="59"/>
      <c r="CN230" s="59"/>
      <c r="CO230" s="59"/>
      <c r="CP230" s="59"/>
      <c r="CQ230" s="59"/>
      <c r="CR230" s="59"/>
      <c r="CS230" s="59"/>
      <c r="CT230" s="59"/>
      <c r="CU230" s="59"/>
      <c r="CV230" s="59"/>
      <c r="CW230" s="59"/>
      <c r="CX230" s="59"/>
      <c r="CY230" s="59"/>
      <c r="CZ230" s="59"/>
      <c r="DA230" s="59"/>
      <c r="DB230" s="59"/>
      <c r="DC230" s="59"/>
      <c r="DD230" s="59"/>
      <c r="DE230" s="59"/>
      <c r="DF230" s="59"/>
      <c r="DG230" s="59"/>
      <c r="DH230" s="59"/>
      <c r="DI230" s="59"/>
      <c r="DJ230" s="59"/>
      <c r="DK230" s="59"/>
      <c r="DL230" s="59"/>
      <c r="DM230" s="59"/>
      <c r="DN230" s="59"/>
      <c r="DO230" s="59"/>
      <c r="DP230" s="59"/>
      <c r="DQ230" s="59"/>
      <c r="DR230" s="59"/>
      <c r="DS230" s="59"/>
      <c r="DT230" s="59"/>
      <c r="DU230" s="59"/>
      <c r="DV230" s="59"/>
      <c r="DW230" s="59"/>
      <c r="DX230" s="59"/>
      <c r="DY230" s="59"/>
      <c r="DZ230" s="59"/>
      <c r="EA230" s="59"/>
      <c r="EB230" s="59"/>
      <c r="EC230" s="59"/>
      <c r="ED230" s="59"/>
      <c r="EE230" s="59"/>
      <c r="EF230" s="59"/>
      <c r="EG230" s="59"/>
      <c r="EH230" s="59"/>
      <c r="EI230" s="59"/>
      <c r="EJ230" s="59"/>
      <c r="EK230" s="59"/>
      <c r="EL230" s="59"/>
      <c r="EM230" s="59"/>
      <c r="EN230" s="59"/>
      <c r="EO230" s="59"/>
      <c r="EP230" s="59"/>
      <c r="EQ230" s="59"/>
      <c r="ER230" s="59"/>
      <c r="ES230" s="59"/>
      <c r="ET230" s="59"/>
      <c r="EU230" s="59"/>
      <c r="EV230" s="59"/>
      <c r="EW230" s="59"/>
    </row>
    <row r="231" spans="1:153" outlineLevel="1" x14ac:dyDescent="0.2">
      <c r="A231" s="17">
        <v>25</v>
      </c>
      <c r="B231" s="17">
        <v>0</v>
      </c>
      <c r="C231" s="1">
        <v>3.637974000513038E-6</v>
      </c>
      <c r="D231" s="1">
        <f t="shared" si="4"/>
        <v>-3.637974000513038E-6</v>
      </c>
      <c r="E231" s="1">
        <f t="shared" si="5"/>
        <v>7.2759612360026274E-6</v>
      </c>
      <c r="F231" s="1">
        <f t="shared" si="6"/>
        <v>-2.6973989760513046E-3</v>
      </c>
      <c r="G231" s="1">
        <f t="shared" si="7"/>
        <v>-1.9073508422458661E-3</v>
      </c>
      <c r="H231" s="1">
        <v>5.6702493053788099E-5</v>
      </c>
      <c r="I231" s="1">
        <f t="shared" si="8"/>
        <v>2.0629464336652886E-10</v>
      </c>
      <c r="J231" s="1">
        <f t="shared" si="9"/>
        <v>-1.9074049203195898E-3</v>
      </c>
      <c r="AZ231" s="59"/>
      <c r="BA231" s="59"/>
      <c r="BB231" s="59"/>
      <c r="BC231" s="59"/>
      <c r="BD231" s="59"/>
      <c r="BE231" s="59"/>
      <c r="BF231" s="59"/>
      <c r="BG231" s="72"/>
      <c r="BH231" s="59"/>
      <c r="BI231" s="59"/>
      <c r="BJ231" s="59"/>
      <c r="BK231" s="59">
        <f t="shared" si="10"/>
        <v>1</v>
      </c>
      <c r="BL231" s="59">
        <f t="shared" si="11"/>
        <v>3.637974000513038E-6</v>
      </c>
      <c r="BM231" s="59" t="e">
        <f t="shared" si="12"/>
        <v>#N/A</v>
      </c>
      <c r="BN231" s="59"/>
      <c r="BO231" s="59"/>
      <c r="BP231" s="59"/>
      <c r="BQ231" s="59"/>
      <c r="BR231" s="59"/>
      <c r="BS231" s="59"/>
      <c r="BT231" s="59"/>
      <c r="BU231" s="59"/>
      <c r="BV231" s="59"/>
      <c r="BW231" s="59"/>
      <c r="BX231" s="59"/>
      <c r="BY231" s="59"/>
      <c r="BZ231" s="59"/>
      <c r="CA231" s="59"/>
      <c r="CB231" s="59"/>
      <c r="CC231" s="59"/>
      <c r="CD231" s="59"/>
      <c r="CE231" s="59"/>
      <c r="CF231" s="59"/>
      <c r="CG231" s="59"/>
      <c r="CH231" s="59"/>
      <c r="CI231" s="59"/>
      <c r="CJ231" s="59"/>
      <c r="CK231" s="59"/>
      <c r="CL231" s="59"/>
      <c r="CM231" s="59"/>
      <c r="CN231" s="59"/>
      <c r="CO231" s="59"/>
      <c r="CP231" s="59"/>
      <c r="CQ231" s="59"/>
      <c r="CR231" s="59"/>
      <c r="CS231" s="59"/>
      <c r="CT231" s="59"/>
      <c r="CU231" s="59"/>
      <c r="CV231" s="59"/>
      <c r="CW231" s="59"/>
      <c r="CX231" s="59"/>
      <c r="CY231" s="59"/>
      <c r="CZ231" s="59"/>
      <c r="DA231" s="59"/>
      <c r="DB231" s="59"/>
      <c r="DC231" s="59"/>
      <c r="DD231" s="59"/>
      <c r="DE231" s="59"/>
      <c r="DF231" s="59"/>
      <c r="DG231" s="59"/>
      <c r="DH231" s="59"/>
      <c r="DI231" s="59"/>
      <c r="DJ231" s="59"/>
      <c r="DK231" s="59"/>
      <c r="DL231" s="59"/>
      <c r="DM231" s="59"/>
      <c r="DN231" s="59"/>
      <c r="DO231" s="59"/>
      <c r="DP231" s="59"/>
      <c r="DQ231" s="59"/>
      <c r="DR231" s="59"/>
      <c r="DS231" s="59"/>
      <c r="DT231" s="59"/>
      <c r="DU231" s="59"/>
      <c r="DV231" s="59"/>
      <c r="DW231" s="59"/>
      <c r="DX231" s="59"/>
      <c r="DY231" s="59"/>
      <c r="DZ231" s="59"/>
      <c r="EA231" s="59"/>
      <c r="EB231" s="59"/>
      <c r="EC231" s="59"/>
      <c r="ED231" s="59"/>
      <c r="EE231" s="59"/>
      <c r="EF231" s="59"/>
      <c r="EG231" s="59"/>
      <c r="EH231" s="59"/>
      <c r="EI231" s="59"/>
      <c r="EJ231" s="59"/>
      <c r="EK231" s="59"/>
      <c r="EL231" s="59"/>
      <c r="EM231" s="59"/>
      <c r="EN231" s="59"/>
      <c r="EO231" s="59"/>
      <c r="EP231" s="59"/>
      <c r="EQ231" s="59"/>
      <c r="ER231" s="59"/>
      <c r="ES231" s="59"/>
      <c r="ET231" s="59"/>
      <c r="EU231" s="59"/>
      <c r="EV231" s="59"/>
      <c r="EW231" s="59"/>
    </row>
    <row r="232" spans="1:153" outlineLevel="1" x14ac:dyDescent="0.2">
      <c r="A232" s="17">
        <v>26</v>
      </c>
      <c r="B232" s="17">
        <v>0</v>
      </c>
      <c r="C232" s="1">
        <v>7.02561177734635E-6</v>
      </c>
      <c r="D232" s="1">
        <f t="shared" si="4"/>
        <v>-7.02561177734635E-6</v>
      </c>
      <c r="E232" s="1">
        <f t="shared" si="5"/>
        <v>1.4051272914039412E-5</v>
      </c>
      <c r="F232" s="1">
        <f t="shared" si="6"/>
        <v>-3.7485027563067645E-3</v>
      </c>
      <c r="G232" s="1">
        <f t="shared" si="7"/>
        <v>-2.6505963738211779E-3</v>
      </c>
      <c r="H232" s="1">
        <v>8.6734945640574838E-5</v>
      </c>
      <c r="I232" s="1">
        <f t="shared" si="8"/>
        <v>6.094231950870311E-10</v>
      </c>
      <c r="J232" s="1">
        <f t="shared" si="9"/>
        <v>-2.6507113309655324E-3</v>
      </c>
      <c r="AZ232" s="59"/>
      <c r="BA232" s="59"/>
      <c r="BB232" s="59"/>
      <c r="BC232" s="59"/>
      <c r="BD232" s="59"/>
      <c r="BE232" s="59"/>
      <c r="BF232" s="59"/>
      <c r="BG232" s="72"/>
      <c r="BH232" s="59"/>
      <c r="BI232" s="59"/>
      <c r="BJ232" s="59"/>
      <c r="BK232" s="59">
        <f t="shared" si="10"/>
        <v>1</v>
      </c>
      <c r="BL232" s="59">
        <f t="shared" si="11"/>
        <v>7.02561177734635E-6</v>
      </c>
      <c r="BM232" s="59" t="e">
        <f t="shared" si="12"/>
        <v>#N/A</v>
      </c>
      <c r="BN232" s="59"/>
      <c r="BO232" s="59"/>
      <c r="BP232" s="59"/>
      <c r="BQ232" s="59"/>
      <c r="BR232" s="59"/>
      <c r="BS232" s="59"/>
      <c r="BT232" s="59"/>
      <c r="BU232" s="59"/>
      <c r="BV232" s="59"/>
      <c r="BW232" s="59"/>
      <c r="BX232" s="59"/>
      <c r="BY232" s="59"/>
      <c r="BZ232" s="59"/>
      <c r="CA232" s="59"/>
      <c r="CB232" s="59"/>
      <c r="CC232" s="59"/>
      <c r="CD232" s="59"/>
      <c r="CE232" s="59"/>
      <c r="CF232" s="59"/>
      <c r="CG232" s="59"/>
      <c r="CH232" s="59"/>
      <c r="CI232" s="59"/>
      <c r="CJ232" s="59"/>
      <c r="CK232" s="59"/>
      <c r="CL232" s="59"/>
      <c r="CM232" s="59"/>
      <c r="CN232" s="59"/>
      <c r="CO232" s="59"/>
      <c r="CP232" s="59"/>
      <c r="CQ232" s="59"/>
      <c r="CR232" s="59"/>
      <c r="CS232" s="59"/>
      <c r="CT232" s="59"/>
      <c r="CU232" s="59"/>
      <c r="CV232" s="59"/>
      <c r="CW232" s="59"/>
      <c r="CX232" s="59"/>
      <c r="CY232" s="59"/>
      <c r="CZ232" s="59"/>
      <c r="DA232" s="59"/>
      <c r="DB232" s="59"/>
      <c r="DC232" s="59"/>
      <c r="DD232" s="59"/>
      <c r="DE232" s="59"/>
      <c r="DF232" s="59"/>
      <c r="DG232" s="59"/>
      <c r="DH232" s="59"/>
      <c r="DI232" s="59"/>
      <c r="DJ232" s="59"/>
      <c r="DK232" s="59"/>
      <c r="DL232" s="59"/>
      <c r="DM232" s="59"/>
      <c r="DN232" s="59"/>
      <c r="DO232" s="59"/>
      <c r="DP232" s="59"/>
      <c r="DQ232" s="59"/>
      <c r="DR232" s="59"/>
      <c r="DS232" s="59"/>
      <c r="DT232" s="59"/>
      <c r="DU232" s="59"/>
      <c r="DV232" s="59"/>
      <c r="DW232" s="59"/>
      <c r="DX232" s="59"/>
      <c r="DY232" s="59"/>
      <c r="DZ232" s="59"/>
      <c r="EA232" s="59"/>
      <c r="EB232" s="59"/>
      <c r="EC232" s="59"/>
      <c r="ED232" s="59"/>
      <c r="EE232" s="59"/>
      <c r="EF232" s="59"/>
      <c r="EG232" s="59"/>
      <c r="EH232" s="59"/>
      <c r="EI232" s="59"/>
      <c r="EJ232" s="59"/>
      <c r="EK232" s="59"/>
      <c r="EL232" s="59"/>
      <c r="EM232" s="59"/>
      <c r="EN232" s="59"/>
      <c r="EO232" s="59"/>
      <c r="EP232" s="59"/>
      <c r="EQ232" s="59"/>
      <c r="ER232" s="59"/>
      <c r="ES232" s="59"/>
      <c r="ET232" s="59"/>
      <c r="EU232" s="59"/>
      <c r="EV232" s="59"/>
      <c r="EW232" s="59"/>
    </row>
    <row r="233" spans="1:153" outlineLevel="1" x14ac:dyDescent="0.2">
      <c r="A233" s="17">
        <v>27</v>
      </c>
      <c r="B233" s="17">
        <v>0</v>
      </c>
      <c r="C233" s="1">
        <v>1.4305635138902407E-5</v>
      </c>
      <c r="D233" s="1">
        <f t="shared" si="4"/>
        <v>-1.4305635138902407E-5</v>
      </c>
      <c r="E233" s="1">
        <f t="shared" si="5"/>
        <v>2.8611474930909952E-5</v>
      </c>
      <c r="F233" s="1">
        <f t="shared" si="6"/>
        <v>-5.3489695204693355E-3</v>
      </c>
      <c r="G233" s="1">
        <f t="shared" si="7"/>
        <v>-3.7823061474485165E-3</v>
      </c>
      <c r="H233" s="1">
        <v>1.5023538934567812E-4</v>
      </c>
      <c r="I233" s="1">
        <f t="shared" si="8"/>
        <v>2.1495663521601236E-9</v>
      </c>
      <c r="J233" s="1">
        <f t="shared" si="9"/>
        <v>-3.7825902975843154E-3</v>
      </c>
      <c r="AZ233" s="59"/>
      <c r="BA233" s="59"/>
      <c r="BB233" s="59"/>
      <c r="BC233" s="59"/>
      <c r="BD233" s="59"/>
      <c r="BE233" s="59"/>
      <c r="BF233" s="59"/>
      <c r="BG233" s="72"/>
      <c r="BH233" s="59"/>
      <c r="BI233" s="59"/>
      <c r="BJ233" s="59"/>
      <c r="BK233" s="59">
        <f t="shared" si="10"/>
        <v>1</v>
      </c>
      <c r="BL233" s="59">
        <f t="shared" si="11"/>
        <v>1.4305635138902407E-5</v>
      </c>
      <c r="BM233" s="59" t="e">
        <f t="shared" si="12"/>
        <v>#N/A</v>
      </c>
      <c r="BN233" s="59"/>
      <c r="BO233" s="59"/>
      <c r="BP233" s="59"/>
      <c r="BQ233" s="59"/>
      <c r="BR233" s="59"/>
      <c r="BS233" s="59"/>
      <c r="BT233" s="59"/>
      <c r="BU233" s="59"/>
      <c r="BV233" s="59"/>
      <c r="BW233" s="59"/>
      <c r="BX233" s="59"/>
      <c r="BY233" s="59"/>
      <c r="BZ233" s="59"/>
      <c r="CA233" s="59"/>
      <c r="CB233" s="59"/>
      <c r="CC233" s="59"/>
      <c r="CD233" s="59"/>
      <c r="CE233" s="59"/>
      <c r="CF233" s="59"/>
      <c r="CG233" s="59"/>
      <c r="CH233" s="59"/>
      <c r="CI233" s="59"/>
      <c r="CJ233" s="59"/>
      <c r="CK233" s="59"/>
      <c r="CL233" s="59"/>
      <c r="CM233" s="59"/>
      <c r="CN233" s="59"/>
      <c r="CO233" s="59"/>
      <c r="CP233" s="59"/>
      <c r="CQ233" s="59"/>
      <c r="CR233" s="59"/>
      <c r="CS233" s="59"/>
      <c r="CT233" s="59"/>
      <c r="CU233" s="59"/>
      <c r="CV233" s="59"/>
      <c r="CW233" s="59"/>
      <c r="CX233" s="59"/>
      <c r="CY233" s="59"/>
      <c r="CZ233" s="59"/>
      <c r="DA233" s="59"/>
      <c r="DB233" s="59"/>
      <c r="DC233" s="59"/>
      <c r="DD233" s="59"/>
      <c r="DE233" s="59"/>
      <c r="DF233" s="59"/>
      <c r="DG233" s="59"/>
      <c r="DH233" s="59"/>
      <c r="DI233" s="59"/>
      <c r="DJ233" s="59"/>
      <c r="DK233" s="59"/>
      <c r="DL233" s="59"/>
      <c r="DM233" s="59"/>
      <c r="DN233" s="59"/>
      <c r="DO233" s="59"/>
      <c r="DP233" s="59"/>
      <c r="DQ233" s="59"/>
      <c r="DR233" s="59"/>
      <c r="DS233" s="59"/>
      <c r="DT233" s="59"/>
      <c r="DU233" s="59"/>
      <c r="DV233" s="59"/>
      <c r="DW233" s="59"/>
      <c r="DX233" s="59"/>
      <c r="DY233" s="59"/>
      <c r="DZ233" s="59"/>
      <c r="EA233" s="59"/>
      <c r="EB233" s="59"/>
      <c r="EC233" s="59"/>
      <c r="ED233" s="59"/>
      <c r="EE233" s="59"/>
      <c r="EF233" s="59"/>
      <c r="EG233" s="59"/>
      <c r="EH233" s="59"/>
      <c r="EI233" s="59"/>
      <c r="EJ233" s="59"/>
      <c r="EK233" s="59"/>
      <c r="EL233" s="59"/>
      <c r="EM233" s="59"/>
      <c r="EN233" s="59"/>
      <c r="EO233" s="59"/>
      <c r="EP233" s="59"/>
      <c r="EQ233" s="59"/>
      <c r="ER233" s="59"/>
      <c r="ES233" s="59"/>
      <c r="ET233" s="59"/>
      <c r="EU233" s="59"/>
      <c r="EV233" s="59"/>
      <c r="EW233" s="59"/>
    </row>
    <row r="234" spans="1:153" outlineLevel="1" x14ac:dyDescent="0.2">
      <c r="A234" s="17">
        <v>28</v>
      </c>
      <c r="B234" s="17">
        <v>0</v>
      </c>
      <c r="C234" s="1">
        <v>1.8987537171737945E-3</v>
      </c>
      <c r="D234" s="1">
        <f t="shared" si="4"/>
        <v>-1.8987537171737945E-3</v>
      </c>
      <c r="E234" s="1">
        <f t="shared" si="5"/>
        <v>3.8011172702094075E-3</v>
      </c>
      <c r="F234" s="1">
        <f t="shared" si="6"/>
        <v>-6.1653201621727702E-2</v>
      </c>
      <c r="G234" s="1">
        <f t="shared" si="7"/>
        <v>-4.3616119054617319E-2</v>
      </c>
      <c r="H234" s="1">
        <v>1.4248326839441576E-2</v>
      </c>
      <c r="I234" s="1">
        <f t="shared" si="8"/>
        <v>2.7497321094427337E-5</v>
      </c>
      <c r="J234" s="1">
        <f t="shared" si="9"/>
        <v>-4.3930207858385778E-2</v>
      </c>
      <c r="AZ234" s="59"/>
      <c r="BA234" s="59"/>
      <c r="BB234" s="59"/>
      <c r="BC234" s="59"/>
      <c r="BD234" s="59"/>
      <c r="BE234" s="59"/>
      <c r="BF234" s="59"/>
      <c r="BG234" s="72"/>
      <c r="BH234" s="59"/>
      <c r="BI234" s="59"/>
      <c r="BJ234" s="59"/>
      <c r="BK234" s="59">
        <f t="shared" si="10"/>
        <v>1</v>
      </c>
      <c r="BL234" s="59">
        <f t="shared" si="11"/>
        <v>1.8987537171737945E-3</v>
      </c>
      <c r="BM234" s="59" t="e">
        <f t="shared" si="12"/>
        <v>#N/A</v>
      </c>
      <c r="BN234" s="59"/>
      <c r="BO234" s="59"/>
      <c r="BP234" s="59"/>
      <c r="BQ234" s="59"/>
      <c r="BR234" s="59"/>
      <c r="BS234" s="59"/>
      <c r="BT234" s="59"/>
      <c r="BU234" s="59"/>
      <c r="BV234" s="59"/>
      <c r="BW234" s="59"/>
      <c r="BX234" s="59"/>
      <c r="BY234" s="59"/>
      <c r="BZ234" s="59"/>
      <c r="CA234" s="59"/>
      <c r="CB234" s="59"/>
      <c r="CC234" s="59"/>
      <c r="CD234" s="59"/>
      <c r="CE234" s="59"/>
      <c r="CF234" s="59"/>
      <c r="CG234" s="59"/>
      <c r="CH234" s="59"/>
      <c r="CI234" s="59"/>
      <c r="CJ234" s="59"/>
      <c r="CK234" s="59"/>
      <c r="CL234" s="59"/>
      <c r="CM234" s="59"/>
      <c r="CN234" s="59"/>
      <c r="CO234" s="59"/>
      <c r="CP234" s="59"/>
      <c r="CQ234" s="59"/>
      <c r="CR234" s="59"/>
      <c r="CS234" s="59"/>
      <c r="CT234" s="59"/>
      <c r="CU234" s="59"/>
      <c r="CV234" s="59"/>
      <c r="CW234" s="59"/>
      <c r="CX234" s="59"/>
      <c r="CY234" s="59"/>
      <c r="CZ234" s="59"/>
      <c r="DA234" s="59"/>
      <c r="DB234" s="59"/>
      <c r="DC234" s="59"/>
      <c r="DD234" s="59"/>
      <c r="DE234" s="59"/>
      <c r="DF234" s="59"/>
      <c r="DG234" s="59"/>
      <c r="DH234" s="59"/>
      <c r="DI234" s="59"/>
      <c r="DJ234" s="59"/>
      <c r="DK234" s="59"/>
      <c r="DL234" s="59"/>
      <c r="DM234" s="59"/>
      <c r="DN234" s="59"/>
      <c r="DO234" s="59"/>
      <c r="DP234" s="59"/>
      <c r="DQ234" s="59"/>
      <c r="DR234" s="59"/>
      <c r="DS234" s="59"/>
      <c r="DT234" s="59"/>
      <c r="DU234" s="59"/>
      <c r="DV234" s="59"/>
      <c r="DW234" s="59"/>
      <c r="DX234" s="59"/>
      <c r="DY234" s="59"/>
      <c r="DZ234" s="59"/>
      <c r="EA234" s="59"/>
      <c r="EB234" s="59"/>
      <c r="EC234" s="59"/>
      <c r="ED234" s="59"/>
      <c r="EE234" s="59"/>
      <c r="EF234" s="59"/>
      <c r="EG234" s="59"/>
      <c r="EH234" s="59"/>
      <c r="EI234" s="59"/>
      <c r="EJ234" s="59"/>
      <c r="EK234" s="59"/>
      <c r="EL234" s="59"/>
      <c r="EM234" s="59"/>
      <c r="EN234" s="59"/>
      <c r="EO234" s="59"/>
      <c r="EP234" s="59"/>
      <c r="EQ234" s="59"/>
      <c r="ER234" s="59"/>
      <c r="ES234" s="59"/>
      <c r="ET234" s="59"/>
      <c r="EU234" s="59"/>
      <c r="EV234" s="59"/>
      <c r="EW234" s="59"/>
    </row>
    <row r="235" spans="1:153" outlineLevel="1" x14ac:dyDescent="0.2">
      <c r="A235" s="17">
        <v>29</v>
      </c>
      <c r="B235" s="17">
        <v>0</v>
      </c>
      <c r="C235" s="1">
        <v>6.5598925316360864E-5</v>
      </c>
      <c r="D235" s="1">
        <f t="shared" si="4"/>
        <v>-6.5598925316360864E-5</v>
      </c>
      <c r="E235" s="1">
        <f t="shared" si="5"/>
        <v>1.3120215403967882E-4</v>
      </c>
      <c r="F235" s="1">
        <f t="shared" si="6"/>
        <v>-1.1454350878145772E-2</v>
      </c>
      <c r="G235" s="1">
        <f t="shared" si="7"/>
        <v>-8.0995820149973533E-3</v>
      </c>
      <c r="H235" s="1">
        <v>5.0548208581895385E-4</v>
      </c>
      <c r="I235" s="1">
        <f t="shared" si="8"/>
        <v>3.3178027837928097E-8</v>
      </c>
      <c r="J235" s="1">
        <f t="shared" si="9"/>
        <v>-8.1016298882080826E-3</v>
      </c>
      <c r="AZ235" s="59"/>
      <c r="BA235" s="59"/>
      <c r="BB235" s="59"/>
      <c r="BC235" s="59"/>
      <c r="BD235" s="59"/>
      <c r="BE235" s="59"/>
      <c r="BF235" s="59"/>
      <c r="BG235" s="72"/>
      <c r="BH235" s="59"/>
      <c r="BI235" s="59"/>
      <c r="BJ235" s="59"/>
      <c r="BK235" s="59">
        <f t="shared" si="10"/>
        <v>1</v>
      </c>
      <c r="BL235" s="59">
        <f t="shared" si="11"/>
        <v>6.5598925316360864E-5</v>
      </c>
      <c r="BM235" s="59" t="e">
        <f t="shared" si="12"/>
        <v>#N/A</v>
      </c>
      <c r="BN235" s="59"/>
      <c r="BO235" s="59"/>
      <c r="BP235" s="59"/>
      <c r="BQ235" s="59"/>
      <c r="BR235" s="59"/>
      <c r="BS235" s="59"/>
      <c r="BT235" s="59"/>
      <c r="BU235" s="59"/>
      <c r="BV235" s="59"/>
      <c r="BW235" s="59"/>
      <c r="BX235" s="59"/>
      <c r="BY235" s="59"/>
      <c r="BZ235" s="59"/>
      <c r="CA235" s="59"/>
      <c r="CB235" s="59"/>
      <c r="CC235" s="59"/>
      <c r="CD235" s="59"/>
      <c r="CE235" s="59"/>
      <c r="CF235" s="59"/>
      <c r="CG235" s="59"/>
      <c r="CH235" s="59"/>
      <c r="CI235" s="59"/>
      <c r="CJ235" s="59"/>
      <c r="CK235" s="59"/>
      <c r="CL235" s="59"/>
      <c r="CM235" s="59"/>
      <c r="CN235" s="59"/>
      <c r="CO235" s="59"/>
      <c r="CP235" s="59"/>
      <c r="CQ235" s="59"/>
      <c r="CR235" s="59"/>
      <c r="CS235" s="59"/>
      <c r="CT235" s="59"/>
      <c r="CU235" s="59"/>
      <c r="CV235" s="59"/>
      <c r="CW235" s="59"/>
      <c r="CX235" s="59"/>
      <c r="CY235" s="59"/>
      <c r="CZ235" s="59"/>
      <c r="DA235" s="59"/>
      <c r="DB235" s="59"/>
      <c r="DC235" s="59"/>
      <c r="DD235" s="59"/>
      <c r="DE235" s="59"/>
      <c r="DF235" s="59"/>
      <c r="DG235" s="59"/>
      <c r="DH235" s="59"/>
      <c r="DI235" s="59"/>
      <c r="DJ235" s="59"/>
      <c r="DK235" s="59"/>
      <c r="DL235" s="59"/>
      <c r="DM235" s="59"/>
      <c r="DN235" s="59"/>
      <c r="DO235" s="59"/>
      <c r="DP235" s="59"/>
      <c r="DQ235" s="59"/>
      <c r="DR235" s="59"/>
      <c r="DS235" s="59"/>
      <c r="DT235" s="59"/>
      <c r="DU235" s="59"/>
      <c r="DV235" s="59"/>
      <c r="DW235" s="59"/>
      <c r="DX235" s="59"/>
      <c r="DY235" s="59"/>
      <c r="DZ235" s="59"/>
      <c r="EA235" s="59"/>
      <c r="EB235" s="59"/>
      <c r="EC235" s="59"/>
      <c r="ED235" s="59"/>
      <c r="EE235" s="59"/>
      <c r="EF235" s="59"/>
      <c r="EG235" s="59"/>
      <c r="EH235" s="59"/>
      <c r="EI235" s="59"/>
      <c r="EJ235" s="59"/>
      <c r="EK235" s="59"/>
      <c r="EL235" s="59"/>
      <c r="EM235" s="59"/>
      <c r="EN235" s="59"/>
      <c r="EO235" s="59"/>
      <c r="EP235" s="59"/>
      <c r="EQ235" s="59"/>
      <c r="ER235" s="59"/>
      <c r="ES235" s="59"/>
      <c r="ET235" s="59"/>
      <c r="EU235" s="59"/>
      <c r="EV235" s="59"/>
      <c r="EW235" s="59"/>
    </row>
    <row r="236" spans="1:153" outlineLevel="1" x14ac:dyDescent="0.2">
      <c r="A236" s="17">
        <v>30</v>
      </c>
      <c r="B236" s="17">
        <v>1</v>
      </c>
      <c r="C236" s="1">
        <v>0.77113681682085633</v>
      </c>
      <c r="D236" s="1">
        <f t="shared" si="4"/>
        <v>0.22886318317914367</v>
      </c>
      <c r="E236" s="1">
        <f t="shared" si="5"/>
        <v>0.51977893487661608</v>
      </c>
      <c r="F236" s="1">
        <f t="shared" si="6"/>
        <v>0.72095695771427026</v>
      </c>
      <c r="G236" s="1">
        <f t="shared" si="7"/>
        <v>0.54478137044437636</v>
      </c>
      <c r="H236" s="1">
        <v>0.73588657184134942</v>
      </c>
      <c r="I236" s="1">
        <f t="shared" si="8"/>
        <v>0.82692265726251757</v>
      </c>
      <c r="J236" s="1">
        <f t="shared" si="9"/>
        <v>1.0600516019731163</v>
      </c>
      <c r="AZ236" s="59"/>
      <c r="BA236" s="59"/>
      <c r="BB236" s="59"/>
      <c r="BC236" s="59"/>
      <c r="BD236" s="59"/>
      <c r="BE236" s="59"/>
      <c r="BF236" s="59"/>
      <c r="BG236" s="72"/>
      <c r="BH236" s="59"/>
      <c r="BI236" s="59"/>
      <c r="BJ236" s="59"/>
      <c r="BK236" s="59">
        <f t="shared" si="10"/>
        <v>0</v>
      </c>
      <c r="BL236" s="59" t="e">
        <f t="shared" si="11"/>
        <v>#N/A</v>
      </c>
      <c r="BM236" s="59">
        <f t="shared" si="12"/>
        <v>0.77113681682085633</v>
      </c>
      <c r="BN236" s="59"/>
      <c r="BO236" s="59"/>
      <c r="BP236" s="59"/>
      <c r="BQ236" s="59"/>
      <c r="BR236" s="59"/>
      <c r="BS236" s="59"/>
      <c r="BT236" s="59"/>
      <c r="BU236" s="59"/>
      <c r="BV236" s="59"/>
      <c r="BW236" s="59"/>
      <c r="BX236" s="59"/>
      <c r="BY236" s="59"/>
      <c r="BZ236" s="59"/>
      <c r="CA236" s="59"/>
      <c r="CB236" s="59"/>
      <c r="CC236" s="59"/>
      <c r="CD236" s="59"/>
      <c r="CE236" s="59"/>
      <c r="CF236" s="59"/>
      <c r="CG236" s="59"/>
      <c r="CH236" s="59"/>
      <c r="CI236" s="59"/>
      <c r="CJ236" s="59"/>
      <c r="CK236" s="59"/>
      <c r="CL236" s="59"/>
      <c r="CM236" s="59"/>
      <c r="CN236" s="59"/>
      <c r="CO236" s="59"/>
      <c r="CP236" s="59"/>
      <c r="CQ236" s="59"/>
      <c r="CR236" s="59"/>
      <c r="CS236" s="59"/>
      <c r="CT236" s="59"/>
      <c r="CU236" s="59"/>
      <c r="CV236" s="59"/>
      <c r="CW236" s="59"/>
      <c r="CX236" s="59"/>
      <c r="CY236" s="59"/>
      <c r="CZ236" s="59"/>
      <c r="DA236" s="59"/>
      <c r="DB236" s="59"/>
      <c r="DC236" s="59"/>
      <c r="DD236" s="59"/>
      <c r="DE236" s="59"/>
      <c r="DF236" s="59"/>
      <c r="DG236" s="59"/>
      <c r="DH236" s="59"/>
      <c r="DI236" s="59"/>
      <c r="DJ236" s="59"/>
      <c r="DK236" s="59"/>
      <c r="DL236" s="59"/>
      <c r="DM236" s="59"/>
      <c r="DN236" s="59"/>
      <c r="DO236" s="59"/>
      <c r="DP236" s="59"/>
      <c r="DQ236" s="59"/>
      <c r="DR236" s="59"/>
      <c r="DS236" s="59"/>
      <c r="DT236" s="59"/>
      <c r="DU236" s="59"/>
      <c r="DV236" s="59"/>
      <c r="DW236" s="59"/>
      <c r="DX236" s="59"/>
      <c r="DY236" s="59"/>
      <c r="DZ236" s="59"/>
      <c r="EA236" s="59"/>
      <c r="EB236" s="59"/>
      <c r="EC236" s="59"/>
      <c r="ED236" s="59"/>
      <c r="EE236" s="59"/>
      <c r="EF236" s="59"/>
      <c r="EG236" s="59"/>
      <c r="EH236" s="59"/>
      <c r="EI236" s="59"/>
      <c r="EJ236" s="59"/>
      <c r="EK236" s="59"/>
      <c r="EL236" s="59"/>
      <c r="EM236" s="59"/>
      <c r="EN236" s="59"/>
      <c r="EO236" s="59"/>
      <c r="EP236" s="59"/>
      <c r="EQ236" s="59"/>
      <c r="ER236" s="59"/>
      <c r="ES236" s="59"/>
      <c r="ET236" s="59"/>
      <c r="EU236" s="59"/>
      <c r="EV236" s="59"/>
      <c r="EW236" s="59"/>
    </row>
    <row r="237" spans="1:153" outlineLevel="1" x14ac:dyDescent="0.2">
      <c r="A237" s="17">
        <v>31</v>
      </c>
      <c r="B237" s="17">
        <v>0</v>
      </c>
      <c r="C237" s="1">
        <v>6.3112487377185299E-4</v>
      </c>
      <c r="D237" s="1">
        <f t="shared" si="4"/>
        <v>-6.3112487377185299E-4</v>
      </c>
      <c r="E237" s="1">
        <f t="shared" si="5"/>
        <v>1.2626482338216909E-3</v>
      </c>
      <c r="F237" s="1">
        <f t="shared" si="6"/>
        <v>-3.5533761886714033E-2</v>
      </c>
      <c r="G237" s="1">
        <f t="shared" si="7"/>
        <v>-2.5130130201128774E-2</v>
      </c>
      <c r="H237" s="1">
        <v>2.962644004781721E-3</v>
      </c>
      <c r="I237" s="1">
        <f t="shared" si="8"/>
        <v>1.8765386610394043E-6</v>
      </c>
      <c r="J237" s="1">
        <f t="shared" si="9"/>
        <v>-2.5167438935790109E-2</v>
      </c>
      <c r="AZ237" s="59"/>
      <c r="BA237" s="59"/>
      <c r="BB237" s="59"/>
      <c r="BC237" s="59"/>
      <c r="BD237" s="59"/>
      <c r="BE237" s="59"/>
      <c r="BF237" s="59"/>
      <c r="BG237" s="72"/>
      <c r="BH237" s="59"/>
      <c r="BI237" s="59"/>
      <c r="BJ237" s="59"/>
      <c r="BK237" s="59">
        <f t="shared" si="10"/>
        <v>1</v>
      </c>
      <c r="BL237" s="59">
        <f t="shared" si="11"/>
        <v>6.3112487377185299E-4</v>
      </c>
      <c r="BM237" s="59" t="e">
        <f t="shared" si="12"/>
        <v>#N/A</v>
      </c>
      <c r="BN237" s="59"/>
      <c r="BO237" s="59"/>
      <c r="BP237" s="59"/>
      <c r="BQ237" s="59"/>
      <c r="BR237" s="59"/>
      <c r="BS237" s="59"/>
      <c r="BT237" s="59"/>
      <c r="BU237" s="59"/>
      <c r="BV237" s="59"/>
      <c r="BW237" s="59"/>
      <c r="BX237" s="59"/>
      <c r="BY237" s="59"/>
      <c r="BZ237" s="59"/>
      <c r="CA237" s="59"/>
      <c r="CB237" s="59"/>
      <c r="CC237" s="59"/>
      <c r="CD237" s="59"/>
      <c r="CE237" s="59"/>
      <c r="CF237" s="59"/>
      <c r="CG237" s="59"/>
      <c r="CH237" s="59"/>
      <c r="CI237" s="59"/>
      <c r="CJ237" s="59"/>
      <c r="CK237" s="59"/>
      <c r="CL237" s="59"/>
      <c r="CM237" s="59"/>
      <c r="CN237" s="59"/>
      <c r="CO237" s="59"/>
      <c r="CP237" s="59"/>
      <c r="CQ237" s="59"/>
      <c r="CR237" s="59"/>
      <c r="CS237" s="59"/>
      <c r="CT237" s="59"/>
      <c r="CU237" s="59"/>
      <c r="CV237" s="59"/>
      <c r="CW237" s="59"/>
      <c r="CX237" s="59"/>
      <c r="CY237" s="59"/>
      <c r="CZ237" s="59"/>
      <c r="DA237" s="59"/>
      <c r="DB237" s="59"/>
      <c r="DC237" s="59"/>
      <c r="DD237" s="59"/>
      <c r="DE237" s="59"/>
      <c r="DF237" s="59"/>
      <c r="DG237" s="59"/>
      <c r="DH237" s="59"/>
      <c r="DI237" s="59"/>
      <c r="DJ237" s="59"/>
      <c r="DK237" s="59"/>
      <c r="DL237" s="59"/>
      <c r="DM237" s="59"/>
      <c r="DN237" s="59"/>
      <c r="DO237" s="59"/>
      <c r="DP237" s="59"/>
      <c r="DQ237" s="59"/>
      <c r="DR237" s="59"/>
      <c r="DS237" s="59"/>
      <c r="DT237" s="59"/>
      <c r="DU237" s="59"/>
      <c r="DV237" s="59"/>
      <c r="DW237" s="59"/>
      <c r="DX237" s="59"/>
      <c r="DY237" s="59"/>
      <c r="DZ237" s="59"/>
      <c r="EA237" s="59"/>
      <c r="EB237" s="59"/>
      <c r="EC237" s="59"/>
      <c r="ED237" s="59"/>
      <c r="EE237" s="59"/>
      <c r="EF237" s="59"/>
      <c r="EG237" s="59"/>
      <c r="EH237" s="59"/>
      <c r="EI237" s="59"/>
      <c r="EJ237" s="59"/>
      <c r="EK237" s="59"/>
      <c r="EL237" s="59"/>
      <c r="EM237" s="59"/>
      <c r="EN237" s="59"/>
      <c r="EO237" s="59"/>
      <c r="EP237" s="59"/>
      <c r="EQ237" s="59"/>
      <c r="ER237" s="59"/>
      <c r="ES237" s="59"/>
      <c r="ET237" s="59"/>
      <c r="EU237" s="59"/>
      <c r="EV237" s="59"/>
      <c r="EW237" s="59"/>
    </row>
    <row r="238" spans="1:153" outlineLevel="1" x14ac:dyDescent="0.2">
      <c r="A238" s="17">
        <v>32</v>
      </c>
      <c r="B238" s="17">
        <v>0</v>
      </c>
      <c r="C238" s="1">
        <v>3.8386798725689925E-3</v>
      </c>
      <c r="D238" s="1">
        <f t="shared" si="4"/>
        <v>-3.8386798725689925E-3</v>
      </c>
      <c r="E238" s="1">
        <f t="shared" si="5"/>
        <v>7.6921330270208112E-3</v>
      </c>
      <c r="F238" s="1">
        <f t="shared" si="6"/>
        <v>-8.7704806179711783E-2</v>
      </c>
      <c r="G238" s="1">
        <f t="shared" si="7"/>
        <v>-6.2076341052203721E-2</v>
      </c>
      <c r="H238" s="1">
        <v>2.1117075141997059E-2</v>
      </c>
      <c r="I238" s="1">
        <f t="shared" si="8"/>
        <v>8.3129512443248259E-5</v>
      </c>
      <c r="J238" s="1">
        <f t="shared" si="9"/>
        <v>-6.2742343205149431E-2</v>
      </c>
      <c r="AZ238" s="59"/>
      <c r="BA238" s="59"/>
      <c r="BB238" s="59"/>
      <c r="BC238" s="59"/>
      <c r="BD238" s="59"/>
      <c r="BE238" s="59"/>
      <c r="BF238" s="59"/>
      <c r="BG238" s="72"/>
      <c r="BH238" s="59"/>
      <c r="BI238" s="59"/>
      <c r="BJ238" s="59"/>
      <c r="BK238" s="59">
        <f t="shared" si="10"/>
        <v>1</v>
      </c>
      <c r="BL238" s="59">
        <f t="shared" si="11"/>
        <v>3.8386798725689925E-3</v>
      </c>
      <c r="BM238" s="59" t="e">
        <f t="shared" si="12"/>
        <v>#N/A</v>
      </c>
      <c r="BN238" s="59"/>
      <c r="BO238" s="59"/>
      <c r="BP238" s="59"/>
      <c r="BQ238" s="59"/>
      <c r="BR238" s="59"/>
      <c r="BS238" s="59"/>
      <c r="BT238" s="59"/>
      <c r="BU238" s="59"/>
      <c r="BV238" s="59"/>
      <c r="BW238" s="59"/>
      <c r="BX238" s="59"/>
      <c r="BY238" s="59"/>
      <c r="BZ238" s="59"/>
      <c r="CA238" s="59"/>
      <c r="CB238" s="59"/>
      <c r="CC238" s="59"/>
      <c r="CD238" s="59"/>
      <c r="CE238" s="59"/>
      <c r="CF238" s="59"/>
      <c r="CG238" s="59"/>
      <c r="CH238" s="59"/>
      <c r="CI238" s="59"/>
      <c r="CJ238" s="59"/>
      <c r="CK238" s="59"/>
      <c r="CL238" s="59"/>
      <c r="CM238" s="59"/>
      <c r="CN238" s="59"/>
      <c r="CO238" s="59"/>
      <c r="CP238" s="59"/>
      <c r="CQ238" s="59"/>
      <c r="CR238" s="59"/>
      <c r="CS238" s="59"/>
      <c r="CT238" s="59"/>
      <c r="CU238" s="59"/>
      <c r="CV238" s="59"/>
      <c r="CW238" s="59"/>
      <c r="CX238" s="59"/>
      <c r="CY238" s="59"/>
      <c r="CZ238" s="59"/>
      <c r="DA238" s="59"/>
      <c r="DB238" s="59"/>
      <c r="DC238" s="59"/>
      <c r="DD238" s="59"/>
      <c r="DE238" s="59"/>
      <c r="DF238" s="59"/>
      <c r="DG238" s="59"/>
      <c r="DH238" s="59"/>
      <c r="DI238" s="59"/>
      <c r="DJ238" s="59"/>
      <c r="DK238" s="59"/>
      <c r="DL238" s="59"/>
      <c r="DM238" s="59"/>
      <c r="DN238" s="59"/>
      <c r="DO238" s="59"/>
      <c r="DP238" s="59"/>
      <c r="DQ238" s="59"/>
      <c r="DR238" s="59"/>
      <c r="DS238" s="59"/>
      <c r="DT238" s="59"/>
      <c r="DU238" s="59"/>
      <c r="DV238" s="59"/>
      <c r="DW238" s="59"/>
      <c r="DX238" s="59"/>
      <c r="DY238" s="59"/>
      <c r="DZ238" s="59"/>
      <c r="EA238" s="59"/>
      <c r="EB238" s="59"/>
      <c r="EC238" s="59"/>
      <c r="ED238" s="59"/>
      <c r="EE238" s="59"/>
      <c r="EF238" s="59"/>
      <c r="EG238" s="59"/>
      <c r="EH238" s="59"/>
      <c r="EI238" s="59"/>
      <c r="EJ238" s="59"/>
      <c r="EK238" s="59"/>
      <c r="EL238" s="59"/>
      <c r="EM238" s="59"/>
      <c r="EN238" s="59"/>
      <c r="EO238" s="59"/>
      <c r="EP238" s="59"/>
      <c r="EQ238" s="59"/>
      <c r="ER238" s="59"/>
      <c r="ES238" s="59"/>
      <c r="ET238" s="59"/>
      <c r="EU238" s="59"/>
      <c r="EV238" s="59"/>
      <c r="EW238" s="59"/>
    </row>
    <row r="239" spans="1:153" outlineLevel="1" x14ac:dyDescent="0.2">
      <c r="A239" s="17">
        <v>33</v>
      </c>
      <c r="B239" s="17">
        <v>0</v>
      </c>
      <c r="C239" s="1">
        <v>1.1882384555385952E-3</v>
      </c>
      <c r="D239" s="1">
        <f t="shared" si="4"/>
        <v>-1.1882384555385952E-3</v>
      </c>
      <c r="E239" s="1">
        <f t="shared" si="5"/>
        <v>2.3778899411600308E-3</v>
      </c>
      <c r="F239" s="1">
        <f t="shared" si="6"/>
        <v>-4.8763612880507845E-2</v>
      </c>
      <c r="G239" s="1">
        <f t="shared" si="7"/>
        <v>-3.4491332909126343E-2</v>
      </c>
      <c r="H239" s="1">
        <v>6.076756799153045E-3</v>
      </c>
      <c r="I239" s="1">
        <f t="shared" si="8"/>
        <v>7.2734249930136949E-6</v>
      </c>
      <c r="J239" s="1">
        <f t="shared" si="9"/>
        <v>-3.4596610684302524E-2</v>
      </c>
      <c r="AZ239" s="59"/>
      <c r="BA239" s="59"/>
      <c r="BB239" s="59"/>
      <c r="BC239" s="59"/>
      <c r="BD239" s="59"/>
      <c r="BE239" s="59"/>
      <c r="BF239" s="59"/>
      <c r="BG239" s="72"/>
      <c r="BH239" s="59"/>
      <c r="BI239" s="59"/>
      <c r="BJ239" s="59"/>
      <c r="BK239" s="59">
        <f t="shared" si="10"/>
        <v>1</v>
      </c>
      <c r="BL239" s="59">
        <f t="shared" si="11"/>
        <v>1.1882384555385952E-3</v>
      </c>
      <c r="BM239" s="59" t="e">
        <f t="shared" si="12"/>
        <v>#N/A</v>
      </c>
      <c r="BN239" s="59"/>
      <c r="BO239" s="59"/>
      <c r="BP239" s="59"/>
      <c r="BQ239" s="59"/>
      <c r="BR239" s="59"/>
      <c r="BS239" s="59"/>
      <c r="BT239" s="59"/>
      <c r="BU239" s="59"/>
      <c r="BV239" s="59"/>
      <c r="BW239" s="59"/>
      <c r="BX239" s="59"/>
      <c r="BY239" s="59"/>
      <c r="BZ239" s="59"/>
      <c r="CA239" s="59"/>
      <c r="CB239" s="59"/>
      <c r="CC239" s="59"/>
      <c r="CD239" s="59"/>
      <c r="CE239" s="59"/>
      <c r="CF239" s="59"/>
      <c r="CG239" s="59"/>
      <c r="CH239" s="59"/>
      <c r="CI239" s="59"/>
      <c r="CJ239" s="59"/>
      <c r="CK239" s="59"/>
      <c r="CL239" s="59"/>
      <c r="CM239" s="59"/>
      <c r="CN239" s="59"/>
      <c r="CO239" s="59"/>
      <c r="CP239" s="59"/>
      <c r="CQ239" s="59"/>
      <c r="CR239" s="59"/>
      <c r="CS239" s="59"/>
      <c r="CT239" s="59"/>
      <c r="CU239" s="59"/>
      <c r="CV239" s="59"/>
      <c r="CW239" s="59"/>
      <c r="CX239" s="59"/>
      <c r="CY239" s="59"/>
      <c r="CZ239" s="59"/>
      <c r="DA239" s="59"/>
      <c r="DB239" s="59"/>
      <c r="DC239" s="59"/>
      <c r="DD239" s="59"/>
      <c r="DE239" s="59"/>
      <c r="DF239" s="59"/>
      <c r="DG239" s="59"/>
      <c r="DH239" s="59"/>
      <c r="DI239" s="59"/>
      <c r="DJ239" s="59"/>
      <c r="DK239" s="59"/>
      <c r="DL239" s="59"/>
      <c r="DM239" s="59"/>
      <c r="DN239" s="59"/>
      <c r="DO239" s="59"/>
      <c r="DP239" s="59"/>
      <c r="DQ239" s="59"/>
      <c r="DR239" s="59"/>
      <c r="DS239" s="59"/>
      <c r="DT239" s="59"/>
      <c r="DU239" s="59"/>
      <c r="DV239" s="59"/>
      <c r="DW239" s="59"/>
      <c r="DX239" s="59"/>
      <c r="DY239" s="59"/>
      <c r="DZ239" s="59"/>
      <c r="EA239" s="59"/>
      <c r="EB239" s="59"/>
      <c r="EC239" s="59"/>
      <c r="ED239" s="59"/>
      <c r="EE239" s="59"/>
      <c r="EF239" s="59"/>
      <c r="EG239" s="59"/>
      <c r="EH239" s="59"/>
      <c r="EI239" s="59"/>
      <c r="EJ239" s="59"/>
      <c r="EK239" s="59"/>
      <c r="EL239" s="59"/>
      <c r="EM239" s="59"/>
      <c r="EN239" s="59"/>
      <c r="EO239" s="59"/>
      <c r="EP239" s="59"/>
      <c r="EQ239" s="59"/>
      <c r="ER239" s="59"/>
      <c r="ES239" s="59"/>
      <c r="ET239" s="59"/>
      <c r="EU239" s="59"/>
      <c r="EV239" s="59"/>
      <c r="EW239" s="59"/>
    </row>
    <row r="240" spans="1:153" outlineLevel="1" x14ac:dyDescent="0.2">
      <c r="A240" s="17">
        <v>34</v>
      </c>
      <c r="B240" s="17">
        <v>0</v>
      </c>
      <c r="C240" s="1">
        <v>7.1921385057158851E-2</v>
      </c>
      <c r="D240" s="1">
        <f t="shared" si="4"/>
        <v>-7.1921385057158851E-2</v>
      </c>
      <c r="E240" s="1">
        <f t="shared" si="5"/>
        <v>0.14927767081187043</v>
      </c>
      <c r="F240" s="1">
        <f t="shared" si="6"/>
        <v>-0.38636468628987103</v>
      </c>
      <c r="G240" s="1">
        <f t="shared" si="7"/>
        <v>-0.27837910766416535</v>
      </c>
      <c r="H240" s="1">
        <v>0.22178746630826407</v>
      </c>
      <c r="I240" s="1">
        <f t="shared" si="8"/>
        <v>2.208574508436683E-2</v>
      </c>
      <c r="J240" s="1">
        <f t="shared" si="9"/>
        <v>-0.31556405477852478</v>
      </c>
      <c r="AZ240" s="59"/>
      <c r="BA240" s="59"/>
      <c r="BB240" s="59"/>
      <c r="BC240" s="59"/>
      <c r="BD240" s="59"/>
      <c r="BE240" s="59"/>
      <c r="BF240" s="59"/>
      <c r="BG240" s="72"/>
      <c r="BH240" s="59"/>
      <c r="BI240" s="59"/>
      <c r="BJ240" s="59"/>
      <c r="BK240" s="59">
        <f t="shared" si="10"/>
        <v>1</v>
      </c>
      <c r="BL240" s="59">
        <f t="shared" si="11"/>
        <v>7.1921385057158851E-2</v>
      </c>
      <c r="BM240" s="59" t="e">
        <f t="shared" si="12"/>
        <v>#N/A</v>
      </c>
      <c r="BN240" s="59"/>
      <c r="BO240" s="59"/>
      <c r="BP240" s="59"/>
      <c r="BQ240" s="59"/>
      <c r="BR240" s="59"/>
      <c r="BS240" s="59"/>
      <c r="BT240" s="59"/>
      <c r="BU240" s="59"/>
      <c r="BV240" s="59"/>
      <c r="BW240" s="59"/>
      <c r="BX240" s="59"/>
      <c r="BY240" s="59"/>
      <c r="BZ240" s="59"/>
      <c r="CA240" s="59"/>
      <c r="CB240" s="59"/>
      <c r="CC240" s="59"/>
      <c r="CD240" s="59"/>
      <c r="CE240" s="59"/>
      <c r="CF240" s="59"/>
      <c r="CG240" s="59"/>
      <c r="CH240" s="59"/>
      <c r="CI240" s="59"/>
      <c r="CJ240" s="59"/>
      <c r="CK240" s="59"/>
      <c r="CL240" s="59"/>
      <c r="CM240" s="59"/>
      <c r="CN240" s="59"/>
      <c r="CO240" s="59"/>
      <c r="CP240" s="59"/>
      <c r="CQ240" s="59"/>
      <c r="CR240" s="59"/>
      <c r="CS240" s="59"/>
      <c r="CT240" s="59"/>
      <c r="CU240" s="59"/>
      <c r="CV240" s="59"/>
      <c r="CW240" s="59"/>
      <c r="CX240" s="59"/>
      <c r="CY240" s="59"/>
      <c r="CZ240" s="59"/>
      <c r="DA240" s="59"/>
      <c r="DB240" s="59"/>
      <c r="DC240" s="59"/>
      <c r="DD240" s="59"/>
      <c r="DE240" s="59"/>
      <c r="DF240" s="59"/>
      <c r="DG240" s="59"/>
      <c r="DH240" s="59"/>
      <c r="DI240" s="59"/>
      <c r="DJ240" s="59"/>
      <c r="DK240" s="59"/>
      <c r="DL240" s="59"/>
      <c r="DM240" s="59"/>
      <c r="DN240" s="59"/>
      <c r="DO240" s="59"/>
      <c r="DP240" s="59"/>
      <c r="DQ240" s="59"/>
      <c r="DR240" s="59"/>
      <c r="DS240" s="59"/>
      <c r="DT240" s="59"/>
      <c r="DU240" s="59"/>
      <c r="DV240" s="59"/>
      <c r="DW240" s="59"/>
      <c r="DX240" s="59"/>
      <c r="DY240" s="59"/>
      <c r="DZ240" s="59"/>
      <c r="EA240" s="59"/>
      <c r="EB240" s="59"/>
      <c r="EC240" s="59"/>
      <c r="ED240" s="59"/>
      <c r="EE240" s="59"/>
      <c r="EF240" s="59"/>
      <c r="EG240" s="59"/>
      <c r="EH240" s="59"/>
      <c r="EI240" s="59"/>
      <c r="EJ240" s="59"/>
      <c r="EK240" s="59"/>
      <c r="EL240" s="59"/>
      <c r="EM240" s="59"/>
      <c r="EN240" s="59"/>
      <c r="EO240" s="59"/>
      <c r="EP240" s="59"/>
      <c r="EQ240" s="59"/>
      <c r="ER240" s="59"/>
      <c r="ES240" s="59"/>
      <c r="ET240" s="59"/>
      <c r="EU240" s="59"/>
      <c r="EV240" s="59"/>
      <c r="EW240" s="59"/>
    </row>
    <row r="241" spans="1:153" outlineLevel="1" x14ac:dyDescent="0.2">
      <c r="A241" s="17">
        <v>35</v>
      </c>
      <c r="B241" s="17">
        <v>0</v>
      </c>
      <c r="C241" s="1">
        <v>2.0184751192869246E-2</v>
      </c>
      <c r="D241" s="1">
        <f t="shared" si="4"/>
        <v>-2.0184751192869246E-2</v>
      </c>
      <c r="E241" s="1">
        <f t="shared" si="5"/>
        <v>4.0782493430663022E-2</v>
      </c>
      <c r="F241" s="1">
        <f t="shared" si="6"/>
        <v>-0.20194675890110994</v>
      </c>
      <c r="G241" s="1">
        <f t="shared" si="7"/>
        <v>-0.14352898154501195</v>
      </c>
      <c r="H241" s="1">
        <v>9.2393861777038747E-2</v>
      </c>
      <c r="I241" s="1">
        <f t="shared" si="8"/>
        <v>2.0971278204984598E-3</v>
      </c>
      <c r="J241" s="1">
        <f t="shared" si="9"/>
        <v>-0.15065754665414821</v>
      </c>
      <c r="AZ241" s="59"/>
      <c r="BA241" s="59"/>
      <c r="BB241" s="59"/>
      <c r="BC241" s="59"/>
      <c r="BD241" s="59"/>
      <c r="BE241" s="59"/>
      <c r="BF241" s="59"/>
      <c r="BG241" s="72"/>
      <c r="BH241" s="59"/>
      <c r="BI241" s="59"/>
      <c r="BJ241" s="59"/>
      <c r="BK241" s="59">
        <f t="shared" si="10"/>
        <v>1</v>
      </c>
      <c r="BL241" s="59">
        <f t="shared" si="11"/>
        <v>2.0184751192869246E-2</v>
      </c>
      <c r="BM241" s="59" t="e">
        <f t="shared" si="12"/>
        <v>#N/A</v>
      </c>
      <c r="BN241" s="59"/>
      <c r="BO241" s="59"/>
      <c r="BP241" s="59"/>
      <c r="BQ241" s="59"/>
      <c r="BR241" s="59"/>
      <c r="BS241" s="59"/>
      <c r="BT241" s="59"/>
      <c r="BU241" s="59"/>
      <c r="BV241" s="59"/>
      <c r="BW241" s="59"/>
      <c r="BX241" s="59"/>
      <c r="BY241" s="59"/>
      <c r="BZ241" s="59"/>
      <c r="CA241" s="59"/>
      <c r="CB241" s="59"/>
      <c r="CC241" s="59"/>
      <c r="CD241" s="59"/>
      <c r="CE241" s="59"/>
      <c r="CF241" s="59"/>
      <c r="CG241" s="59"/>
      <c r="CH241" s="59"/>
      <c r="CI241" s="59"/>
      <c r="CJ241" s="59"/>
      <c r="CK241" s="59"/>
      <c r="CL241" s="59"/>
      <c r="CM241" s="59"/>
      <c r="CN241" s="59"/>
      <c r="CO241" s="59"/>
      <c r="CP241" s="59"/>
      <c r="CQ241" s="59"/>
      <c r="CR241" s="59"/>
      <c r="CS241" s="59"/>
      <c r="CT241" s="59"/>
      <c r="CU241" s="59"/>
      <c r="CV241" s="59"/>
      <c r="CW241" s="59"/>
      <c r="CX241" s="59"/>
      <c r="CY241" s="59"/>
      <c r="CZ241" s="59"/>
      <c r="DA241" s="59"/>
      <c r="DB241" s="59"/>
      <c r="DC241" s="59"/>
      <c r="DD241" s="59"/>
      <c r="DE241" s="59"/>
      <c r="DF241" s="59"/>
      <c r="DG241" s="59"/>
      <c r="DH241" s="59"/>
      <c r="DI241" s="59"/>
      <c r="DJ241" s="59"/>
      <c r="DK241" s="59"/>
      <c r="DL241" s="59"/>
      <c r="DM241" s="59"/>
      <c r="DN241" s="59"/>
      <c r="DO241" s="59"/>
      <c r="DP241" s="59"/>
      <c r="DQ241" s="59"/>
      <c r="DR241" s="59"/>
      <c r="DS241" s="59"/>
      <c r="DT241" s="59"/>
      <c r="DU241" s="59"/>
      <c r="DV241" s="59"/>
      <c r="DW241" s="59"/>
      <c r="DX241" s="59"/>
      <c r="DY241" s="59"/>
      <c r="DZ241" s="59"/>
      <c r="EA241" s="59"/>
      <c r="EB241" s="59"/>
      <c r="EC241" s="59"/>
      <c r="ED241" s="59"/>
      <c r="EE241" s="59"/>
      <c r="EF241" s="59"/>
      <c r="EG241" s="59"/>
      <c r="EH241" s="59"/>
      <c r="EI241" s="59"/>
      <c r="EJ241" s="59"/>
      <c r="EK241" s="59"/>
      <c r="EL241" s="59"/>
      <c r="EM241" s="59"/>
      <c r="EN241" s="59"/>
      <c r="EO241" s="59"/>
      <c r="EP241" s="59"/>
      <c r="EQ241" s="59"/>
      <c r="ER241" s="59"/>
      <c r="ES241" s="59"/>
      <c r="ET241" s="59"/>
      <c r="EU241" s="59"/>
      <c r="EV241" s="59"/>
      <c r="EW241" s="59"/>
    </row>
    <row r="242" spans="1:153" outlineLevel="1" x14ac:dyDescent="0.2">
      <c r="A242" s="17">
        <v>36</v>
      </c>
      <c r="B242" s="17">
        <v>1</v>
      </c>
      <c r="C242" s="1">
        <v>0.73117350152936744</v>
      </c>
      <c r="D242" s="1">
        <f t="shared" si="4"/>
        <v>0.26882649847063256</v>
      </c>
      <c r="E242" s="1">
        <f t="shared" si="5"/>
        <v>0.62620899840319155</v>
      </c>
      <c r="F242" s="1">
        <f t="shared" si="6"/>
        <v>0.79133368334931353</v>
      </c>
      <c r="G242" s="1">
        <f t="shared" si="7"/>
        <v>0.60635339811264122</v>
      </c>
      <c r="H242" s="1">
        <v>0.80624410261818891</v>
      </c>
      <c r="I242" s="1">
        <f t="shared" si="8"/>
        <v>1.5299007320109113</v>
      </c>
      <c r="J242" s="1">
        <f t="shared" si="9"/>
        <v>1.3775213883688551</v>
      </c>
      <c r="AZ242" s="59"/>
      <c r="BA242" s="59"/>
      <c r="BB242" s="59"/>
      <c r="BC242" s="59"/>
      <c r="BD242" s="59"/>
      <c r="BE242" s="59"/>
      <c r="BF242" s="59"/>
      <c r="BG242" s="72"/>
      <c r="BH242" s="59"/>
      <c r="BI242" s="59"/>
      <c r="BJ242" s="59"/>
      <c r="BK242" s="59">
        <f t="shared" si="10"/>
        <v>0</v>
      </c>
      <c r="BL242" s="59" t="e">
        <f t="shared" si="11"/>
        <v>#N/A</v>
      </c>
      <c r="BM242" s="59">
        <f t="shared" si="12"/>
        <v>0.73117350152936744</v>
      </c>
      <c r="BN242" s="59"/>
      <c r="BO242" s="59"/>
      <c r="BP242" s="59"/>
      <c r="BQ242" s="59"/>
      <c r="BR242" s="59"/>
      <c r="BS242" s="59"/>
      <c r="BT242" s="59"/>
      <c r="BU242" s="59"/>
      <c r="BV242" s="59"/>
      <c r="BW242" s="59"/>
      <c r="BX242" s="59"/>
      <c r="BY242" s="59"/>
      <c r="BZ242" s="59"/>
      <c r="CA242" s="59"/>
      <c r="CB242" s="59"/>
      <c r="CC242" s="59"/>
      <c r="CD242" s="59"/>
      <c r="CE242" s="59"/>
      <c r="CF242" s="59"/>
      <c r="CG242" s="59"/>
      <c r="CH242" s="59"/>
      <c r="CI242" s="59"/>
      <c r="CJ242" s="59"/>
      <c r="CK242" s="59"/>
      <c r="CL242" s="59"/>
      <c r="CM242" s="59"/>
      <c r="CN242" s="59"/>
      <c r="CO242" s="59"/>
      <c r="CP242" s="59"/>
      <c r="CQ242" s="59"/>
      <c r="CR242" s="59"/>
      <c r="CS242" s="59"/>
      <c r="CT242" s="59"/>
      <c r="CU242" s="59"/>
      <c r="CV242" s="59"/>
      <c r="CW242" s="59"/>
      <c r="CX242" s="59"/>
      <c r="CY242" s="59"/>
      <c r="CZ242" s="59"/>
      <c r="DA242" s="59"/>
      <c r="DB242" s="59"/>
      <c r="DC242" s="59"/>
      <c r="DD242" s="59"/>
      <c r="DE242" s="59"/>
      <c r="DF242" s="59"/>
      <c r="DG242" s="59"/>
      <c r="DH242" s="59"/>
      <c r="DI242" s="59"/>
      <c r="DJ242" s="59"/>
      <c r="DK242" s="59"/>
      <c r="DL242" s="59"/>
      <c r="DM242" s="59"/>
      <c r="DN242" s="59"/>
      <c r="DO242" s="59"/>
      <c r="DP242" s="59"/>
      <c r="DQ242" s="59"/>
      <c r="DR242" s="59"/>
      <c r="DS242" s="59"/>
      <c r="DT242" s="59"/>
      <c r="DU242" s="59"/>
      <c r="DV242" s="59"/>
      <c r="DW242" s="59"/>
      <c r="DX242" s="59"/>
      <c r="DY242" s="59"/>
      <c r="DZ242" s="59"/>
      <c r="EA242" s="59"/>
      <c r="EB242" s="59"/>
      <c r="EC242" s="59"/>
      <c r="ED242" s="59"/>
      <c r="EE242" s="59"/>
      <c r="EF242" s="59"/>
      <c r="EG242" s="59"/>
      <c r="EH242" s="59"/>
      <c r="EI242" s="59"/>
      <c r="EJ242" s="59"/>
      <c r="EK242" s="59"/>
      <c r="EL242" s="59"/>
      <c r="EM242" s="59"/>
      <c r="EN242" s="59"/>
      <c r="EO242" s="59"/>
      <c r="EP242" s="59"/>
      <c r="EQ242" s="59"/>
      <c r="ER242" s="59"/>
      <c r="ES242" s="59"/>
      <c r="ET242" s="59"/>
      <c r="EU242" s="59"/>
      <c r="EV242" s="59"/>
      <c r="EW242" s="59"/>
    </row>
    <row r="243" spans="1:153" outlineLevel="1" x14ac:dyDescent="0.2">
      <c r="A243" s="17">
        <v>37</v>
      </c>
      <c r="B243" s="17">
        <v>0</v>
      </c>
      <c r="C243" s="1">
        <v>8.0837171026446042E-4</v>
      </c>
      <c r="D243" s="1">
        <f t="shared" si="4"/>
        <v>-8.0837171026446042E-4</v>
      </c>
      <c r="E243" s="1">
        <f t="shared" si="5"/>
        <v>1.6173972377262543E-3</v>
      </c>
      <c r="F243" s="1">
        <f t="shared" si="6"/>
        <v>-4.0216877523326623E-2</v>
      </c>
      <c r="G243" s="1">
        <f t="shared" si="7"/>
        <v>-2.8443377151039111E-2</v>
      </c>
      <c r="H243" s="1">
        <v>5.9886623357365866E-3</v>
      </c>
      <c r="I243" s="1">
        <f t="shared" si="8"/>
        <v>4.8741715281765732E-6</v>
      </c>
      <c r="J243" s="1">
        <f t="shared" si="9"/>
        <v>-2.8528930496680566E-2</v>
      </c>
      <c r="AZ243" s="59"/>
      <c r="BA243" s="59"/>
      <c r="BB243" s="59"/>
      <c r="BC243" s="59"/>
      <c r="BD243" s="59"/>
      <c r="BE243" s="59"/>
      <c r="BF243" s="59"/>
      <c r="BG243" s="72"/>
      <c r="BH243" s="59"/>
      <c r="BI243" s="59"/>
      <c r="BJ243" s="59"/>
      <c r="BK243" s="59">
        <f t="shared" si="10"/>
        <v>1</v>
      </c>
      <c r="BL243" s="59">
        <f t="shared" si="11"/>
        <v>8.0837171026446042E-4</v>
      </c>
      <c r="BM243" s="59" t="e">
        <f t="shared" si="12"/>
        <v>#N/A</v>
      </c>
      <c r="BN243" s="59"/>
      <c r="BO243" s="59"/>
      <c r="BP243" s="59"/>
      <c r="BQ243" s="59"/>
      <c r="BR243" s="59"/>
      <c r="BS243" s="59"/>
      <c r="BT243" s="59"/>
      <c r="BU243" s="59"/>
      <c r="BV243" s="59"/>
      <c r="BW243" s="59"/>
      <c r="BX243" s="59"/>
      <c r="BY243" s="59"/>
      <c r="BZ243" s="59"/>
      <c r="CA243" s="59"/>
      <c r="CB243" s="59"/>
      <c r="CC243" s="59"/>
      <c r="CD243" s="59"/>
      <c r="CE243" s="59"/>
      <c r="CF243" s="59"/>
      <c r="CG243" s="59"/>
      <c r="CH243" s="59"/>
      <c r="CI243" s="59"/>
      <c r="CJ243" s="59"/>
      <c r="CK243" s="59"/>
      <c r="CL243" s="59"/>
      <c r="CM243" s="59"/>
      <c r="CN243" s="59"/>
      <c r="CO243" s="59"/>
      <c r="CP243" s="59"/>
      <c r="CQ243" s="59"/>
      <c r="CR243" s="59"/>
      <c r="CS243" s="59"/>
      <c r="CT243" s="59"/>
      <c r="CU243" s="59"/>
      <c r="CV243" s="59"/>
      <c r="CW243" s="59"/>
      <c r="CX243" s="59"/>
      <c r="CY243" s="59"/>
      <c r="CZ243" s="59"/>
      <c r="DA243" s="59"/>
      <c r="DB243" s="59"/>
      <c r="DC243" s="59"/>
      <c r="DD243" s="59"/>
      <c r="DE243" s="59"/>
      <c r="DF243" s="59"/>
      <c r="DG243" s="59"/>
      <c r="DH243" s="59"/>
      <c r="DI243" s="59"/>
      <c r="DJ243" s="59"/>
      <c r="DK243" s="59"/>
      <c r="DL243" s="59"/>
      <c r="DM243" s="59"/>
      <c r="DN243" s="59"/>
      <c r="DO243" s="59"/>
      <c r="DP243" s="59"/>
      <c r="DQ243" s="59"/>
      <c r="DR243" s="59"/>
      <c r="DS243" s="59"/>
      <c r="DT243" s="59"/>
      <c r="DU243" s="59"/>
      <c r="DV243" s="59"/>
      <c r="DW243" s="59"/>
      <c r="DX243" s="59"/>
      <c r="DY243" s="59"/>
      <c r="DZ243" s="59"/>
      <c r="EA243" s="59"/>
      <c r="EB243" s="59"/>
      <c r="EC243" s="59"/>
      <c r="ED243" s="59"/>
      <c r="EE243" s="59"/>
      <c r="EF243" s="59"/>
      <c r="EG243" s="59"/>
      <c r="EH243" s="59"/>
      <c r="EI243" s="59"/>
      <c r="EJ243" s="59"/>
      <c r="EK243" s="59"/>
      <c r="EL243" s="59"/>
      <c r="EM243" s="59"/>
      <c r="EN243" s="59"/>
      <c r="EO243" s="59"/>
      <c r="EP243" s="59"/>
      <c r="EQ243" s="59"/>
      <c r="ER243" s="59"/>
      <c r="ES243" s="59"/>
      <c r="ET243" s="59"/>
      <c r="EU243" s="59"/>
      <c r="EV243" s="59"/>
      <c r="EW243" s="59"/>
    </row>
    <row r="244" spans="1:153" outlineLevel="1" x14ac:dyDescent="0.2">
      <c r="A244" s="17">
        <v>38</v>
      </c>
      <c r="B244" s="17">
        <v>0</v>
      </c>
      <c r="C244" s="1">
        <v>0.1355662322715242</v>
      </c>
      <c r="D244" s="1">
        <f t="shared" si="4"/>
        <v>-0.1355662322715242</v>
      </c>
      <c r="E244" s="1">
        <f t="shared" si="5"/>
        <v>0.29136118035793773</v>
      </c>
      <c r="F244" s="1">
        <f t="shared" si="6"/>
        <v>-0.53977882540716404</v>
      </c>
      <c r="G244" s="1">
        <f t="shared" si="7"/>
        <v>-0.3960134180142007</v>
      </c>
      <c r="H244" s="1">
        <v>0.54683227824665426</v>
      </c>
      <c r="I244" s="1">
        <f t="shared" si="8"/>
        <v>0.18924088753622997</v>
      </c>
      <c r="J244" s="1">
        <f t="shared" si="9"/>
        <v>-0.58827503328249453</v>
      </c>
      <c r="AZ244" s="59"/>
      <c r="BA244" s="59"/>
      <c r="BB244" s="59"/>
      <c r="BC244" s="59"/>
      <c r="BD244" s="59"/>
      <c r="BE244" s="59"/>
      <c r="BF244" s="59"/>
      <c r="BG244" s="72"/>
      <c r="BH244" s="59"/>
      <c r="BI244" s="59"/>
      <c r="BJ244" s="59"/>
      <c r="BK244" s="59">
        <f t="shared" si="10"/>
        <v>1</v>
      </c>
      <c r="BL244" s="59">
        <f t="shared" si="11"/>
        <v>0.1355662322715242</v>
      </c>
      <c r="BM244" s="59" t="e">
        <f t="shared" si="12"/>
        <v>#N/A</v>
      </c>
      <c r="BN244" s="59"/>
      <c r="BO244" s="59"/>
      <c r="BP244" s="59"/>
      <c r="BQ244" s="59"/>
      <c r="BR244" s="59"/>
      <c r="BS244" s="59"/>
      <c r="BT244" s="59"/>
      <c r="BU244" s="59"/>
      <c r="BV244" s="59"/>
      <c r="BW244" s="59"/>
      <c r="BX244" s="59"/>
      <c r="BY244" s="59"/>
      <c r="BZ244" s="59"/>
      <c r="CA244" s="59"/>
      <c r="CB244" s="59"/>
      <c r="CC244" s="59"/>
      <c r="CD244" s="59"/>
      <c r="CE244" s="59"/>
      <c r="CF244" s="59"/>
      <c r="CG244" s="59"/>
      <c r="CH244" s="59"/>
      <c r="CI244" s="59"/>
      <c r="CJ244" s="59"/>
      <c r="CK244" s="59"/>
      <c r="CL244" s="59"/>
      <c r="CM244" s="59"/>
      <c r="CN244" s="59"/>
      <c r="CO244" s="59"/>
      <c r="CP244" s="59"/>
      <c r="CQ244" s="59"/>
      <c r="CR244" s="59"/>
      <c r="CS244" s="59"/>
      <c r="CT244" s="59"/>
      <c r="CU244" s="59"/>
      <c r="CV244" s="59"/>
      <c r="CW244" s="59"/>
      <c r="CX244" s="59"/>
      <c r="CY244" s="59"/>
      <c r="CZ244" s="59"/>
      <c r="DA244" s="59"/>
      <c r="DB244" s="59"/>
      <c r="DC244" s="59"/>
      <c r="DD244" s="59"/>
      <c r="DE244" s="59"/>
      <c r="DF244" s="59"/>
      <c r="DG244" s="59"/>
      <c r="DH244" s="59"/>
      <c r="DI244" s="59"/>
      <c r="DJ244" s="59"/>
      <c r="DK244" s="59"/>
      <c r="DL244" s="59"/>
      <c r="DM244" s="59"/>
      <c r="DN244" s="59"/>
      <c r="DO244" s="59"/>
      <c r="DP244" s="59"/>
      <c r="DQ244" s="59"/>
      <c r="DR244" s="59"/>
      <c r="DS244" s="59"/>
      <c r="DT244" s="59"/>
      <c r="DU244" s="59"/>
      <c r="DV244" s="59"/>
      <c r="DW244" s="59"/>
      <c r="DX244" s="59"/>
      <c r="DY244" s="59"/>
      <c r="DZ244" s="59"/>
      <c r="EA244" s="59"/>
      <c r="EB244" s="59"/>
      <c r="EC244" s="59"/>
      <c r="ED244" s="59"/>
      <c r="EE244" s="59"/>
      <c r="EF244" s="59"/>
      <c r="EG244" s="59"/>
      <c r="EH244" s="59"/>
      <c r="EI244" s="59"/>
      <c r="EJ244" s="59"/>
      <c r="EK244" s="59"/>
      <c r="EL244" s="59"/>
      <c r="EM244" s="59"/>
      <c r="EN244" s="59"/>
      <c r="EO244" s="59"/>
      <c r="EP244" s="59"/>
      <c r="EQ244" s="59"/>
      <c r="ER244" s="59"/>
      <c r="ES244" s="59"/>
      <c r="ET244" s="59"/>
      <c r="EU244" s="59"/>
      <c r="EV244" s="59"/>
      <c r="EW244" s="59"/>
    </row>
    <row r="245" spans="1:153" outlineLevel="1" x14ac:dyDescent="0.2">
      <c r="A245" s="17">
        <v>39</v>
      </c>
      <c r="B245" s="17">
        <v>0</v>
      </c>
      <c r="C245" s="1">
        <v>2.3212657884831556E-4</v>
      </c>
      <c r="D245" s="1">
        <f t="shared" si="4"/>
        <v>-2.3212657884831556E-4</v>
      </c>
      <c r="E245" s="1">
        <f t="shared" si="5"/>
        <v>4.6430704878510444E-4</v>
      </c>
      <c r="F245" s="1">
        <f t="shared" si="6"/>
        <v>-2.1547785240834019E-2</v>
      </c>
      <c r="G245" s="1">
        <f t="shared" si="7"/>
        <v>-1.5237469412846922E-2</v>
      </c>
      <c r="H245" s="1">
        <v>1.9148966037906806E-3</v>
      </c>
      <c r="I245" s="1">
        <f t="shared" si="8"/>
        <v>4.4545460083714343E-7</v>
      </c>
      <c r="J245" s="1">
        <f t="shared" si="9"/>
        <v>-1.5252079488000402E-2</v>
      </c>
      <c r="AZ245" s="59"/>
      <c r="BA245" s="59"/>
      <c r="BB245" s="59"/>
      <c r="BC245" s="59"/>
      <c r="BD245" s="59"/>
      <c r="BE245" s="59"/>
      <c r="BF245" s="59"/>
      <c r="BG245" s="72"/>
      <c r="BH245" s="59"/>
      <c r="BI245" s="59"/>
      <c r="BJ245" s="59"/>
      <c r="BK245" s="59">
        <f t="shared" si="10"/>
        <v>1</v>
      </c>
      <c r="BL245" s="59">
        <f t="shared" si="11"/>
        <v>2.3212657884831556E-4</v>
      </c>
      <c r="BM245" s="59" t="e">
        <f t="shared" si="12"/>
        <v>#N/A</v>
      </c>
      <c r="BN245" s="59"/>
      <c r="BO245" s="59"/>
      <c r="BP245" s="59"/>
      <c r="BQ245" s="59"/>
      <c r="BR245" s="59"/>
      <c r="BS245" s="59"/>
      <c r="BT245" s="59"/>
      <c r="BU245" s="59"/>
      <c r="BV245" s="59"/>
      <c r="BW245" s="59"/>
      <c r="BX245" s="59"/>
      <c r="BY245" s="59"/>
      <c r="BZ245" s="59"/>
      <c r="CA245" s="59"/>
      <c r="CB245" s="59"/>
      <c r="CC245" s="59"/>
      <c r="CD245" s="59"/>
      <c r="CE245" s="59"/>
      <c r="CF245" s="59"/>
      <c r="CG245" s="59"/>
      <c r="CH245" s="59"/>
      <c r="CI245" s="59"/>
      <c r="CJ245" s="59"/>
      <c r="CK245" s="59"/>
      <c r="CL245" s="59"/>
      <c r="CM245" s="59"/>
      <c r="CN245" s="59"/>
      <c r="CO245" s="59"/>
      <c r="CP245" s="59"/>
      <c r="CQ245" s="59"/>
      <c r="CR245" s="59"/>
      <c r="CS245" s="59"/>
      <c r="CT245" s="59"/>
      <c r="CU245" s="59"/>
      <c r="CV245" s="59"/>
      <c r="CW245" s="59"/>
      <c r="CX245" s="59"/>
      <c r="CY245" s="59"/>
      <c r="CZ245" s="59"/>
      <c r="DA245" s="59"/>
      <c r="DB245" s="59"/>
      <c r="DC245" s="59"/>
      <c r="DD245" s="59"/>
      <c r="DE245" s="59"/>
      <c r="DF245" s="59"/>
      <c r="DG245" s="59"/>
      <c r="DH245" s="59"/>
      <c r="DI245" s="59"/>
      <c r="DJ245" s="59"/>
      <c r="DK245" s="59"/>
      <c r="DL245" s="59"/>
      <c r="DM245" s="59"/>
      <c r="DN245" s="59"/>
      <c r="DO245" s="59"/>
      <c r="DP245" s="59"/>
      <c r="DQ245" s="59"/>
      <c r="DR245" s="59"/>
      <c r="DS245" s="59"/>
      <c r="DT245" s="59"/>
      <c r="DU245" s="59"/>
      <c r="DV245" s="59"/>
      <c r="DW245" s="59"/>
      <c r="DX245" s="59"/>
      <c r="DY245" s="59"/>
      <c r="DZ245" s="59"/>
      <c r="EA245" s="59"/>
      <c r="EB245" s="59"/>
      <c r="EC245" s="59"/>
      <c r="ED245" s="59"/>
      <c r="EE245" s="59"/>
      <c r="EF245" s="59"/>
      <c r="EG245" s="59"/>
      <c r="EH245" s="59"/>
      <c r="EI245" s="59"/>
      <c r="EJ245" s="59"/>
      <c r="EK245" s="59"/>
      <c r="EL245" s="59"/>
      <c r="EM245" s="59"/>
      <c r="EN245" s="59"/>
      <c r="EO245" s="59"/>
      <c r="EP245" s="59"/>
      <c r="EQ245" s="59"/>
      <c r="ER245" s="59"/>
      <c r="ES245" s="59"/>
      <c r="ET245" s="59"/>
      <c r="EU245" s="59"/>
      <c r="EV245" s="59"/>
      <c r="EW245" s="59"/>
    </row>
    <row r="246" spans="1:153" outlineLevel="1" x14ac:dyDescent="0.2">
      <c r="A246" s="17">
        <v>40</v>
      </c>
      <c r="B246" s="17">
        <v>0</v>
      </c>
      <c r="C246" s="1">
        <v>4.1780312218645697E-3</v>
      </c>
      <c r="D246" s="1">
        <f t="shared" si="4"/>
        <v>-4.1780312218645697E-3</v>
      </c>
      <c r="E246" s="1">
        <f t="shared" si="5"/>
        <v>8.373567162474305E-3</v>
      </c>
      <c r="F246" s="1">
        <f t="shared" si="6"/>
        <v>-9.1507197326080883E-2</v>
      </c>
      <c r="G246" s="1">
        <f t="shared" si="7"/>
        <v>-6.4773145702726589E-2</v>
      </c>
      <c r="H246" s="1">
        <v>1.5504948936524319E-2</v>
      </c>
      <c r="I246" s="1">
        <f t="shared" si="8"/>
        <v>6.6076461996804144E-5</v>
      </c>
      <c r="J246" s="1">
        <f t="shared" si="9"/>
        <v>-6.5281213731237048E-2</v>
      </c>
      <c r="AZ246" s="59"/>
      <c r="BA246" s="59"/>
      <c r="BB246" s="59"/>
      <c r="BC246" s="59"/>
      <c r="BD246" s="59"/>
      <c r="BE246" s="59"/>
      <c r="BF246" s="59"/>
      <c r="BG246" s="72"/>
      <c r="BH246" s="59"/>
      <c r="BI246" s="59"/>
      <c r="BJ246" s="59"/>
      <c r="BK246" s="59">
        <f t="shared" si="10"/>
        <v>1</v>
      </c>
      <c r="BL246" s="59">
        <f t="shared" si="11"/>
        <v>4.1780312218645697E-3</v>
      </c>
      <c r="BM246" s="59" t="e">
        <f t="shared" si="12"/>
        <v>#N/A</v>
      </c>
      <c r="BN246" s="59"/>
      <c r="BO246" s="59"/>
      <c r="BP246" s="59"/>
      <c r="BQ246" s="59"/>
      <c r="BR246" s="59"/>
      <c r="BS246" s="59"/>
      <c r="BT246" s="59"/>
      <c r="BU246" s="59"/>
      <c r="BV246" s="59"/>
      <c r="BW246" s="59"/>
      <c r="BX246" s="59"/>
      <c r="BY246" s="59"/>
      <c r="BZ246" s="59"/>
      <c r="CA246" s="59"/>
      <c r="CB246" s="59"/>
      <c r="CC246" s="59"/>
      <c r="CD246" s="59"/>
      <c r="CE246" s="59"/>
      <c r="CF246" s="59"/>
      <c r="CG246" s="59"/>
      <c r="CH246" s="59"/>
      <c r="CI246" s="59"/>
      <c r="CJ246" s="59"/>
      <c r="CK246" s="59"/>
      <c r="CL246" s="59"/>
      <c r="CM246" s="59"/>
      <c r="CN246" s="59"/>
      <c r="CO246" s="59"/>
      <c r="CP246" s="59"/>
      <c r="CQ246" s="59"/>
      <c r="CR246" s="59"/>
      <c r="CS246" s="59"/>
      <c r="CT246" s="59"/>
      <c r="CU246" s="59"/>
      <c r="CV246" s="59"/>
      <c r="CW246" s="59"/>
      <c r="CX246" s="59"/>
      <c r="CY246" s="59"/>
      <c r="CZ246" s="59"/>
      <c r="DA246" s="59"/>
      <c r="DB246" s="59"/>
      <c r="DC246" s="59"/>
      <c r="DD246" s="59"/>
      <c r="DE246" s="59"/>
      <c r="DF246" s="59"/>
      <c r="DG246" s="59"/>
      <c r="DH246" s="59"/>
      <c r="DI246" s="59"/>
      <c r="DJ246" s="59"/>
      <c r="DK246" s="59"/>
      <c r="DL246" s="59"/>
      <c r="DM246" s="59"/>
      <c r="DN246" s="59"/>
      <c r="DO246" s="59"/>
      <c r="DP246" s="59"/>
      <c r="DQ246" s="59"/>
      <c r="DR246" s="59"/>
      <c r="DS246" s="59"/>
      <c r="DT246" s="59"/>
      <c r="DU246" s="59"/>
      <c r="DV246" s="59"/>
      <c r="DW246" s="59"/>
      <c r="DX246" s="59"/>
      <c r="DY246" s="59"/>
      <c r="DZ246" s="59"/>
      <c r="EA246" s="59"/>
      <c r="EB246" s="59"/>
      <c r="EC246" s="59"/>
      <c r="ED246" s="59"/>
      <c r="EE246" s="59"/>
      <c r="EF246" s="59"/>
      <c r="EG246" s="59"/>
      <c r="EH246" s="59"/>
      <c r="EI246" s="59"/>
      <c r="EJ246" s="59"/>
      <c r="EK246" s="59"/>
      <c r="EL246" s="59"/>
      <c r="EM246" s="59"/>
      <c r="EN246" s="59"/>
      <c r="EO246" s="59"/>
      <c r="EP246" s="59"/>
      <c r="EQ246" s="59"/>
      <c r="ER246" s="59"/>
      <c r="ES246" s="59"/>
      <c r="ET246" s="59"/>
      <c r="EU246" s="59"/>
      <c r="EV246" s="59"/>
      <c r="EW246" s="59"/>
    </row>
    <row r="247" spans="1:153" outlineLevel="1" x14ac:dyDescent="0.2">
      <c r="A247" s="17">
        <v>41</v>
      </c>
      <c r="B247" s="17">
        <v>1</v>
      </c>
      <c r="C247" s="1">
        <v>0.65799232328207935</v>
      </c>
      <c r="D247" s="1">
        <f t="shared" si="4"/>
        <v>0.34200767671792065</v>
      </c>
      <c r="E247" s="1">
        <f t="shared" si="5"/>
        <v>0.83712402893887405</v>
      </c>
      <c r="F247" s="1">
        <f t="shared" si="6"/>
        <v>0.91494482289309342</v>
      </c>
      <c r="G247" s="1">
        <f t="shared" si="7"/>
        <v>0.72095393037798838</v>
      </c>
      <c r="H247" s="1">
        <v>0.49692877360361148</v>
      </c>
      <c r="I247" s="1">
        <f t="shared" si="8"/>
        <v>0.51342817066921465</v>
      </c>
      <c r="J247" s="1">
        <f t="shared" si="9"/>
        <v>1.0164658087691312</v>
      </c>
      <c r="AZ247" s="59"/>
      <c r="BA247" s="59"/>
      <c r="BB247" s="59"/>
      <c r="BC247" s="59"/>
      <c r="BD247" s="59"/>
      <c r="BE247" s="59"/>
      <c r="BF247" s="59"/>
      <c r="BG247" s="72"/>
      <c r="BH247" s="59"/>
      <c r="BI247" s="59"/>
      <c r="BJ247" s="59"/>
      <c r="BK247" s="59">
        <f t="shared" si="10"/>
        <v>0</v>
      </c>
      <c r="BL247" s="59" t="e">
        <f t="shared" si="11"/>
        <v>#N/A</v>
      </c>
      <c r="BM247" s="59">
        <f t="shared" si="12"/>
        <v>0.65799232328207935</v>
      </c>
      <c r="BN247" s="59"/>
      <c r="BO247" s="59"/>
      <c r="BP247" s="59"/>
      <c r="BQ247" s="59"/>
      <c r="BR247" s="59"/>
      <c r="BS247" s="59"/>
      <c r="BT247" s="59"/>
      <c r="BU247" s="59"/>
      <c r="BV247" s="59"/>
      <c r="BW247" s="59"/>
      <c r="BX247" s="59"/>
      <c r="BY247" s="59"/>
      <c r="BZ247" s="59"/>
      <c r="CA247" s="59"/>
      <c r="CB247" s="59"/>
      <c r="CC247" s="59"/>
      <c r="CD247" s="59"/>
      <c r="CE247" s="59"/>
      <c r="CF247" s="59"/>
      <c r="CG247" s="59"/>
      <c r="CH247" s="59"/>
      <c r="CI247" s="59"/>
      <c r="CJ247" s="59"/>
      <c r="CK247" s="59"/>
      <c r="CL247" s="59"/>
      <c r="CM247" s="59"/>
      <c r="CN247" s="59"/>
      <c r="CO247" s="59"/>
      <c r="CP247" s="59"/>
      <c r="CQ247" s="59"/>
      <c r="CR247" s="59"/>
      <c r="CS247" s="59"/>
      <c r="CT247" s="59"/>
      <c r="CU247" s="59"/>
      <c r="CV247" s="59"/>
      <c r="CW247" s="59"/>
      <c r="CX247" s="59"/>
      <c r="CY247" s="59"/>
      <c r="CZ247" s="59"/>
      <c r="DA247" s="59"/>
      <c r="DB247" s="59"/>
      <c r="DC247" s="59"/>
      <c r="DD247" s="59"/>
      <c r="DE247" s="59"/>
      <c r="DF247" s="59"/>
      <c r="DG247" s="59"/>
      <c r="DH247" s="59"/>
      <c r="DI247" s="59"/>
      <c r="DJ247" s="59"/>
      <c r="DK247" s="59"/>
      <c r="DL247" s="59"/>
      <c r="DM247" s="59"/>
      <c r="DN247" s="59"/>
      <c r="DO247" s="59"/>
      <c r="DP247" s="59"/>
      <c r="DQ247" s="59"/>
      <c r="DR247" s="59"/>
      <c r="DS247" s="59"/>
      <c r="DT247" s="59"/>
      <c r="DU247" s="59"/>
      <c r="DV247" s="59"/>
      <c r="DW247" s="59"/>
      <c r="DX247" s="59"/>
      <c r="DY247" s="59"/>
      <c r="DZ247" s="59"/>
      <c r="EA247" s="59"/>
      <c r="EB247" s="59"/>
      <c r="EC247" s="59"/>
      <c r="ED247" s="59"/>
      <c r="EE247" s="59"/>
      <c r="EF247" s="59"/>
      <c r="EG247" s="59"/>
      <c r="EH247" s="59"/>
      <c r="EI247" s="59"/>
      <c r="EJ247" s="59"/>
      <c r="EK247" s="59"/>
      <c r="EL247" s="59"/>
      <c r="EM247" s="59"/>
      <c r="EN247" s="59"/>
      <c r="EO247" s="59"/>
      <c r="EP247" s="59"/>
      <c r="EQ247" s="59"/>
      <c r="ER247" s="59"/>
      <c r="ES247" s="59"/>
      <c r="ET247" s="59"/>
      <c r="EU247" s="59"/>
      <c r="EV247" s="59"/>
      <c r="EW247" s="59"/>
    </row>
    <row r="248" spans="1:153" outlineLevel="1" x14ac:dyDescent="0.2">
      <c r="A248" s="17">
        <v>42</v>
      </c>
      <c r="B248" s="17">
        <v>0</v>
      </c>
      <c r="C248" s="1">
        <v>3.6599079162619659E-6</v>
      </c>
      <c r="D248" s="1">
        <f t="shared" si="4"/>
        <v>-3.6599079162619659E-6</v>
      </c>
      <c r="E248" s="1">
        <f t="shared" si="5"/>
        <v>7.3198292277081458E-6</v>
      </c>
      <c r="F248" s="1">
        <f t="shared" si="6"/>
        <v>-2.7055182918820095E-3</v>
      </c>
      <c r="G248" s="1">
        <f t="shared" si="7"/>
        <v>-1.9130920812226854E-3</v>
      </c>
      <c r="H248" s="1">
        <v>8.939100326676518E-5</v>
      </c>
      <c r="I248" s="1">
        <f t="shared" si="8"/>
        <v>3.2719328602498528E-10</v>
      </c>
      <c r="J248" s="1">
        <f t="shared" si="9"/>
        <v>-1.9131775935659948E-3</v>
      </c>
      <c r="AZ248" s="59"/>
      <c r="BA248" s="59"/>
      <c r="BB248" s="59"/>
      <c r="BC248" s="59"/>
      <c r="BD248" s="59"/>
      <c r="BE248" s="59"/>
      <c r="BF248" s="59"/>
      <c r="BG248" s="72"/>
      <c r="BH248" s="59"/>
      <c r="BI248" s="59"/>
      <c r="BJ248" s="59"/>
      <c r="BK248" s="59">
        <f t="shared" si="10"/>
        <v>1</v>
      </c>
      <c r="BL248" s="59">
        <f t="shared" si="11"/>
        <v>3.6599079162619659E-6</v>
      </c>
      <c r="BM248" s="59" t="e">
        <f t="shared" si="12"/>
        <v>#N/A</v>
      </c>
      <c r="BN248" s="59"/>
      <c r="BO248" s="59"/>
      <c r="BP248" s="59"/>
      <c r="BQ248" s="59"/>
      <c r="BR248" s="59"/>
      <c r="BS248" s="59"/>
      <c r="BT248" s="59"/>
      <c r="BU248" s="59"/>
      <c r="BV248" s="59"/>
      <c r="BW248" s="59"/>
      <c r="BX248" s="59"/>
      <c r="BY248" s="59"/>
      <c r="BZ248" s="59"/>
      <c r="CA248" s="59"/>
      <c r="CB248" s="59"/>
      <c r="CC248" s="59"/>
      <c r="CD248" s="59"/>
      <c r="CE248" s="59"/>
      <c r="CF248" s="59"/>
      <c r="CG248" s="59"/>
      <c r="CH248" s="59"/>
      <c r="CI248" s="59"/>
      <c r="CJ248" s="59"/>
      <c r="CK248" s="59"/>
      <c r="CL248" s="59"/>
      <c r="CM248" s="59"/>
      <c r="CN248" s="59"/>
      <c r="CO248" s="59"/>
      <c r="CP248" s="59"/>
      <c r="CQ248" s="59"/>
      <c r="CR248" s="59"/>
      <c r="CS248" s="59"/>
      <c r="CT248" s="59"/>
      <c r="CU248" s="59"/>
      <c r="CV248" s="59"/>
      <c r="CW248" s="59"/>
      <c r="CX248" s="59"/>
      <c r="CY248" s="59"/>
      <c r="CZ248" s="59"/>
      <c r="DA248" s="59"/>
      <c r="DB248" s="59"/>
      <c r="DC248" s="59"/>
      <c r="DD248" s="59"/>
      <c r="DE248" s="59"/>
      <c r="DF248" s="59"/>
      <c r="DG248" s="59"/>
      <c r="DH248" s="59"/>
      <c r="DI248" s="59"/>
      <c r="DJ248" s="59"/>
      <c r="DK248" s="59"/>
      <c r="DL248" s="59"/>
      <c r="DM248" s="59"/>
      <c r="DN248" s="59"/>
      <c r="DO248" s="59"/>
      <c r="DP248" s="59"/>
      <c r="DQ248" s="59"/>
      <c r="DR248" s="59"/>
      <c r="DS248" s="59"/>
      <c r="DT248" s="59"/>
      <c r="DU248" s="59"/>
      <c r="DV248" s="59"/>
      <c r="DW248" s="59"/>
      <c r="DX248" s="59"/>
      <c r="DY248" s="59"/>
      <c r="DZ248" s="59"/>
      <c r="EA248" s="59"/>
      <c r="EB248" s="59"/>
      <c r="EC248" s="59"/>
      <c r="ED248" s="59"/>
      <c r="EE248" s="59"/>
      <c r="EF248" s="59"/>
      <c r="EG248" s="59"/>
      <c r="EH248" s="59"/>
      <c r="EI248" s="59"/>
      <c r="EJ248" s="59"/>
      <c r="EK248" s="59"/>
      <c r="EL248" s="59"/>
      <c r="EM248" s="59"/>
      <c r="EN248" s="59"/>
      <c r="EO248" s="59"/>
      <c r="EP248" s="59"/>
      <c r="EQ248" s="59"/>
      <c r="ER248" s="59"/>
      <c r="ES248" s="59"/>
      <c r="ET248" s="59"/>
      <c r="EU248" s="59"/>
      <c r="EV248" s="59"/>
      <c r="EW248" s="59"/>
    </row>
    <row r="249" spans="1:153" outlineLevel="1" x14ac:dyDescent="0.2">
      <c r="A249" s="17">
        <v>43</v>
      </c>
      <c r="B249" s="17">
        <v>0</v>
      </c>
      <c r="C249" s="1">
        <v>5.0652904576254428E-3</v>
      </c>
      <c r="D249" s="1">
        <f t="shared" si="4"/>
        <v>-5.0652904576254428E-3</v>
      </c>
      <c r="E249" s="1">
        <f t="shared" si="5"/>
        <v>1.0156325053825747E-2</v>
      </c>
      <c r="F249" s="1">
        <f t="shared" si="6"/>
        <v>-0.10077859422429818</v>
      </c>
      <c r="G249" s="1">
        <f t="shared" si="7"/>
        <v>-7.1351792182765134E-2</v>
      </c>
      <c r="H249" s="1">
        <v>3.3065912457702282E-2</v>
      </c>
      <c r="I249" s="1">
        <f t="shared" si="8"/>
        <v>1.7409785198636789E-4</v>
      </c>
      <c r="J249" s="1">
        <f t="shared" si="9"/>
        <v>-7.2561533195480865E-2</v>
      </c>
      <c r="AZ249" s="59"/>
      <c r="BA249" s="59"/>
      <c r="BB249" s="59"/>
      <c r="BC249" s="59"/>
      <c r="BD249" s="59"/>
      <c r="BE249" s="59"/>
      <c r="BF249" s="59"/>
      <c r="BG249" s="72"/>
      <c r="BH249" s="59"/>
      <c r="BI249" s="59"/>
      <c r="BJ249" s="59"/>
      <c r="BK249" s="59">
        <f t="shared" si="10"/>
        <v>1</v>
      </c>
      <c r="BL249" s="59">
        <f t="shared" si="11"/>
        <v>5.0652904576254428E-3</v>
      </c>
      <c r="BM249" s="59" t="e">
        <f t="shared" si="12"/>
        <v>#N/A</v>
      </c>
      <c r="BN249" s="59"/>
      <c r="BO249" s="59"/>
      <c r="BP249" s="59"/>
      <c r="BQ249" s="59"/>
      <c r="BR249" s="59"/>
      <c r="BS249" s="59"/>
      <c r="BT249" s="59"/>
      <c r="BU249" s="59"/>
      <c r="BV249" s="59"/>
      <c r="BW249" s="59"/>
      <c r="BX249" s="59"/>
      <c r="BY249" s="59"/>
      <c r="BZ249" s="59"/>
      <c r="CA249" s="59"/>
      <c r="CB249" s="59"/>
      <c r="CC249" s="59"/>
      <c r="CD249" s="59"/>
      <c r="CE249" s="59"/>
      <c r="CF249" s="59"/>
      <c r="CG249" s="59"/>
      <c r="CH249" s="59"/>
      <c r="CI249" s="59"/>
      <c r="CJ249" s="59"/>
      <c r="CK249" s="59"/>
      <c r="CL249" s="59"/>
      <c r="CM249" s="59"/>
      <c r="CN249" s="59"/>
      <c r="CO249" s="59"/>
      <c r="CP249" s="59"/>
      <c r="CQ249" s="59"/>
      <c r="CR249" s="59"/>
      <c r="CS249" s="59"/>
      <c r="CT249" s="59"/>
      <c r="CU249" s="59"/>
      <c r="CV249" s="59"/>
      <c r="CW249" s="59"/>
      <c r="CX249" s="59"/>
      <c r="CY249" s="59"/>
      <c r="CZ249" s="59"/>
      <c r="DA249" s="59"/>
      <c r="DB249" s="59"/>
      <c r="DC249" s="59"/>
      <c r="DD249" s="59"/>
      <c r="DE249" s="59"/>
      <c r="DF249" s="59"/>
      <c r="DG249" s="59"/>
      <c r="DH249" s="59"/>
      <c r="DI249" s="59"/>
      <c r="DJ249" s="59"/>
      <c r="DK249" s="59"/>
      <c r="DL249" s="59"/>
      <c r="DM249" s="59"/>
      <c r="DN249" s="59"/>
      <c r="DO249" s="59"/>
      <c r="DP249" s="59"/>
      <c r="DQ249" s="59"/>
      <c r="DR249" s="59"/>
      <c r="DS249" s="59"/>
      <c r="DT249" s="59"/>
      <c r="DU249" s="59"/>
      <c r="DV249" s="59"/>
      <c r="DW249" s="59"/>
      <c r="DX249" s="59"/>
      <c r="DY249" s="59"/>
      <c r="DZ249" s="59"/>
      <c r="EA249" s="59"/>
      <c r="EB249" s="59"/>
      <c r="EC249" s="59"/>
      <c r="ED249" s="59"/>
      <c r="EE249" s="59"/>
      <c r="EF249" s="59"/>
      <c r="EG249" s="59"/>
      <c r="EH249" s="59"/>
      <c r="EI249" s="59"/>
      <c r="EJ249" s="59"/>
      <c r="EK249" s="59"/>
      <c r="EL249" s="59"/>
      <c r="EM249" s="59"/>
      <c r="EN249" s="59"/>
      <c r="EO249" s="59"/>
      <c r="EP249" s="59"/>
      <c r="EQ249" s="59"/>
      <c r="ER249" s="59"/>
      <c r="ES249" s="59"/>
      <c r="ET249" s="59"/>
      <c r="EU249" s="59"/>
      <c r="EV249" s="59"/>
      <c r="EW249" s="59"/>
    </row>
    <row r="250" spans="1:153" outlineLevel="1" x14ac:dyDescent="0.2">
      <c r="A250" s="17">
        <v>44</v>
      </c>
      <c r="B250" s="17">
        <v>1</v>
      </c>
      <c r="C250" s="1">
        <v>0.99028620330821027</v>
      </c>
      <c r="D250" s="1">
        <f t="shared" si="4"/>
        <v>9.7137966917897334E-3</v>
      </c>
      <c r="E250" s="1">
        <f t="shared" si="5"/>
        <v>1.952256676494972E-2</v>
      </c>
      <c r="F250" s="1">
        <f t="shared" si="6"/>
        <v>0.13972317905397702</v>
      </c>
      <c r="G250" s="1">
        <f t="shared" si="7"/>
        <v>9.9040800186743508E-2</v>
      </c>
      <c r="H250" s="1">
        <v>6.859486036484802E-2</v>
      </c>
      <c r="I250" s="1">
        <f t="shared" si="8"/>
        <v>7.2240580521438667E-4</v>
      </c>
      <c r="J250" s="1">
        <f t="shared" si="9"/>
        <v>0.10262302815082412</v>
      </c>
      <c r="AZ250" s="59"/>
      <c r="BA250" s="59"/>
      <c r="BB250" s="59"/>
      <c r="BC250" s="59"/>
      <c r="BD250" s="59"/>
      <c r="BE250" s="59"/>
      <c r="BF250" s="59"/>
      <c r="BG250" s="72"/>
      <c r="BH250" s="59"/>
      <c r="BI250" s="59"/>
      <c r="BJ250" s="59"/>
      <c r="BK250" s="59">
        <f t="shared" si="10"/>
        <v>0</v>
      </c>
      <c r="BL250" s="59" t="e">
        <f t="shared" si="11"/>
        <v>#N/A</v>
      </c>
      <c r="BM250" s="59">
        <f t="shared" si="12"/>
        <v>0.99028620330821027</v>
      </c>
      <c r="BN250" s="59"/>
      <c r="BO250" s="59"/>
      <c r="BP250" s="59"/>
      <c r="BQ250" s="59"/>
      <c r="BR250" s="59"/>
      <c r="BS250" s="59"/>
      <c r="BT250" s="59"/>
      <c r="BU250" s="59"/>
      <c r="BV250" s="59"/>
      <c r="BW250" s="59"/>
      <c r="BX250" s="59"/>
      <c r="BY250" s="59"/>
      <c r="BZ250" s="59"/>
      <c r="CA250" s="59"/>
      <c r="CB250" s="59"/>
      <c r="CC250" s="59"/>
      <c r="CD250" s="59"/>
      <c r="CE250" s="59"/>
      <c r="CF250" s="59"/>
      <c r="CG250" s="59"/>
      <c r="CH250" s="59"/>
      <c r="CI250" s="59"/>
      <c r="CJ250" s="59"/>
      <c r="CK250" s="59"/>
      <c r="CL250" s="59"/>
      <c r="CM250" s="59"/>
      <c r="CN250" s="59"/>
      <c r="CO250" s="59"/>
      <c r="CP250" s="59"/>
      <c r="CQ250" s="59"/>
      <c r="CR250" s="59"/>
      <c r="CS250" s="59"/>
      <c r="CT250" s="59"/>
      <c r="CU250" s="59"/>
      <c r="CV250" s="59"/>
      <c r="CW250" s="59"/>
      <c r="CX250" s="59"/>
      <c r="CY250" s="59"/>
      <c r="CZ250" s="59"/>
      <c r="DA250" s="59"/>
      <c r="DB250" s="59"/>
      <c r="DC250" s="59"/>
      <c r="DD250" s="59"/>
      <c r="DE250" s="59"/>
      <c r="DF250" s="59"/>
      <c r="DG250" s="59"/>
      <c r="DH250" s="59"/>
      <c r="DI250" s="59"/>
      <c r="DJ250" s="59"/>
      <c r="DK250" s="59"/>
      <c r="DL250" s="59"/>
      <c r="DM250" s="59"/>
      <c r="DN250" s="59"/>
      <c r="DO250" s="59"/>
      <c r="DP250" s="59"/>
      <c r="DQ250" s="59"/>
      <c r="DR250" s="59"/>
      <c r="DS250" s="59"/>
      <c r="DT250" s="59"/>
      <c r="DU250" s="59"/>
      <c r="DV250" s="59"/>
      <c r="DW250" s="59"/>
      <c r="DX250" s="59"/>
      <c r="DY250" s="59"/>
      <c r="DZ250" s="59"/>
      <c r="EA250" s="59"/>
      <c r="EB250" s="59"/>
      <c r="EC250" s="59"/>
      <c r="ED250" s="59"/>
      <c r="EE250" s="59"/>
      <c r="EF250" s="59"/>
      <c r="EG250" s="59"/>
      <c r="EH250" s="59"/>
      <c r="EI250" s="59"/>
      <c r="EJ250" s="59"/>
      <c r="EK250" s="59"/>
      <c r="EL250" s="59"/>
      <c r="EM250" s="59"/>
      <c r="EN250" s="59"/>
      <c r="EO250" s="59"/>
      <c r="EP250" s="59"/>
      <c r="EQ250" s="59"/>
      <c r="ER250" s="59"/>
      <c r="ES250" s="59"/>
      <c r="ET250" s="59"/>
      <c r="EU250" s="59"/>
      <c r="EV250" s="59"/>
      <c r="EW250" s="59"/>
    </row>
    <row r="251" spans="1:153" outlineLevel="1" x14ac:dyDescent="0.2">
      <c r="A251" s="17">
        <v>45</v>
      </c>
      <c r="B251" s="17">
        <v>0</v>
      </c>
      <c r="C251" s="1">
        <v>0.50767195876871851</v>
      </c>
      <c r="D251" s="1">
        <f t="shared" si="4"/>
        <v>-0.50767195876871851</v>
      </c>
      <c r="E251" s="1">
        <f t="shared" si="5"/>
        <v>1.4172200683981719</v>
      </c>
      <c r="F251" s="1">
        <f t="shared" si="6"/>
        <v>-1.1904705239518414</v>
      </c>
      <c r="G251" s="1">
        <f t="shared" si="7"/>
        <v>-1.0154634628032677</v>
      </c>
      <c r="H251" s="1">
        <v>0.48282658314865445</v>
      </c>
      <c r="I251" s="1">
        <f t="shared" si="8"/>
        <v>0.96268362139307539</v>
      </c>
      <c r="J251" s="1">
        <f t="shared" si="9"/>
        <v>-1.41203741653027</v>
      </c>
      <c r="AZ251" s="59"/>
      <c r="BA251" s="59"/>
      <c r="BB251" s="59"/>
      <c r="BC251" s="59"/>
      <c r="BD251" s="59"/>
      <c r="BE251" s="59"/>
      <c r="BF251" s="59"/>
      <c r="BG251" s="72"/>
      <c r="BH251" s="59"/>
      <c r="BI251" s="59"/>
      <c r="BJ251" s="59"/>
      <c r="BK251" s="59">
        <f t="shared" si="10"/>
        <v>1</v>
      </c>
      <c r="BL251" s="59">
        <f t="shared" si="11"/>
        <v>0.50767195876871851</v>
      </c>
      <c r="BM251" s="59" t="e">
        <f t="shared" si="12"/>
        <v>#N/A</v>
      </c>
      <c r="BN251" s="59"/>
      <c r="BO251" s="59"/>
      <c r="BP251" s="59"/>
      <c r="BQ251" s="59"/>
      <c r="BR251" s="59"/>
      <c r="BS251" s="59"/>
      <c r="BT251" s="59"/>
      <c r="BU251" s="59"/>
      <c r="BV251" s="59"/>
      <c r="BW251" s="59"/>
      <c r="BX251" s="59"/>
      <c r="BY251" s="59"/>
      <c r="BZ251" s="59"/>
      <c r="CA251" s="59"/>
      <c r="CB251" s="59"/>
      <c r="CC251" s="59"/>
      <c r="CD251" s="59"/>
      <c r="CE251" s="59"/>
      <c r="CF251" s="59"/>
      <c r="CG251" s="59"/>
      <c r="CH251" s="59"/>
      <c r="CI251" s="59"/>
      <c r="CJ251" s="59"/>
      <c r="CK251" s="59"/>
      <c r="CL251" s="59"/>
      <c r="CM251" s="59"/>
      <c r="CN251" s="59"/>
      <c r="CO251" s="59"/>
      <c r="CP251" s="59"/>
      <c r="CQ251" s="59"/>
      <c r="CR251" s="59"/>
      <c r="CS251" s="59"/>
      <c r="CT251" s="59"/>
      <c r="CU251" s="59"/>
      <c r="CV251" s="59"/>
      <c r="CW251" s="59"/>
      <c r="CX251" s="59"/>
      <c r="CY251" s="59"/>
      <c r="CZ251" s="59"/>
      <c r="DA251" s="59"/>
      <c r="DB251" s="59"/>
      <c r="DC251" s="59"/>
      <c r="DD251" s="59"/>
      <c r="DE251" s="59"/>
      <c r="DF251" s="59"/>
      <c r="DG251" s="59"/>
      <c r="DH251" s="59"/>
      <c r="DI251" s="59"/>
      <c r="DJ251" s="59"/>
      <c r="DK251" s="59"/>
      <c r="DL251" s="59"/>
      <c r="DM251" s="59"/>
      <c r="DN251" s="59"/>
      <c r="DO251" s="59"/>
      <c r="DP251" s="59"/>
      <c r="DQ251" s="59"/>
      <c r="DR251" s="59"/>
      <c r="DS251" s="59"/>
      <c r="DT251" s="59"/>
      <c r="DU251" s="59"/>
      <c r="DV251" s="59"/>
      <c r="DW251" s="59"/>
      <c r="DX251" s="59"/>
      <c r="DY251" s="59"/>
      <c r="DZ251" s="59"/>
      <c r="EA251" s="59"/>
      <c r="EB251" s="59"/>
      <c r="EC251" s="59"/>
      <c r="ED251" s="59"/>
      <c r="EE251" s="59"/>
      <c r="EF251" s="59"/>
      <c r="EG251" s="59"/>
      <c r="EH251" s="59"/>
      <c r="EI251" s="59"/>
      <c r="EJ251" s="59"/>
      <c r="EK251" s="59"/>
      <c r="EL251" s="59"/>
      <c r="EM251" s="59"/>
      <c r="EN251" s="59"/>
      <c r="EO251" s="59"/>
      <c r="EP251" s="59"/>
      <c r="EQ251" s="59"/>
      <c r="ER251" s="59"/>
      <c r="ES251" s="59"/>
      <c r="ET251" s="59"/>
      <c r="EU251" s="59"/>
      <c r="EV251" s="59"/>
      <c r="EW251" s="59"/>
    </row>
    <row r="252" spans="1:153" outlineLevel="1" x14ac:dyDescent="0.2">
      <c r="A252" s="17">
        <v>46</v>
      </c>
      <c r="B252" s="17">
        <v>0</v>
      </c>
      <c r="C252" s="1">
        <v>3.0458808963705598E-4</v>
      </c>
      <c r="D252" s="1">
        <f t="shared" si="4"/>
        <v>-3.0458808963705598E-4</v>
      </c>
      <c r="E252" s="1">
        <f t="shared" si="5"/>
        <v>6.0926897202144862E-4</v>
      </c>
      <c r="F252" s="1">
        <f t="shared" si="6"/>
        <v>-2.4683374405081827E-2</v>
      </c>
      <c r="G252" s="1">
        <f t="shared" si="7"/>
        <v>-1.7455110764696986E-2</v>
      </c>
      <c r="H252" s="1">
        <v>1.8268165590600101E-3</v>
      </c>
      <c r="I252" s="1">
        <f t="shared" si="8"/>
        <v>5.5761475825769593E-7</v>
      </c>
      <c r="J252" s="1">
        <f t="shared" si="9"/>
        <v>-1.7471076285280718E-2</v>
      </c>
      <c r="AZ252" s="59"/>
      <c r="BA252" s="59"/>
      <c r="BB252" s="59"/>
      <c r="BC252" s="59"/>
      <c r="BD252" s="59"/>
      <c r="BE252" s="59"/>
      <c r="BF252" s="59"/>
      <c r="BG252" s="72"/>
      <c r="BH252" s="59"/>
      <c r="BI252" s="59"/>
      <c r="BJ252" s="59"/>
      <c r="BK252" s="59">
        <f t="shared" si="10"/>
        <v>1</v>
      </c>
      <c r="BL252" s="59">
        <f t="shared" si="11"/>
        <v>3.0458808963705598E-4</v>
      </c>
      <c r="BM252" s="59" t="e">
        <f t="shared" si="12"/>
        <v>#N/A</v>
      </c>
      <c r="BN252" s="59"/>
      <c r="BO252" s="59"/>
      <c r="BP252" s="59"/>
      <c r="BQ252" s="59"/>
      <c r="BR252" s="59"/>
      <c r="BS252" s="59"/>
      <c r="BT252" s="59"/>
      <c r="BU252" s="59"/>
      <c r="BV252" s="59"/>
      <c r="BW252" s="59"/>
      <c r="BX252" s="59"/>
      <c r="BY252" s="59"/>
      <c r="BZ252" s="59"/>
      <c r="CA252" s="59"/>
      <c r="CB252" s="59"/>
      <c r="CC252" s="59"/>
      <c r="CD252" s="59"/>
      <c r="CE252" s="59"/>
      <c r="CF252" s="59"/>
      <c r="CG252" s="59"/>
      <c r="CH252" s="59"/>
      <c r="CI252" s="59"/>
      <c r="CJ252" s="59"/>
      <c r="CK252" s="59"/>
      <c r="CL252" s="59"/>
      <c r="CM252" s="59"/>
      <c r="CN252" s="59"/>
      <c r="CO252" s="59"/>
      <c r="CP252" s="59"/>
      <c r="CQ252" s="59"/>
      <c r="CR252" s="59"/>
      <c r="CS252" s="59"/>
      <c r="CT252" s="59"/>
      <c r="CU252" s="59"/>
      <c r="CV252" s="59"/>
      <c r="CW252" s="59"/>
      <c r="CX252" s="59"/>
      <c r="CY252" s="59"/>
      <c r="CZ252" s="59"/>
      <c r="DA252" s="59"/>
      <c r="DB252" s="59"/>
      <c r="DC252" s="59"/>
      <c r="DD252" s="59"/>
      <c r="DE252" s="59"/>
      <c r="DF252" s="59"/>
      <c r="DG252" s="59"/>
      <c r="DH252" s="59"/>
      <c r="DI252" s="59"/>
      <c r="DJ252" s="59"/>
      <c r="DK252" s="59"/>
      <c r="DL252" s="59"/>
      <c r="DM252" s="59"/>
      <c r="DN252" s="59"/>
      <c r="DO252" s="59"/>
      <c r="DP252" s="59"/>
      <c r="DQ252" s="59"/>
      <c r="DR252" s="59"/>
      <c r="DS252" s="59"/>
      <c r="DT252" s="59"/>
      <c r="DU252" s="59"/>
      <c r="DV252" s="59"/>
      <c r="DW252" s="59"/>
      <c r="DX252" s="59"/>
      <c r="DY252" s="59"/>
      <c r="DZ252" s="59"/>
      <c r="EA252" s="59"/>
      <c r="EB252" s="59"/>
      <c r="EC252" s="59"/>
      <c r="ED252" s="59"/>
      <c r="EE252" s="59"/>
      <c r="EF252" s="59"/>
      <c r="EG252" s="59"/>
      <c r="EH252" s="59"/>
      <c r="EI252" s="59"/>
      <c r="EJ252" s="59"/>
      <c r="EK252" s="59"/>
      <c r="EL252" s="59"/>
      <c r="EM252" s="59"/>
      <c r="EN252" s="59"/>
      <c r="EO252" s="59"/>
      <c r="EP252" s="59"/>
      <c r="EQ252" s="59"/>
      <c r="ER252" s="59"/>
      <c r="ES252" s="59"/>
      <c r="ET252" s="59"/>
      <c r="EU252" s="59"/>
      <c r="EV252" s="59"/>
      <c r="EW252" s="59"/>
    </row>
    <row r="253" spans="1:153" outlineLevel="1" x14ac:dyDescent="0.2">
      <c r="A253" s="17">
        <v>47</v>
      </c>
      <c r="B253" s="17">
        <v>0</v>
      </c>
      <c r="C253" s="1">
        <v>1.3913646580703757E-3</v>
      </c>
      <c r="D253" s="1">
        <f t="shared" si="4"/>
        <v>-1.3913646580703757E-3</v>
      </c>
      <c r="E253" s="1">
        <f t="shared" si="5"/>
        <v>2.784667009319355E-3</v>
      </c>
      <c r="F253" s="1">
        <f t="shared" si="6"/>
        <v>-5.2769944185296944E-2</v>
      </c>
      <c r="G253" s="1">
        <f t="shared" si="7"/>
        <v>-3.7326977522587498E-2</v>
      </c>
      <c r="H253" s="1">
        <v>7.4597493374218074E-3</v>
      </c>
      <c r="I253" s="1">
        <f t="shared" si="8"/>
        <v>1.0471810081581867E-5</v>
      </c>
      <c r="J253" s="1">
        <f t="shared" si="9"/>
        <v>-3.746698628197008E-2</v>
      </c>
      <c r="AZ253" s="59"/>
      <c r="BA253" s="59"/>
      <c r="BB253" s="59"/>
      <c r="BC253" s="59"/>
      <c r="BD253" s="59"/>
      <c r="BE253" s="59"/>
      <c r="BF253" s="59"/>
      <c r="BG253" s="72"/>
      <c r="BH253" s="59"/>
      <c r="BI253" s="59"/>
      <c r="BJ253" s="59"/>
      <c r="BK253" s="59">
        <f t="shared" si="10"/>
        <v>1</v>
      </c>
      <c r="BL253" s="59">
        <f t="shared" si="11"/>
        <v>1.3913646580703757E-3</v>
      </c>
      <c r="BM253" s="59" t="e">
        <f t="shared" si="12"/>
        <v>#N/A</v>
      </c>
      <c r="BN253" s="59"/>
      <c r="BO253" s="59"/>
      <c r="BP253" s="59"/>
      <c r="BQ253" s="59"/>
      <c r="BR253" s="59"/>
      <c r="BS253" s="59"/>
      <c r="BT253" s="59"/>
      <c r="BU253" s="59"/>
      <c r="BV253" s="59"/>
      <c r="BW253" s="59"/>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59"/>
      <c r="DI253" s="59"/>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row>
    <row r="254" spans="1:153" outlineLevel="1" x14ac:dyDescent="0.2">
      <c r="A254" s="17">
        <v>48</v>
      </c>
      <c r="B254" s="17">
        <v>0</v>
      </c>
      <c r="C254" s="1">
        <v>1.3876755369179848E-5</v>
      </c>
      <c r="D254" s="1">
        <f t="shared" si="4"/>
        <v>-1.3876755369179848E-5</v>
      </c>
      <c r="E254" s="1">
        <f t="shared" si="5"/>
        <v>2.7753703304715037E-5</v>
      </c>
      <c r="F254" s="1">
        <f t="shared" si="6"/>
        <v>-5.2681783668280481E-3</v>
      </c>
      <c r="G254" s="1">
        <f t="shared" si="7"/>
        <v>-3.7251775710953204E-3</v>
      </c>
      <c r="H254" s="1">
        <v>2.4418329357994874E-4</v>
      </c>
      <c r="I254" s="1">
        <f t="shared" si="8"/>
        <v>3.3893464736817721E-9</v>
      </c>
      <c r="J254" s="1">
        <f t="shared" si="9"/>
        <v>-3.7256324674698272E-3</v>
      </c>
      <c r="AZ254" s="59"/>
      <c r="BA254" s="59"/>
      <c r="BB254" s="59"/>
      <c r="BC254" s="59"/>
      <c r="BD254" s="59"/>
      <c r="BE254" s="59"/>
      <c r="BF254" s="59"/>
      <c r="BG254" s="72"/>
      <c r="BH254" s="59"/>
      <c r="BI254" s="59"/>
      <c r="BJ254" s="59"/>
      <c r="BK254" s="59">
        <f t="shared" si="10"/>
        <v>1</v>
      </c>
      <c r="BL254" s="59">
        <f t="shared" si="11"/>
        <v>1.3876755369179848E-5</v>
      </c>
      <c r="BM254" s="59" t="e">
        <f t="shared" si="12"/>
        <v>#N/A</v>
      </c>
      <c r="BN254" s="59"/>
      <c r="BO254" s="59"/>
      <c r="BP254" s="59"/>
      <c r="BQ254" s="59"/>
      <c r="BR254" s="59"/>
      <c r="BS254" s="59"/>
      <c r="BT254" s="59"/>
      <c r="BU254" s="59"/>
      <c r="BV254" s="59"/>
      <c r="BW254" s="59"/>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59"/>
      <c r="DI254" s="59"/>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row>
    <row r="255" spans="1:153" outlineLevel="1" x14ac:dyDescent="0.2">
      <c r="A255" s="17">
        <v>49</v>
      </c>
      <c r="B255" s="17">
        <v>0</v>
      </c>
      <c r="C255" s="1">
        <v>3.0229771059421513E-6</v>
      </c>
      <c r="D255" s="1">
        <f t="shared" si="4"/>
        <v>-3.0229771059421513E-6</v>
      </c>
      <c r="E255" s="1">
        <f t="shared" si="5"/>
        <v>6.0459633504498656E-6</v>
      </c>
      <c r="F255" s="1">
        <f t="shared" si="6"/>
        <v>-2.4588540726220142E-3</v>
      </c>
      <c r="G255" s="1">
        <f t="shared" si="7"/>
        <v>-1.7386737026711941E-3</v>
      </c>
      <c r="H255" s="1">
        <v>5.755677151118197E-5</v>
      </c>
      <c r="I255" s="1">
        <f t="shared" si="8"/>
        <v>1.7400334361878617E-10</v>
      </c>
      <c r="J255" s="1">
        <f t="shared" si="9"/>
        <v>-1.7387237410537589E-3</v>
      </c>
      <c r="AZ255" s="59"/>
      <c r="BA255" s="59"/>
      <c r="BB255" s="59"/>
      <c r="BC255" s="59"/>
      <c r="BD255" s="59"/>
      <c r="BE255" s="59"/>
      <c r="BF255" s="59"/>
      <c r="BG255" s="72"/>
      <c r="BH255" s="59"/>
      <c r="BI255" s="59"/>
      <c r="BJ255" s="59"/>
      <c r="BK255" s="59">
        <f t="shared" si="10"/>
        <v>1</v>
      </c>
      <c r="BL255" s="59">
        <f t="shared" si="11"/>
        <v>3.0229771059421513E-6</v>
      </c>
      <c r="BM255" s="59" t="e">
        <f t="shared" si="12"/>
        <v>#N/A</v>
      </c>
      <c r="BN255" s="59"/>
      <c r="BO255" s="59"/>
      <c r="BP255" s="59"/>
      <c r="BQ255" s="59"/>
      <c r="BR255" s="59"/>
      <c r="BS255" s="59"/>
      <c r="BT255" s="59"/>
      <c r="BU255" s="59"/>
      <c r="BV255" s="59"/>
      <c r="BW255" s="59"/>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59"/>
      <c r="DI255" s="59"/>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row>
    <row r="256" spans="1:153" outlineLevel="1" x14ac:dyDescent="0.2">
      <c r="A256" s="17">
        <v>50</v>
      </c>
      <c r="B256" s="17">
        <v>0</v>
      </c>
      <c r="C256" s="1">
        <v>5.2633129769087011E-4</v>
      </c>
      <c r="D256" s="1">
        <f t="shared" si="4"/>
        <v>-5.2633129769087011E-4</v>
      </c>
      <c r="E256" s="1">
        <f t="shared" si="5"/>
        <v>1.052939717259711E-3</v>
      </c>
      <c r="F256" s="1">
        <f t="shared" si="6"/>
        <v>-3.2449032608996391E-2</v>
      </c>
      <c r="G256" s="1">
        <f t="shared" si="7"/>
        <v>-2.2947951285666391E-2</v>
      </c>
      <c r="H256" s="1">
        <v>3.9057557240606959E-3</v>
      </c>
      <c r="I256" s="1">
        <f t="shared" si="8"/>
        <v>2.0648689126222874E-6</v>
      </c>
      <c r="J256" s="1">
        <f t="shared" si="9"/>
        <v>-2.2992897536455472E-2</v>
      </c>
      <c r="AZ256" s="59"/>
      <c r="BA256" s="59"/>
      <c r="BB256" s="59"/>
      <c r="BC256" s="59"/>
      <c r="BD256" s="59"/>
      <c r="BE256" s="59"/>
      <c r="BF256" s="59"/>
      <c r="BG256" s="72"/>
      <c r="BH256" s="59"/>
      <c r="BI256" s="59"/>
      <c r="BJ256" s="59"/>
      <c r="BK256" s="59">
        <f t="shared" si="10"/>
        <v>1</v>
      </c>
      <c r="BL256" s="59">
        <f t="shared" si="11"/>
        <v>5.2633129769087011E-4</v>
      </c>
      <c r="BM256" s="59" t="e">
        <f t="shared" si="12"/>
        <v>#N/A</v>
      </c>
      <c r="BN256" s="59"/>
      <c r="BO256" s="59"/>
      <c r="BP256" s="59"/>
      <c r="BQ256" s="59"/>
      <c r="BR256" s="59"/>
      <c r="BS256" s="59"/>
      <c r="BT256" s="59"/>
      <c r="BU256" s="59"/>
      <c r="BV256" s="59"/>
      <c r="BW256" s="59"/>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59"/>
      <c r="DI256" s="59"/>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row>
    <row r="257" spans="1:153" outlineLevel="1" x14ac:dyDescent="0.2">
      <c r="A257" s="17">
        <v>51</v>
      </c>
      <c r="B257" s="17">
        <v>0</v>
      </c>
      <c r="C257" s="1">
        <v>1.2287487957256991E-3</v>
      </c>
      <c r="D257" s="1">
        <f t="shared" si="4"/>
        <v>-1.2287487957256991E-3</v>
      </c>
      <c r="E257" s="1">
        <f t="shared" si="5"/>
        <v>2.4590086529909655E-3</v>
      </c>
      <c r="F257" s="1">
        <f t="shared" si="6"/>
        <v>-4.9588392321096332E-2</v>
      </c>
      <c r="G257" s="1">
        <f t="shared" si="7"/>
        <v>-3.5075069163224781E-2</v>
      </c>
      <c r="H257" s="1">
        <v>5.8842123144010865E-3</v>
      </c>
      <c r="I257" s="1">
        <f t="shared" si="8"/>
        <v>7.281962460721327E-6</v>
      </c>
      <c r="J257" s="1">
        <f t="shared" si="9"/>
        <v>-3.5178721398961096E-2</v>
      </c>
      <c r="AZ257" s="59"/>
      <c r="BA257" s="59"/>
      <c r="BB257" s="59"/>
      <c r="BC257" s="59"/>
      <c r="BD257" s="59"/>
      <c r="BE257" s="59"/>
      <c r="BF257" s="59"/>
      <c r="BG257" s="72"/>
      <c r="BH257" s="59"/>
      <c r="BI257" s="59"/>
      <c r="BJ257" s="59"/>
      <c r="BK257" s="59">
        <f t="shared" si="10"/>
        <v>1</v>
      </c>
      <c r="BL257" s="59">
        <f t="shared" si="11"/>
        <v>1.2287487957256991E-3</v>
      </c>
      <c r="BM257" s="59" t="e">
        <f t="shared" si="12"/>
        <v>#N/A</v>
      </c>
      <c r="BN257" s="59"/>
      <c r="BO257" s="59"/>
      <c r="BP257" s="59"/>
      <c r="BQ257" s="59"/>
      <c r="BR257" s="59"/>
      <c r="BS257" s="59"/>
      <c r="BT257" s="59"/>
      <c r="BU257" s="59"/>
      <c r="BV257" s="59"/>
      <c r="BW257" s="59"/>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59"/>
      <c r="DI257" s="59"/>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row>
    <row r="258" spans="1:153" outlineLevel="1" x14ac:dyDescent="0.2">
      <c r="A258" s="17">
        <v>52</v>
      </c>
      <c r="B258" s="17">
        <v>0</v>
      </c>
      <c r="C258" s="1">
        <v>4.5043953418637072E-6</v>
      </c>
      <c r="D258" s="1">
        <f t="shared" si="4"/>
        <v>-4.5043953418637072E-6</v>
      </c>
      <c r="E258" s="1">
        <f t="shared" si="5"/>
        <v>9.0088109735027013E-6</v>
      </c>
      <c r="F258" s="1">
        <f t="shared" si="6"/>
        <v>-3.0014681363463949E-3</v>
      </c>
      <c r="G258" s="1">
        <f t="shared" si="7"/>
        <v>-2.1223608627027818E-3</v>
      </c>
      <c r="H258" s="1">
        <v>6.1728429249523583E-5</v>
      </c>
      <c r="I258" s="1">
        <f t="shared" si="8"/>
        <v>2.7806766630176773E-10</v>
      </c>
      <c r="J258" s="1">
        <f t="shared" si="9"/>
        <v>-2.1224263707367561E-3</v>
      </c>
      <c r="AZ258" s="59"/>
      <c r="BA258" s="59"/>
      <c r="BB258" s="59"/>
      <c r="BC258" s="59"/>
      <c r="BD258" s="59"/>
      <c r="BE258" s="59"/>
      <c r="BF258" s="59"/>
      <c r="BG258" s="72"/>
      <c r="BH258" s="59"/>
      <c r="BI258" s="59"/>
      <c r="BJ258" s="59"/>
      <c r="BK258" s="59">
        <f t="shared" si="10"/>
        <v>1</v>
      </c>
      <c r="BL258" s="59">
        <f t="shared" si="11"/>
        <v>4.5043953418637072E-6</v>
      </c>
      <c r="BM258" s="59" t="e">
        <f t="shared" si="12"/>
        <v>#N/A</v>
      </c>
      <c r="BN258" s="59"/>
      <c r="BO258" s="59"/>
      <c r="BP258" s="59"/>
      <c r="BQ258" s="59"/>
      <c r="BR258" s="59"/>
      <c r="BS258" s="59"/>
      <c r="BT258" s="59"/>
      <c r="BU258" s="59"/>
      <c r="BV258" s="59"/>
      <c r="BW258" s="59"/>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59"/>
      <c r="DI258" s="59"/>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row>
    <row r="259" spans="1:153" outlineLevel="1" x14ac:dyDescent="0.2">
      <c r="A259" s="17">
        <v>53</v>
      </c>
      <c r="B259" s="17">
        <v>0</v>
      </c>
      <c r="C259" s="1">
        <v>0.32193734893853759</v>
      </c>
      <c r="D259" s="1">
        <f t="shared" si="4"/>
        <v>-0.32193734893853759</v>
      </c>
      <c r="E259" s="1">
        <f t="shared" si="5"/>
        <v>0.7770311792310246</v>
      </c>
      <c r="F259" s="1">
        <f t="shared" si="6"/>
        <v>-0.8814937204716915</v>
      </c>
      <c r="G259" s="1">
        <f t="shared" si="7"/>
        <v>-0.68905005238674488</v>
      </c>
      <c r="H259" s="1">
        <v>0.46261747913253393</v>
      </c>
      <c r="I259" s="1">
        <f t="shared" si="8"/>
        <v>0.40873331878353047</v>
      </c>
      <c r="J259" s="1">
        <f t="shared" si="9"/>
        <v>-0.93995919777281101</v>
      </c>
      <c r="AZ259" s="59"/>
      <c r="BA259" s="59"/>
      <c r="BB259" s="59"/>
      <c r="BC259" s="59"/>
      <c r="BD259" s="59"/>
      <c r="BE259" s="59"/>
      <c r="BF259" s="59"/>
      <c r="BG259" s="72"/>
      <c r="BH259" s="59"/>
      <c r="BI259" s="59"/>
      <c r="BJ259" s="59"/>
      <c r="BK259" s="59">
        <f t="shared" si="10"/>
        <v>1</v>
      </c>
      <c r="BL259" s="59">
        <f t="shared" si="11"/>
        <v>0.32193734893853759</v>
      </c>
      <c r="BM259" s="59" t="e">
        <f t="shared" si="12"/>
        <v>#N/A</v>
      </c>
      <c r="BN259" s="59"/>
      <c r="BO259" s="59"/>
      <c r="BP259" s="59"/>
      <c r="BQ259" s="59"/>
      <c r="BR259" s="59"/>
      <c r="BS259" s="59"/>
      <c r="BT259" s="59"/>
      <c r="BU259" s="59"/>
      <c r="BV259" s="59"/>
      <c r="BW259" s="59"/>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59"/>
      <c r="DI259" s="59"/>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row>
    <row r="260" spans="1:153" outlineLevel="1" x14ac:dyDescent="0.2">
      <c r="A260" s="17">
        <v>54</v>
      </c>
      <c r="B260" s="17">
        <v>0</v>
      </c>
      <c r="C260" s="1">
        <v>2.6461061789205564E-5</v>
      </c>
      <c r="D260" s="1">
        <f t="shared" si="4"/>
        <v>-2.6461061789205564E-5</v>
      </c>
      <c r="E260" s="1">
        <f t="shared" si="5"/>
        <v>5.2922823778282356E-5</v>
      </c>
      <c r="F260" s="1">
        <f t="shared" si="6"/>
        <v>-7.274807473623089E-3</v>
      </c>
      <c r="G260" s="1">
        <f t="shared" si="7"/>
        <v>-5.144099726436569E-3</v>
      </c>
      <c r="H260" s="1">
        <v>5.214325669554064E-4</v>
      </c>
      <c r="I260" s="1">
        <f t="shared" si="8"/>
        <v>1.380522297634345E-8</v>
      </c>
      <c r="J260" s="1">
        <f t="shared" si="9"/>
        <v>-5.1454414017167785E-3</v>
      </c>
      <c r="AZ260" s="59"/>
      <c r="BA260" s="59"/>
      <c r="BB260" s="59"/>
      <c r="BC260" s="59"/>
      <c r="BD260" s="59"/>
      <c r="BE260" s="59"/>
      <c r="BF260" s="59"/>
      <c r="BG260" s="72"/>
      <c r="BH260" s="59"/>
      <c r="BI260" s="59"/>
      <c r="BJ260" s="59"/>
      <c r="BK260" s="59">
        <f t="shared" si="10"/>
        <v>1</v>
      </c>
      <c r="BL260" s="59">
        <f t="shared" si="11"/>
        <v>2.6461061789205564E-5</v>
      </c>
      <c r="BM260" s="59" t="e">
        <f t="shared" si="12"/>
        <v>#N/A</v>
      </c>
      <c r="BN260" s="59"/>
      <c r="BO260" s="59"/>
      <c r="BP260" s="59"/>
      <c r="BQ260" s="59"/>
      <c r="BR260" s="59"/>
      <c r="BS260" s="59"/>
      <c r="BT260" s="59"/>
      <c r="BU260" s="59"/>
      <c r="BV260" s="59"/>
      <c r="BW260" s="59"/>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59"/>
      <c r="DI260" s="59"/>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row>
    <row r="261" spans="1:153" outlineLevel="1" x14ac:dyDescent="0.2">
      <c r="A261" s="17">
        <v>55</v>
      </c>
      <c r="B261" s="17">
        <v>0</v>
      </c>
      <c r="C261" s="1">
        <v>5.4612016026558458E-6</v>
      </c>
      <c r="D261" s="1">
        <f t="shared" si="4"/>
        <v>-5.4612016026558458E-6</v>
      </c>
      <c r="E261" s="1">
        <f t="shared" si="5"/>
        <v>1.0922433030116262E-5</v>
      </c>
      <c r="F261" s="1">
        <f t="shared" si="6"/>
        <v>-3.3049104420719575E-3</v>
      </c>
      <c r="G261" s="1">
        <f t="shared" si="7"/>
        <v>-2.3369277754226102E-3</v>
      </c>
      <c r="H261" s="1">
        <v>7.9337837154725075E-5</v>
      </c>
      <c r="I261" s="1">
        <f t="shared" si="8"/>
        <v>4.3331666806981546E-10</v>
      </c>
      <c r="J261" s="1">
        <f t="shared" si="9"/>
        <v>-2.3370204843367846E-3</v>
      </c>
      <c r="AZ261" s="59"/>
      <c r="BA261" s="59"/>
      <c r="BB261" s="59"/>
      <c r="BC261" s="59"/>
      <c r="BD261" s="59"/>
      <c r="BE261" s="59"/>
      <c r="BF261" s="59"/>
      <c r="BG261" s="72"/>
      <c r="BH261" s="59"/>
      <c r="BI261" s="59"/>
      <c r="BJ261" s="59"/>
      <c r="BK261" s="59">
        <f t="shared" si="10"/>
        <v>1</v>
      </c>
      <c r="BL261" s="59">
        <f t="shared" si="11"/>
        <v>5.4612016026558458E-6</v>
      </c>
      <c r="BM261" s="59" t="e">
        <f t="shared" si="12"/>
        <v>#N/A</v>
      </c>
      <c r="BN261" s="59"/>
      <c r="BO261" s="59"/>
      <c r="BP261" s="59"/>
      <c r="BQ261" s="59"/>
      <c r="BR261" s="59"/>
      <c r="BS261" s="59"/>
      <c r="BT261" s="59"/>
      <c r="BU261" s="59"/>
      <c r="BV261" s="59"/>
      <c r="BW261" s="59"/>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59"/>
      <c r="DI261" s="59"/>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row>
    <row r="262" spans="1:153" outlineLevel="1" x14ac:dyDescent="0.2">
      <c r="A262" s="17">
        <v>56</v>
      </c>
      <c r="B262" s="17">
        <v>0</v>
      </c>
      <c r="C262" s="1">
        <v>2.3557075630101232E-2</v>
      </c>
      <c r="D262" s="1">
        <f t="shared" si="4"/>
        <v>-2.3557075630101232E-2</v>
      </c>
      <c r="E262" s="1">
        <f t="shared" si="5"/>
        <v>4.7677959119190531E-2</v>
      </c>
      <c r="F262" s="1">
        <f t="shared" si="6"/>
        <v>-0.2183528317178198</v>
      </c>
      <c r="G262" s="1">
        <f t="shared" si="7"/>
        <v>-0.15532353167020596</v>
      </c>
      <c r="H262" s="1">
        <v>0.10667732469629573</v>
      </c>
      <c r="I262" s="1">
        <f t="shared" si="8"/>
        <v>2.8809669182544126E-3</v>
      </c>
      <c r="J262" s="1">
        <f t="shared" si="9"/>
        <v>-0.16433613847465167</v>
      </c>
      <c r="AZ262" s="59"/>
      <c r="BA262" s="59"/>
      <c r="BB262" s="59"/>
      <c r="BC262" s="59"/>
      <c r="BD262" s="59"/>
      <c r="BE262" s="59"/>
      <c r="BF262" s="59"/>
      <c r="BG262" s="72"/>
      <c r="BH262" s="59"/>
      <c r="BI262" s="59"/>
      <c r="BJ262" s="59"/>
      <c r="BK262" s="59">
        <f t="shared" si="10"/>
        <v>1</v>
      </c>
      <c r="BL262" s="59">
        <f t="shared" si="11"/>
        <v>2.3557075630101232E-2</v>
      </c>
      <c r="BM262" s="59" t="e">
        <f t="shared" si="12"/>
        <v>#N/A</v>
      </c>
      <c r="BN262" s="59"/>
      <c r="BO262" s="59"/>
      <c r="BP262" s="59"/>
      <c r="BQ262" s="59"/>
      <c r="BR262" s="59"/>
      <c r="BS262" s="59"/>
      <c r="BT262" s="59"/>
      <c r="BU262" s="59"/>
      <c r="BV262" s="59"/>
      <c r="BW262" s="59"/>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59"/>
      <c r="DI262" s="59"/>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row>
    <row r="263" spans="1:153" outlineLevel="1" x14ac:dyDescent="0.2">
      <c r="A263" s="17">
        <v>57</v>
      </c>
      <c r="B263" s="17">
        <v>0</v>
      </c>
      <c r="C263" s="1">
        <v>8.680626748621211E-6</v>
      </c>
      <c r="D263" s="1">
        <f t="shared" si="4"/>
        <v>-8.680626748621211E-6</v>
      </c>
      <c r="E263" s="1">
        <f t="shared" si="5"/>
        <v>1.7361328850787904E-5</v>
      </c>
      <c r="F263" s="1">
        <f t="shared" si="6"/>
        <v>-4.1666927953459571E-3</v>
      </c>
      <c r="G263" s="1">
        <f t="shared" si="7"/>
        <v>-2.9463031246896644E-3</v>
      </c>
      <c r="H263" s="1">
        <v>1.0862073447425438E-4</v>
      </c>
      <c r="I263" s="1">
        <f t="shared" si="8"/>
        <v>9.4300666820876053E-10</v>
      </c>
      <c r="J263" s="1">
        <f t="shared" si="9"/>
        <v>-2.9464631525312323E-3</v>
      </c>
      <c r="AZ263" s="59"/>
      <c r="BA263" s="59"/>
      <c r="BB263" s="59"/>
      <c r="BC263" s="59"/>
      <c r="BD263" s="59"/>
      <c r="BE263" s="59"/>
      <c r="BF263" s="59"/>
      <c r="BG263" s="72"/>
      <c r="BH263" s="59"/>
      <c r="BI263" s="59"/>
      <c r="BJ263" s="59"/>
      <c r="BK263" s="59">
        <f t="shared" si="10"/>
        <v>1</v>
      </c>
      <c r="BL263" s="59">
        <f t="shared" si="11"/>
        <v>8.680626748621211E-6</v>
      </c>
      <c r="BM263" s="59" t="e">
        <f t="shared" si="12"/>
        <v>#N/A</v>
      </c>
      <c r="BN263" s="59"/>
      <c r="BO263" s="59"/>
      <c r="BP263" s="59"/>
      <c r="BQ263" s="59"/>
      <c r="BR263" s="59"/>
      <c r="BS263" s="59"/>
      <c r="BT263" s="59"/>
      <c r="BU263" s="59"/>
      <c r="BV263" s="59"/>
      <c r="BW263" s="59"/>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59"/>
      <c r="DI263" s="59"/>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row>
    <row r="264" spans="1:153" outlineLevel="1" x14ac:dyDescent="0.2">
      <c r="A264" s="17">
        <v>58</v>
      </c>
      <c r="B264" s="17">
        <v>0</v>
      </c>
      <c r="C264" s="1">
        <v>2.1205631587126089E-5</v>
      </c>
      <c r="D264" s="1">
        <f t="shared" si="4"/>
        <v>-2.1205631587126089E-5</v>
      </c>
      <c r="E264" s="1">
        <f t="shared" si="5"/>
        <v>4.2411712859327731E-5</v>
      </c>
      <c r="F264" s="1">
        <f t="shared" si="6"/>
        <v>-6.5124275703709539E-3</v>
      </c>
      <c r="G264" s="1">
        <f t="shared" si="7"/>
        <v>-4.605006110253604E-3</v>
      </c>
      <c r="H264" s="1">
        <v>2.1625257793830683E-4</v>
      </c>
      <c r="I264" s="1">
        <f t="shared" si="8"/>
        <v>4.5868616644498838E-9</v>
      </c>
      <c r="J264" s="1">
        <f t="shared" si="9"/>
        <v>-4.6055041132472656E-3</v>
      </c>
      <c r="AZ264" s="59"/>
      <c r="BA264" s="59"/>
      <c r="BB264" s="59"/>
      <c r="BC264" s="59"/>
      <c r="BD264" s="59"/>
      <c r="BE264" s="59"/>
      <c r="BF264" s="59"/>
      <c r="BG264" s="72"/>
      <c r="BH264" s="59"/>
      <c r="BI264" s="59"/>
      <c r="BJ264" s="59"/>
      <c r="BK264" s="59">
        <f t="shared" si="10"/>
        <v>1</v>
      </c>
      <c r="BL264" s="59">
        <f t="shared" si="11"/>
        <v>2.1205631587126089E-5</v>
      </c>
      <c r="BM264" s="59" t="e">
        <f t="shared" si="12"/>
        <v>#N/A</v>
      </c>
      <c r="BN264" s="59"/>
      <c r="BO264" s="59"/>
      <c r="BP264" s="59"/>
      <c r="BQ264" s="59"/>
      <c r="BR264" s="59"/>
      <c r="BS264" s="59"/>
      <c r="BT264" s="59"/>
      <c r="BU264" s="59"/>
      <c r="BV264" s="59"/>
      <c r="BW264" s="59"/>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59"/>
      <c r="DI264" s="59"/>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row>
    <row r="265" spans="1:153" outlineLevel="1" x14ac:dyDescent="0.2">
      <c r="A265" s="17">
        <v>59</v>
      </c>
      <c r="B265" s="17">
        <v>0</v>
      </c>
      <c r="C265" s="1">
        <v>8.0211851922661829E-4</v>
      </c>
      <c r="D265" s="1">
        <f t="shared" si="4"/>
        <v>-8.0211851922661829E-4</v>
      </c>
      <c r="E265" s="1">
        <f t="shared" si="5"/>
        <v>1.6048807768314413E-3</v>
      </c>
      <c r="F265" s="1">
        <f t="shared" si="6"/>
        <v>-4.0060963253913923E-2</v>
      </c>
      <c r="G265" s="1">
        <f t="shared" si="7"/>
        <v>-2.8333062486045005E-2</v>
      </c>
      <c r="H265" s="1">
        <v>6.0707515588882223E-3</v>
      </c>
      <c r="I265" s="1">
        <f t="shared" si="8"/>
        <v>4.9031369989364655E-6</v>
      </c>
      <c r="J265" s="1">
        <f t="shared" si="9"/>
        <v>-2.8419457539458196E-2</v>
      </c>
      <c r="AZ265" s="59"/>
      <c r="BA265" s="59"/>
      <c r="BB265" s="59"/>
      <c r="BC265" s="59"/>
      <c r="BD265" s="59"/>
      <c r="BE265" s="59"/>
      <c r="BF265" s="59"/>
      <c r="BG265" s="72"/>
      <c r="BH265" s="59"/>
      <c r="BI265" s="59"/>
      <c r="BJ265" s="59"/>
      <c r="BK265" s="59">
        <f t="shared" si="10"/>
        <v>1</v>
      </c>
      <c r="BL265" s="59">
        <f t="shared" si="11"/>
        <v>8.0211851922661829E-4</v>
      </c>
      <c r="BM265" s="59" t="e">
        <f t="shared" si="12"/>
        <v>#N/A</v>
      </c>
      <c r="BN265" s="59"/>
      <c r="BO265" s="59"/>
      <c r="BP265" s="59"/>
      <c r="BQ265" s="59"/>
      <c r="BR265" s="59"/>
      <c r="BS265" s="59"/>
      <c r="BT265" s="59"/>
      <c r="BU265" s="59"/>
      <c r="BV265" s="59"/>
      <c r="BW265" s="59"/>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59"/>
      <c r="DI265" s="59"/>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row>
    <row r="266" spans="1:153" outlineLevel="1" x14ac:dyDescent="0.2">
      <c r="A266" s="17">
        <v>60</v>
      </c>
      <c r="B266" s="17">
        <v>0</v>
      </c>
      <c r="C266" s="1">
        <v>3.3279264064565533E-4</v>
      </c>
      <c r="D266" s="1">
        <f t="shared" si="4"/>
        <v>-3.3279264064565533E-4</v>
      </c>
      <c r="E266" s="1">
        <f t="shared" si="5"/>
        <v>6.6569605681054923E-4</v>
      </c>
      <c r="F266" s="1">
        <f t="shared" si="6"/>
        <v>-2.5801086349426242E-2</v>
      </c>
      <c r="G266" s="1">
        <f t="shared" si="7"/>
        <v>-1.8245641355038509E-2</v>
      </c>
      <c r="H266" s="1">
        <v>4.0789751892192977E-3</v>
      </c>
      <c r="I266" s="1">
        <f t="shared" si="8"/>
        <v>1.3634663705778077E-6</v>
      </c>
      <c r="J266" s="1">
        <f t="shared" si="9"/>
        <v>-1.8282967341962553E-2</v>
      </c>
      <c r="AZ266" s="59"/>
      <c r="BA266" s="59"/>
      <c r="BB266" s="59"/>
      <c r="BC266" s="59"/>
      <c r="BD266" s="59"/>
      <c r="BE266" s="59"/>
      <c r="BF266" s="59"/>
      <c r="BG266" s="72"/>
      <c r="BH266" s="59"/>
      <c r="BI266" s="59"/>
      <c r="BJ266" s="59"/>
      <c r="BK266" s="59">
        <f t="shared" si="10"/>
        <v>1</v>
      </c>
      <c r="BL266" s="59">
        <f t="shared" si="11"/>
        <v>3.3279264064565533E-4</v>
      </c>
      <c r="BM266" s="59" t="e">
        <f t="shared" si="12"/>
        <v>#N/A</v>
      </c>
      <c r="BN266" s="59"/>
      <c r="BO266" s="59"/>
      <c r="BP266" s="59"/>
      <c r="BQ266" s="59"/>
      <c r="BR266" s="59"/>
      <c r="BS266" s="59"/>
      <c r="BT266" s="59"/>
      <c r="BU266" s="59"/>
      <c r="BV266" s="59"/>
      <c r="BW266" s="59"/>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59"/>
      <c r="DI266" s="59"/>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row>
    <row r="267" spans="1:153" outlineLevel="1" x14ac:dyDescent="0.2">
      <c r="A267" s="17">
        <v>61</v>
      </c>
      <c r="B267" s="17">
        <v>0</v>
      </c>
      <c r="C267" s="1">
        <v>1.7537448861046078E-5</v>
      </c>
      <c r="D267" s="1">
        <f t="shared" si="4"/>
        <v>-1.7537448861046078E-5</v>
      </c>
      <c r="E267" s="1">
        <f t="shared" si="5"/>
        <v>3.5075205287559113E-5</v>
      </c>
      <c r="F267" s="1">
        <f t="shared" si="6"/>
        <v>-5.9224323793150326E-3</v>
      </c>
      <c r="G267" s="1">
        <f t="shared" si="7"/>
        <v>-4.1878104575723794E-3</v>
      </c>
      <c r="H267" s="1">
        <v>2.2887137934218772E-4</v>
      </c>
      <c r="I267" s="1">
        <f t="shared" si="8"/>
        <v>4.0148093793305923E-9</v>
      </c>
      <c r="J267" s="1">
        <f t="shared" si="9"/>
        <v>-4.1882897748283738E-3</v>
      </c>
      <c r="AZ267" s="59"/>
      <c r="BA267" s="59"/>
      <c r="BB267" s="59"/>
      <c r="BC267" s="59"/>
      <c r="BD267" s="59"/>
      <c r="BE267" s="59"/>
      <c r="BF267" s="59"/>
      <c r="BG267" s="72"/>
      <c r="BH267" s="59"/>
      <c r="BI267" s="59"/>
      <c r="BJ267" s="59"/>
      <c r="BK267" s="59">
        <f t="shared" si="10"/>
        <v>1</v>
      </c>
      <c r="BL267" s="59">
        <f t="shared" si="11"/>
        <v>1.7537448861046078E-5</v>
      </c>
      <c r="BM267" s="59" t="e">
        <f t="shared" si="12"/>
        <v>#N/A</v>
      </c>
      <c r="BN267" s="59"/>
      <c r="BO267" s="59"/>
      <c r="BP267" s="59"/>
      <c r="BQ267" s="59"/>
      <c r="BR267" s="59"/>
      <c r="BS267" s="59"/>
      <c r="BT267" s="59"/>
      <c r="BU267" s="59"/>
      <c r="BV267" s="59"/>
      <c r="BW267" s="59"/>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59"/>
      <c r="DI267" s="59"/>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row>
    <row r="268" spans="1:153" outlineLevel="1" x14ac:dyDescent="0.2">
      <c r="A268" s="17">
        <v>62</v>
      </c>
      <c r="B268" s="17">
        <v>0</v>
      </c>
      <c r="C268" s="1">
        <v>3.5531569366082294E-3</v>
      </c>
      <c r="D268" s="1">
        <f t="shared" si="4"/>
        <v>-3.5531569366082294E-3</v>
      </c>
      <c r="E268" s="1">
        <f t="shared" si="5"/>
        <v>7.1189687829122956E-3</v>
      </c>
      <c r="F268" s="1">
        <f t="shared" si="6"/>
        <v>-8.4373981670372147E-2</v>
      </c>
      <c r="G268" s="1">
        <f t="shared" si="7"/>
        <v>-5.9714544954462413E-2</v>
      </c>
      <c r="H268" s="1">
        <v>2.4439471286908664E-2</v>
      </c>
      <c r="I268" s="1">
        <f t="shared" si="8"/>
        <v>8.9330104141527433E-5</v>
      </c>
      <c r="J268" s="1">
        <f t="shared" si="9"/>
        <v>-6.0457894300579469E-2</v>
      </c>
      <c r="AZ268" s="59"/>
      <c r="BA268" s="59"/>
      <c r="BB268" s="59"/>
      <c r="BC268" s="59"/>
      <c r="BD268" s="59"/>
      <c r="BE268" s="59"/>
      <c r="BF268" s="59"/>
      <c r="BG268" s="72"/>
      <c r="BH268" s="59"/>
      <c r="BI268" s="59"/>
      <c r="BJ268" s="59"/>
      <c r="BK268" s="59">
        <f t="shared" si="10"/>
        <v>1</v>
      </c>
      <c r="BL268" s="59">
        <f t="shared" si="11"/>
        <v>3.5531569366082294E-3</v>
      </c>
      <c r="BM268" s="59" t="e">
        <f t="shared" si="12"/>
        <v>#N/A</v>
      </c>
      <c r="BN268" s="59"/>
      <c r="BO268" s="59"/>
      <c r="BP268" s="59"/>
      <c r="BQ268" s="59"/>
      <c r="BR268" s="59"/>
      <c r="BS268" s="59"/>
      <c r="BT268" s="59"/>
      <c r="BU268" s="59"/>
      <c r="BV268" s="59"/>
      <c r="BW268" s="59"/>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59"/>
      <c r="DI268" s="59"/>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row>
    <row r="269" spans="1:153" outlineLevel="1" x14ac:dyDescent="0.2">
      <c r="A269" s="17">
        <v>63</v>
      </c>
      <c r="B269" s="17">
        <v>0</v>
      </c>
      <c r="C269" s="1">
        <v>1.7941804673416656E-3</v>
      </c>
      <c r="D269" s="1">
        <f t="shared" si="4"/>
        <v>-1.7941804673416656E-3</v>
      </c>
      <c r="E269" s="1">
        <f t="shared" si="5"/>
        <v>3.5915838738326037E-3</v>
      </c>
      <c r="F269" s="1">
        <f t="shared" si="6"/>
        <v>-5.9929824577021777E-2</v>
      </c>
      <c r="G269" s="1">
        <f t="shared" si="7"/>
        <v>-4.2395817445698668E-2</v>
      </c>
      <c r="H269" s="1">
        <v>1.0163147934598864E-2</v>
      </c>
      <c r="I269" s="1">
        <f t="shared" si="8"/>
        <v>1.8454855766507191E-5</v>
      </c>
      <c r="J269" s="1">
        <f t="shared" si="9"/>
        <v>-4.2612911102804449E-2</v>
      </c>
      <c r="AZ269" s="59"/>
      <c r="BA269" s="59"/>
      <c r="BB269" s="59"/>
      <c r="BC269" s="59"/>
      <c r="BD269" s="59"/>
      <c r="BE269" s="59"/>
      <c r="BF269" s="59"/>
      <c r="BG269" s="72"/>
      <c r="BH269" s="59"/>
      <c r="BI269" s="59"/>
      <c r="BJ269" s="59"/>
      <c r="BK269" s="59">
        <f t="shared" si="10"/>
        <v>1</v>
      </c>
      <c r="BL269" s="59">
        <f t="shared" si="11"/>
        <v>1.7941804673416656E-3</v>
      </c>
      <c r="BM269" s="59" t="e">
        <f t="shared" si="12"/>
        <v>#N/A</v>
      </c>
      <c r="BN269" s="59"/>
      <c r="BO269" s="59"/>
      <c r="BP269" s="59"/>
      <c r="BQ269" s="59"/>
      <c r="BR269" s="59"/>
      <c r="BS269" s="59"/>
      <c r="BT269" s="59"/>
      <c r="BU269" s="59"/>
      <c r="BV269" s="59"/>
      <c r="BW269" s="59"/>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59"/>
      <c r="DI269" s="59"/>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row>
    <row r="270" spans="1:153" outlineLevel="1" x14ac:dyDescent="0.2">
      <c r="A270" s="17">
        <v>64</v>
      </c>
      <c r="B270" s="17">
        <v>1</v>
      </c>
      <c r="C270" s="1">
        <v>0.86974114847609374</v>
      </c>
      <c r="D270" s="1">
        <f t="shared" si="4"/>
        <v>0.13025885152390626</v>
      </c>
      <c r="E270" s="1">
        <f t="shared" si="5"/>
        <v>0.27911928418346649</v>
      </c>
      <c r="F270" s="1">
        <f t="shared" si="6"/>
        <v>0.52831740855613163</v>
      </c>
      <c r="G270" s="1">
        <f t="shared" si="7"/>
        <v>0.38699790465140965</v>
      </c>
      <c r="H270" s="1">
        <v>0.65185876520288888</v>
      </c>
      <c r="I270" s="1">
        <f t="shared" si="8"/>
        <v>0.28042405916382618</v>
      </c>
      <c r="J270" s="1">
        <f t="shared" si="9"/>
        <v>0.65588980581223233</v>
      </c>
      <c r="AZ270" s="59"/>
      <c r="BA270" s="59"/>
      <c r="BB270" s="59"/>
      <c r="BC270" s="59"/>
      <c r="BD270" s="59"/>
      <c r="BE270" s="59"/>
      <c r="BF270" s="59"/>
      <c r="BG270" s="72"/>
      <c r="BH270" s="59"/>
      <c r="BI270" s="59"/>
      <c r="BJ270" s="59"/>
      <c r="BK270" s="59">
        <f t="shared" si="10"/>
        <v>0</v>
      </c>
      <c r="BL270" s="59" t="e">
        <f t="shared" si="11"/>
        <v>#N/A</v>
      </c>
      <c r="BM270" s="59">
        <f t="shared" si="12"/>
        <v>0.86974114847609374</v>
      </c>
      <c r="BN270" s="59"/>
      <c r="BO270" s="59"/>
      <c r="BP270" s="59"/>
      <c r="BQ270" s="59"/>
      <c r="BR270" s="59"/>
      <c r="BS270" s="59"/>
      <c r="BT270" s="59"/>
      <c r="BU270" s="59"/>
      <c r="BV270" s="59"/>
      <c r="BW270" s="59"/>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59"/>
      <c r="DI270" s="59"/>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row>
    <row r="271" spans="1:153" outlineLevel="1" x14ac:dyDescent="0.2">
      <c r="A271" s="17">
        <v>65</v>
      </c>
      <c r="B271" s="17">
        <v>0</v>
      </c>
      <c r="C271" s="1">
        <v>1.1818589931205064E-6</v>
      </c>
      <c r="D271" s="1">
        <f t="shared" si="4"/>
        <v>-1.1818589931205064E-6</v>
      </c>
      <c r="E271" s="1">
        <f t="shared" si="5"/>
        <v>2.3637193832035891E-6</v>
      </c>
      <c r="F271" s="1">
        <f t="shared" si="6"/>
        <v>-1.5374392291091017E-3</v>
      </c>
      <c r="G271" s="1">
        <f t="shared" si="7"/>
        <v>-1.0871340257359425E-3</v>
      </c>
      <c r="H271" s="1">
        <v>2.8157700477183417E-5</v>
      </c>
      <c r="I271" s="1">
        <f t="shared" si="8"/>
        <v>3.3279407936613603E-11</v>
      </c>
      <c r="J271" s="1">
        <f t="shared" si="9"/>
        <v>-1.0871493316563154E-3</v>
      </c>
      <c r="AZ271" s="59"/>
      <c r="BA271" s="59"/>
      <c r="BB271" s="59"/>
      <c r="BC271" s="59"/>
      <c r="BD271" s="59"/>
      <c r="BE271" s="59"/>
      <c r="BF271" s="59"/>
      <c r="BG271" s="72"/>
      <c r="BH271" s="59"/>
      <c r="BI271" s="59"/>
      <c r="BJ271" s="59"/>
      <c r="BK271" s="59">
        <f t="shared" si="10"/>
        <v>1</v>
      </c>
      <c r="BL271" s="59">
        <f t="shared" si="11"/>
        <v>1.1818589931205064E-6</v>
      </c>
      <c r="BM271" s="59" t="e">
        <f t="shared" si="12"/>
        <v>#N/A</v>
      </c>
      <c r="BN271" s="59"/>
      <c r="BO271" s="59"/>
      <c r="BP271" s="59"/>
      <c r="BQ271" s="59"/>
      <c r="BR271" s="59"/>
      <c r="BS271" s="59"/>
      <c r="BT271" s="59"/>
      <c r="BU271" s="59"/>
      <c r="BV271" s="59"/>
      <c r="BW271" s="59"/>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c r="DE271" s="59"/>
      <c r="DF271" s="59"/>
      <c r="DG271" s="59"/>
      <c r="DH271" s="59"/>
      <c r="DI271" s="59"/>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row>
    <row r="272" spans="1:153" outlineLevel="1" x14ac:dyDescent="0.2">
      <c r="A272" s="17">
        <v>66</v>
      </c>
      <c r="B272" s="17">
        <v>0</v>
      </c>
      <c r="C272" s="1">
        <v>7.1532257736215703E-5</v>
      </c>
      <c r="D272" s="1">
        <f t="shared" ref="D272:D335" si="13">B272 - C272</f>
        <v>-7.1532257736215703E-5</v>
      </c>
      <c r="E272" s="1">
        <f t="shared" ref="E272:E335" si="14">2*IF(B272=1,LN(1/C272),LN(1/(1-C272)))</f>
        <v>1.4306963258050638E-4</v>
      </c>
      <c r="F272" s="1">
        <f t="shared" ref="F272:F335" si="15">SQRT(E272)*SIGN(D272)</f>
        <v>-1.196117187321152E-2</v>
      </c>
      <c r="G272" s="1">
        <f t="shared" ref="G272:G335" si="16">D272/(SQRT(C272*(1-C272)))</f>
        <v>-8.4579770019880957E-3</v>
      </c>
      <c r="H272" s="1">
        <v>6.6085144560612498E-4</v>
      </c>
      <c r="I272" s="1">
        <f t="shared" ref="I272:I335" si="17">G272^2*H272/(1-H272)</f>
        <v>4.7306840455155791E-8</v>
      </c>
      <c r="J272" s="1">
        <f t="shared" ref="J272:J335" si="18">G272/SQRT(1-H272)</f>
        <v>-8.4607731210932895E-3</v>
      </c>
      <c r="AZ272" s="59"/>
      <c r="BA272" s="59"/>
      <c r="BB272" s="59"/>
      <c r="BC272" s="59"/>
      <c r="BD272" s="59"/>
      <c r="BE272" s="59"/>
      <c r="BF272" s="59"/>
      <c r="BG272" s="72"/>
      <c r="BH272" s="59"/>
      <c r="BI272" s="59"/>
      <c r="BJ272" s="59"/>
      <c r="BK272" s="59">
        <f t="shared" ref="BK272:BK335" si="19">1-B272</f>
        <v>1</v>
      </c>
      <c r="BL272" s="59">
        <f t="shared" ref="BL272:BL335" si="20">IF(B272=0,C272,NA())</f>
        <v>7.1532257736215703E-5</v>
      </c>
      <c r="BM272" s="59" t="e">
        <f t="shared" ref="BM272:BM335" si="21">IF(B272=1,C272,NA())</f>
        <v>#N/A</v>
      </c>
      <c r="BN272" s="59"/>
      <c r="BO272" s="59"/>
      <c r="BP272" s="59"/>
      <c r="BQ272" s="59"/>
      <c r="BR272" s="59"/>
      <c r="BS272" s="59"/>
      <c r="BT272" s="59"/>
      <c r="BU272" s="59"/>
      <c r="BV272" s="59"/>
      <c r="BW272" s="59"/>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59"/>
      <c r="DI272" s="59"/>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row>
    <row r="273" spans="1:153" outlineLevel="1" x14ac:dyDescent="0.2">
      <c r="A273" s="17">
        <v>67</v>
      </c>
      <c r="B273" s="17">
        <v>0</v>
      </c>
      <c r="C273" s="1">
        <v>2.9866569771038612E-7</v>
      </c>
      <c r="D273" s="1">
        <f t="shared" si="13"/>
        <v>-2.9866569771038612E-7</v>
      </c>
      <c r="E273" s="1">
        <f t="shared" si="14"/>
        <v>5.9733148478032863E-7</v>
      </c>
      <c r="F273" s="1">
        <f t="shared" si="15"/>
        <v>-7.7287223056617105E-4</v>
      </c>
      <c r="G273" s="1">
        <f t="shared" si="16"/>
        <v>-5.4650323595712748E-4</v>
      </c>
      <c r="H273" s="1">
        <v>7.8765549502687529E-6</v>
      </c>
      <c r="I273" s="1">
        <f t="shared" si="17"/>
        <v>2.3524760117811443E-12</v>
      </c>
      <c r="J273" s="1">
        <f t="shared" si="18"/>
        <v>-5.4650538825122617E-4</v>
      </c>
      <c r="AZ273" s="59"/>
      <c r="BA273" s="59"/>
      <c r="BB273" s="59"/>
      <c r="BC273" s="59"/>
      <c r="BD273" s="59"/>
      <c r="BE273" s="59"/>
      <c r="BF273" s="59"/>
      <c r="BG273" s="72"/>
      <c r="BH273" s="59"/>
      <c r="BI273" s="59"/>
      <c r="BJ273" s="59"/>
      <c r="BK273" s="59">
        <f t="shared" si="19"/>
        <v>1</v>
      </c>
      <c r="BL273" s="59">
        <f t="shared" si="20"/>
        <v>2.9866569771038612E-7</v>
      </c>
      <c r="BM273" s="59" t="e">
        <f t="shared" si="21"/>
        <v>#N/A</v>
      </c>
      <c r="BN273" s="59"/>
      <c r="BO273" s="59"/>
      <c r="BP273" s="59"/>
      <c r="BQ273" s="59"/>
      <c r="BR273" s="59"/>
      <c r="BS273" s="59"/>
      <c r="BT273" s="59"/>
      <c r="BU273" s="59"/>
      <c r="BV273" s="59"/>
      <c r="BW273" s="59"/>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59"/>
      <c r="DI273" s="59"/>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row>
    <row r="274" spans="1:153" outlineLevel="1" x14ac:dyDescent="0.2">
      <c r="A274" s="17">
        <v>68</v>
      </c>
      <c r="B274" s="17">
        <v>0</v>
      </c>
      <c r="C274" s="1">
        <v>8.1721894826740804E-2</v>
      </c>
      <c r="D274" s="1">
        <f t="shared" si="13"/>
        <v>-8.1721894826740804E-2</v>
      </c>
      <c r="E274" s="1">
        <f t="shared" si="14"/>
        <v>0.17050997485787428</v>
      </c>
      <c r="F274" s="1">
        <f t="shared" si="15"/>
        <v>-0.41292853480702235</v>
      </c>
      <c r="G274" s="1">
        <f t="shared" si="16"/>
        <v>-0.29831981372431204</v>
      </c>
      <c r="H274" s="1">
        <v>0.23808726068282271</v>
      </c>
      <c r="I274" s="1">
        <f t="shared" si="17"/>
        <v>2.7809624286190836E-2</v>
      </c>
      <c r="J274" s="1">
        <f t="shared" si="18"/>
        <v>-0.34176649272083282</v>
      </c>
      <c r="AZ274" s="59"/>
      <c r="BA274" s="59"/>
      <c r="BB274" s="59"/>
      <c r="BC274" s="59"/>
      <c r="BD274" s="59"/>
      <c r="BE274" s="59"/>
      <c r="BF274" s="59"/>
      <c r="BG274" s="72"/>
      <c r="BH274" s="59"/>
      <c r="BI274" s="59"/>
      <c r="BJ274" s="59"/>
      <c r="BK274" s="59">
        <f t="shared" si="19"/>
        <v>1</v>
      </c>
      <c r="BL274" s="59">
        <f t="shared" si="20"/>
        <v>8.1721894826740804E-2</v>
      </c>
      <c r="BM274" s="59" t="e">
        <f t="shared" si="21"/>
        <v>#N/A</v>
      </c>
      <c r="BN274" s="59"/>
      <c r="BO274" s="59"/>
      <c r="BP274" s="59"/>
      <c r="BQ274" s="59"/>
      <c r="BR274" s="59"/>
      <c r="BS274" s="59"/>
      <c r="BT274" s="59"/>
      <c r="BU274" s="59"/>
      <c r="BV274" s="59"/>
      <c r="BW274" s="59"/>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59"/>
      <c r="DI274" s="59"/>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row>
    <row r="275" spans="1:153" outlineLevel="1" x14ac:dyDescent="0.2">
      <c r="A275" s="17">
        <v>69</v>
      </c>
      <c r="B275" s="17">
        <v>0</v>
      </c>
      <c r="C275" s="1">
        <v>3.2083456697899371E-3</v>
      </c>
      <c r="D275" s="1">
        <f t="shared" si="13"/>
        <v>-3.2083456697899371E-3</v>
      </c>
      <c r="E275" s="1">
        <f t="shared" si="14"/>
        <v>6.4270068913297972E-3</v>
      </c>
      <c r="F275" s="1">
        <f t="shared" si="15"/>
        <v>-8.0168615376154509E-2</v>
      </c>
      <c r="G275" s="1">
        <f t="shared" si="16"/>
        <v>-5.6733343662010646E-2</v>
      </c>
      <c r="H275" s="1">
        <v>1.8679416015055982E-2</v>
      </c>
      <c r="I275" s="1">
        <f t="shared" si="17"/>
        <v>6.1267357041957951E-5</v>
      </c>
      <c r="J275" s="1">
        <f t="shared" si="18"/>
        <v>-5.7270757286016057E-2</v>
      </c>
      <c r="AZ275" s="59"/>
      <c r="BA275" s="59"/>
      <c r="BB275" s="59"/>
      <c r="BC275" s="59"/>
      <c r="BD275" s="59"/>
      <c r="BE275" s="59"/>
      <c r="BF275" s="59"/>
      <c r="BG275" s="72"/>
      <c r="BH275" s="59"/>
      <c r="BI275" s="59"/>
      <c r="BJ275" s="59"/>
      <c r="BK275" s="59">
        <f t="shared" si="19"/>
        <v>1</v>
      </c>
      <c r="BL275" s="59">
        <f t="shared" si="20"/>
        <v>3.2083456697899371E-3</v>
      </c>
      <c r="BM275" s="59" t="e">
        <f t="shared" si="21"/>
        <v>#N/A</v>
      </c>
      <c r="BN275" s="59"/>
      <c r="BO275" s="59"/>
      <c r="BP275" s="59"/>
      <c r="BQ275" s="59"/>
      <c r="BR275" s="59"/>
      <c r="BS275" s="59"/>
      <c r="BT275" s="59"/>
      <c r="BU275" s="59"/>
      <c r="BV275" s="59"/>
      <c r="BW275" s="59"/>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59"/>
      <c r="DI275" s="59"/>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row>
    <row r="276" spans="1:153" outlineLevel="1" x14ac:dyDescent="0.2">
      <c r="A276" s="17">
        <v>70</v>
      </c>
      <c r="B276" s="17">
        <v>1</v>
      </c>
      <c r="C276" s="1">
        <v>0.98001096344545979</v>
      </c>
      <c r="D276" s="1">
        <f t="shared" si="13"/>
        <v>1.9989036554540207E-2</v>
      </c>
      <c r="E276" s="1">
        <f t="shared" si="14"/>
        <v>4.0383040381701776E-2</v>
      </c>
      <c r="F276" s="1">
        <f t="shared" si="15"/>
        <v>0.2009553193665243</v>
      </c>
      <c r="G276" s="1">
        <f t="shared" si="16"/>
        <v>0.14281718346817646</v>
      </c>
      <c r="H276" s="1">
        <v>0.20393753288011288</v>
      </c>
      <c r="I276" s="1">
        <f t="shared" si="17"/>
        <v>5.2252965263959008E-3</v>
      </c>
      <c r="J276" s="1">
        <f t="shared" si="18"/>
        <v>0.1600688739892259</v>
      </c>
      <c r="AZ276" s="59"/>
      <c r="BA276" s="59"/>
      <c r="BB276" s="59"/>
      <c r="BC276" s="59"/>
      <c r="BD276" s="59"/>
      <c r="BE276" s="59"/>
      <c r="BF276" s="59"/>
      <c r="BG276" s="72"/>
      <c r="BH276" s="59"/>
      <c r="BI276" s="59"/>
      <c r="BJ276" s="59"/>
      <c r="BK276" s="59">
        <f t="shared" si="19"/>
        <v>0</v>
      </c>
      <c r="BL276" s="59" t="e">
        <f t="shared" si="20"/>
        <v>#N/A</v>
      </c>
      <c r="BM276" s="59">
        <f t="shared" si="21"/>
        <v>0.98001096344545979</v>
      </c>
      <c r="BN276" s="59"/>
      <c r="BO276" s="59"/>
      <c r="BP276" s="59"/>
      <c r="BQ276" s="59"/>
      <c r="BR276" s="59"/>
      <c r="BS276" s="59"/>
      <c r="BT276" s="59"/>
      <c r="BU276" s="59"/>
      <c r="BV276" s="59"/>
      <c r="BW276" s="59"/>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59"/>
      <c r="DI276" s="59"/>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row>
    <row r="277" spans="1:153" outlineLevel="1" x14ac:dyDescent="0.2">
      <c r="A277" s="17">
        <v>71</v>
      </c>
      <c r="B277" s="17">
        <v>0</v>
      </c>
      <c r="C277" s="1">
        <v>1.2357406366991802E-4</v>
      </c>
      <c r="D277" s="1">
        <f t="shared" si="13"/>
        <v>-1.2357406366991802E-4</v>
      </c>
      <c r="E277" s="1">
        <f t="shared" si="14"/>
        <v>2.4716339914729085E-4</v>
      </c>
      <c r="F277" s="1">
        <f t="shared" si="15"/>
        <v>-1.5721431205437082E-2</v>
      </c>
      <c r="G277" s="1">
        <f t="shared" si="16"/>
        <v>-1.1117074080278811E-2</v>
      </c>
      <c r="H277" s="1">
        <v>1.2264165273909548E-3</v>
      </c>
      <c r="I277" s="1">
        <f t="shared" si="17"/>
        <v>1.5175812308048491E-7</v>
      </c>
      <c r="J277" s="1">
        <f t="shared" si="18"/>
        <v>-1.1123897438824554E-2</v>
      </c>
      <c r="AZ277" s="59"/>
      <c r="BA277" s="59"/>
      <c r="BB277" s="59"/>
      <c r="BC277" s="59"/>
      <c r="BD277" s="59"/>
      <c r="BE277" s="59"/>
      <c r="BF277" s="59"/>
      <c r="BG277" s="72"/>
      <c r="BH277" s="59"/>
      <c r="BI277" s="59"/>
      <c r="BJ277" s="59"/>
      <c r="BK277" s="59">
        <f t="shared" si="19"/>
        <v>1</v>
      </c>
      <c r="BL277" s="59">
        <f t="shared" si="20"/>
        <v>1.2357406366991802E-4</v>
      </c>
      <c r="BM277" s="59" t="e">
        <f t="shared" si="21"/>
        <v>#N/A</v>
      </c>
      <c r="BN277" s="59"/>
      <c r="BO277" s="59"/>
      <c r="BP277" s="59"/>
      <c r="BQ277" s="59"/>
      <c r="BR277" s="59"/>
      <c r="BS277" s="59"/>
      <c r="BT277" s="59"/>
      <c r="BU277" s="59"/>
      <c r="BV277" s="59"/>
      <c r="BW277" s="59"/>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59"/>
      <c r="DI277" s="59"/>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row>
    <row r="278" spans="1:153" outlineLevel="1" x14ac:dyDescent="0.2">
      <c r="A278" s="17">
        <v>72</v>
      </c>
      <c r="B278" s="17">
        <v>0</v>
      </c>
      <c r="C278" s="1">
        <v>1.6115741124948804E-4</v>
      </c>
      <c r="D278" s="1">
        <f t="shared" si="13"/>
        <v>-1.6115741124948804E-4</v>
      </c>
      <c r="E278" s="1">
        <f t="shared" si="14"/>
        <v>3.2234079700083431E-4</v>
      </c>
      <c r="F278" s="1">
        <f t="shared" si="15"/>
        <v>-1.7953851870861424E-2</v>
      </c>
      <c r="G278" s="1">
        <f t="shared" si="16"/>
        <v>-1.269580194973508E-2</v>
      </c>
      <c r="H278" s="1">
        <v>1.1506409790795103E-3</v>
      </c>
      <c r="I278" s="1">
        <f t="shared" si="17"/>
        <v>1.8567785895147469E-7</v>
      </c>
      <c r="J278" s="1">
        <f t="shared" si="18"/>
        <v>-1.2703112414123105E-2</v>
      </c>
      <c r="AZ278" s="59"/>
      <c r="BA278" s="59"/>
      <c r="BB278" s="59"/>
      <c r="BC278" s="59"/>
      <c r="BD278" s="59"/>
      <c r="BE278" s="59"/>
      <c r="BF278" s="59"/>
      <c r="BG278" s="72"/>
      <c r="BH278" s="59"/>
      <c r="BI278" s="59"/>
      <c r="BJ278" s="59"/>
      <c r="BK278" s="59">
        <f t="shared" si="19"/>
        <v>1</v>
      </c>
      <c r="BL278" s="59">
        <f t="shared" si="20"/>
        <v>1.6115741124948804E-4</v>
      </c>
      <c r="BM278" s="59" t="e">
        <f t="shared" si="21"/>
        <v>#N/A</v>
      </c>
      <c r="BN278" s="59"/>
      <c r="BO278" s="59"/>
      <c r="BP278" s="59"/>
      <c r="BQ278" s="59"/>
      <c r="BR278" s="59"/>
      <c r="BS278" s="59"/>
      <c r="BT278" s="59"/>
      <c r="BU278" s="59"/>
      <c r="BV278" s="59"/>
      <c r="BW278" s="59"/>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59"/>
      <c r="DI278" s="59"/>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row>
    <row r="279" spans="1:153" outlineLevel="1" x14ac:dyDescent="0.2">
      <c r="A279" s="17">
        <v>73</v>
      </c>
      <c r="B279" s="17">
        <v>0</v>
      </c>
      <c r="C279" s="1">
        <v>6.3772939876235562E-6</v>
      </c>
      <c r="D279" s="1">
        <f t="shared" si="13"/>
        <v>-6.3772939876235562E-6</v>
      </c>
      <c r="E279" s="1">
        <f t="shared" si="14"/>
        <v>1.2754628645604265E-5</v>
      </c>
      <c r="F279" s="1">
        <f t="shared" si="15"/>
        <v>-3.5713622954839327E-3</v>
      </c>
      <c r="G279" s="1">
        <f t="shared" si="16"/>
        <v>-2.5253385233987001E-3</v>
      </c>
      <c r="H279" s="1">
        <v>8.0989003964390699E-5</v>
      </c>
      <c r="I279" s="1">
        <f t="shared" si="17"/>
        <v>5.165358156009119E-10</v>
      </c>
      <c r="J279" s="1">
        <f t="shared" si="18"/>
        <v>-2.5254407919365536E-3</v>
      </c>
      <c r="AZ279" s="59"/>
      <c r="BA279" s="59"/>
      <c r="BB279" s="59"/>
      <c r="BC279" s="59"/>
      <c r="BD279" s="59"/>
      <c r="BE279" s="59"/>
      <c r="BF279" s="59"/>
      <c r="BG279" s="72"/>
      <c r="BH279" s="59"/>
      <c r="BI279" s="59"/>
      <c r="BJ279" s="59"/>
      <c r="BK279" s="59">
        <f t="shared" si="19"/>
        <v>1</v>
      </c>
      <c r="BL279" s="59">
        <f t="shared" si="20"/>
        <v>6.3772939876235562E-6</v>
      </c>
      <c r="BM279" s="59" t="e">
        <f t="shared" si="21"/>
        <v>#N/A</v>
      </c>
      <c r="BN279" s="59"/>
      <c r="BO279" s="59"/>
      <c r="BP279" s="59"/>
      <c r="BQ279" s="59"/>
      <c r="BR279" s="59"/>
      <c r="BS279" s="59"/>
      <c r="BT279" s="59"/>
      <c r="BU279" s="59"/>
      <c r="BV279" s="59"/>
      <c r="BW279" s="59"/>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59"/>
      <c r="DI279" s="59"/>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row>
    <row r="280" spans="1:153" outlineLevel="1" x14ac:dyDescent="0.2">
      <c r="A280" s="17">
        <v>74</v>
      </c>
      <c r="B280" s="17">
        <v>0</v>
      </c>
      <c r="C280" s="1">
        <v>9.6310637735941909E-3</v>
      </c>
      <c r="D280" s="1">
        <f t="shared" si="13"/>
        <v>-9.6310637735941909E-3</v>
      </c>
      <c r="E280" s="1">
        <f t="shared" si="14"/>
        <v>1.9355484840202216E-2</v>
      </c>
      <c r="F280" s="1">
        <f t="shared" si="15"/>
        <v>-0.13912399088655492</v>
      </c>
      <c r="G280" s="1">
        <f t="shared" si="16"/>
        <v>-9.8614011189801412E-2</v>
      </c>
      <c r="H280" s="1">
        <v>2.479057245444902E-2</v>
      </c>
      <c r="I280" s="1">
        <f t="shared" si="17"/>
        <v>2.4720993086455929E-4</v>
      </c>
      <c r="J280" s="1">
        <f t="shared" si="18"/>
        <v>-9.9859567061983789E-2</v>
      </c>
      <c r="AZ280" s="59"/>
      <c r="BA280" s="59"/>
      <c r="BB280" s="59"/>
      <c r="BC280" s="59"/>
      <c r="BD280" s="59"/>
      <c r="BE280" s="59"/>
      <c r="BF280" s="59"/>
      <c r="BG280" s="72"/>
      <c r="BH280" s="59"/>
      <c r="BI280" s="59"/>
      <c r="BJ280" s="59"/>
      <c r="BK280" s="59">
        <f t="shared" si="19"/>
        <v>1</v>
      </c>
      <c r="BL280" s="59">
        <f t="shared" si="20"/>
        <v>9.6310637735941909E-3</v>
      </c>
      <c r="BM280" s="59" t="e">
        <f t="shared" si="21"/>
        <v>#N/A</v>
      </c>
      <c r="BN280" s="59"/>
      <c r="BO280" s="59"/>
      <c r="BP280" s="59"/>
      <c r="BQ280" s="59"/>
      <c r="BR280" s="59"/>
      <c r="BS280" s="59"/>
      <c r="BT280" s="59"/>
      <c r="BU280" s="59"/>
      <c r="BV280" s="59"/>
      <c r="BW280" s="59"/>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59"/>
      <c r="DI280" s="59"/>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row>
    <row r="281" spans="1:153" outlineLevel="1" x14ac:dyDescent="0.2">
      <c r="A281" s="17">
        <v>75</v>
      </c>
      <c r="B281" s="17">
        <v>0</v>
      </c>
      <c r="C281" s="1">
        <v>4.2559485787939677E-5</v>
      </c>
      <c r="D281" s="1">
        <f t="shared" si="13"/>
        <v>-4.2559485787939677E-5</v>
      </c>
      <c r="E281" s="1">
        <f t="shared" si="14"/>
        <v>8.5120782937053607E-5</v>
      </c>
      <c r="F281" s="1">
        <f t="shared" si="15"/>
        <v>-9.226092506421861E-3</v>
      </c>
      <c r="G281" s="1">
        <f t="shared" si="16"/>
        <v>-6.5239019899797626E-3</v>
      </c>
      <c r="H281" s="1">
        <v>3.9133887331968753E-4</v>
      </c>
      <c r="I281" s="1">
        <f t="shared" si="17"/>
        <v>1.6662410732477696E-8</v>
      </c>
      <c r="J281" s="1">
        <f t="shared" si="18"/>
        <v>-6.5251788929955312E-3</v>
      </c>
      <c r="AZ281" s="59"/>
      <c r="BA281" s="59"/>
      <c r="BB281" s="59"/>
      <c r="BC281" s="59"/>
      <c r="BD281" s="59"/>
      <c r="BE281" s="59"/>
      <c r="BF281" s="59"/>
      <c r="BG281" s="72"/>
      <c r="BH281" s="59"/>
      <c r="BI281" s="59"/>
      <c r="BJ281" s="59"/>
      <c r="BK281" s="59">
        <f t="shared" si="19"/>
        <v>1</v>
      </c>
      <c r="BL281" s="59">
        <f t="shared" si="20"/>
        <v>4.2559485787939677E-5</v>
      </c>
      <c r="BM281" s="59" t="e">
        <f t="shared" si="21"/>
        <v>#N/A</v>
      </c>
      <c r="BN281" s="59"/>
      <c r="BO281" s="59"/>
      <c r="BP281" s="59"/>
      <c r="BQ281" s="59"/>
      <c r="BR281" s="59"/>
      <c r="BS281" s="59"/>
      <c r="BT281" s="59"/>
      <c r="BU281" s="59"/>
      <c r="BV281" s="59"/>
      <c r="BW281" s="59"/>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59"/>
      <c r="DI281" s="59"/>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row>
    <row r="282" spans="1:153" outlineLevel="1" x14ac:dyDescent="0.2">
      <c r="A282" s="17">
        <v>76</v>
      </c>
      <c r="B282" s="17">
        <v>0</v>
      </c>
      <c r="C282" s="1">
        <v>1.3023455810298612E-5</v>
      </c>
      <c r="D282" s="1">
        <f t="shared" si="13"/>
        <v>-1.3023455810298612E-5</v>
      </c>
      <c r="E282" s="1">
        <f t="shared" si="14"/>
        <v>2.6047081232637631E-5</v>
      </c>
      <c r="F282" s="1">
        <f t="shared" si="15"/>
        <v>-5.103634120177271E-3</v>
      </c>
      <c r="G282" s="1">
        <f t="shared" si="16"/>
        <v>-3.6088260449776183E-3</v>
      </c>
      <c r="H282" s="1">
        <v>1.486812651113634E-4</v>
      </c>
      <c r="I282" s="1">
        <f t="shared" si="17"/>
        <v>1.9366570488347028E-9</v>
      </c>
      <c r="J282" s="1">
        <f t="shared" si="18"/>
        <v>-3.6090943573087188E-3</v>
      </c>
      <c r="AZ282" s="59"/>
      <c r="BA282" s="59"/>
      <c r="BB282" s="59"/>
      <c r="BC282" s="59"/>
      <c r="BD282" s="59"/>
      <c r="BE282" s="59"/>
      <c r="BF282" s="59"/>
      <c r="BG282" s="72"/>
      <c r="BH282" s="59"/>
      <c r="BI282" s="59"/>
      <c r="BJ282" s="59"/>
      <c r="BK282" s="59">
        <f t="shared" si="19"/>
        <v>1</v>
      </c>
      <c r="BL282" s="59">
        <f t="shared" si="20"/>
        <v>1.3023455810298612E-5</v>
      </c>
      <c r="BM282" s="59" t="e">
        <f t="shared" si="21"/>
        <v>#N/A</v>
      </c>
      <c r="BN282" s="59"/>
      <c r="BO282" s="59"/>
      <c r="BP282" s="59"/>
      <c r="BQ282" s="59"/>
      <c r="BR282" s="59"/>
      <c r="BS282" s="59"/>
      <c r="BT282" s="59"/>
      <c r="BU282" s="59"/>
      <c r="BV282" s="59"/>
      <c r="BW282" s="59"/>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59"/>
      <c r="DI282" s="59"/>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row>
    <row r="283" spans="1:153" outlineLevel="1" x14ac:dyDescent="0.2">
      <c r="A283" s="17">
        <v>77</v>
      </c>
      <c r="B283" s="17">
        <v>0</v>
      </c>
      <c r="C283" s="1">
        <v>2.0596865806867472E-6</v>
      </c>
      <c r="D283" s="1">
        <f t="shared" si="13"/>
        <v>-2.0596865806867472E-6</v>
      </c>
      <c r="E283" s="1">
        <f t="shared" si="14"/>
        <v>4.1193774036967559E-6</v>
      </c>
      <c r="F283" s="1">
        <f t="shared" si="15"/>
        <v>-2.0296249416325066E-3</v>
      </c>
      <c r="G283" s="1">
        <f t="shared" si="16"/>
        <v>-1.435162298489023E-3</v>
      </c>
      <c r="H283" s="1">
        <v>5.2387898753164527E-5</v>
      </c>
      <c r="I283" s="1">
        <f t="shared" si="17"/>
        <v>1.0790852739937916E-10</v>
      </c>
      <c r="J283" s="1">
        <f t="shared" si="18"/>
        <v>-1.435199892534728E-3</v>
      </c>
      <c r="AZ283" s="59"/>
      <c r="BA283" s="59"/>
      <c r="BB283" s="59"/>
      <c r="BC283" s="59"/>
      <c r="BD283" s="59"/>
      <c r="BE283" s="59"/>
      <c r="BF283" s="59"/>
      <c r="BG283" s="72"/>
      <c r="BH283" s="59"/>
      <c r="BI283" s="59"/>
      <c r="BJ283" s="59"/>
      <c r="BK283" s="59">
        <f t="shared" si="19"/>
        <v>1</v>
      </c>
      <c r="BL283" s="59">
        <f t="shared" si="20"/>
        <v>2.0596865806867472E-6</v>
      </c>
      <c r="BM283" s="59" t="e">
        <f t="shared" si="21"/>
        <v>#N/A</v>
      </c>
      <c r="BN283" s="59"/>
      <c r="BO283" s="59"/>
      <c r="BP283" s="59"/>
      <c r="BQ283" s="59"/>
      <c r="BR283" s="59"/>
      <c r="BS283" s="59"/>
      <c r="BT283" s="59"/>
      <c r="BU283" s="59"/>
      <c r="BV283" s="59"/>
      <c r="BW283" s="59"/>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59"/>
      <c r="DI283" s="59"/>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row>
    <row r="284" spans="1:153" outlineLevel="1" x14ac:dyDescent="0.2">
      <c r="A284" s="17">
        <v>78</v>
      </c>
      <c r="B284" s="17">
        <v>0</v>
      </c>
      <c r="C284" s="1">
        <v>3.5570064273559389E-2</v>
      </c>
      <c r="D284" s="1">
        <f t="shared" si="13"/>
        <v>-3.5570064273559389E-2</v>
      </c>
      <c r="E284" s="1">
        <f t="shared" si="14"/>
        <v>7.2436184757467229E-2</v>
      </c>
      <c r="F284" s="1">
        <f t="shared" si="15"/>
        <v>-0.26913971233815948</v>
      </c>
      <c r="G284" s="1">
        <f t="shared" si="16"/>
        <v>-0.19204675963447751</v>
      </c>
      <c r="H284" s="1">
        <v>0.14777719509294596</v>
      </c>
      <c r="I284" s="1">
        <f t="shared" si="17"/>
        <v>6.3954076968626237E-3</v>
      </c>
      <c r="J284" s="1">
        <f t="shared" si="18"/>
        <v>-0.20803212632419399</v>
      </c>
      <c r="AZ284" s="59"/>
      <c r="BA284" s="59"/>
      <c r="BB284" s="59"/>
      <c r="BC284" s="59"/>
      <c r="BD284" s="59"/>
      <c r="BE284" s="59"/>
      <c r="BF284" s="59"/>
      <c r="BG284" s="72"/>
      <c r="BH284" s="59"/>
      <c r="BI284" s="59"/>
      <c r="BJ284" s="59"/>
      <c r="BK284" s="59">
        <f t="shared" si="19"/>
        <v>1</v>
      </c>
      <c r="BL284" s="59">
        <f t="shared" si="20"/>
        <v>3.5570064273559389E-2</v>
      </c>
      <c r="BM284" s="59" t="e">
        <f t="shared" si="21"/>
        <v>#N/A</v>
      </c>
      <c r="BN284" s="59"/>
      <c r="BO284" s="59"/>
      <c r="BP284" s="59"/>
      <c r="BQ284" s="59"/>
      <c r="BR284" s="59"/>
      <c r="BS284" s="59"/>
      <c r="BT284" s="59"/>
      <c r="BU284" s="59"/>
      <c r="BV284" s="59"/>
      <c r="BW284" s="59"/>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59"/>
      <c r="DI284" s="59"/>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row>
    <row r="285" spans="1:153" outlineLevel="1" x14ac:dyDescent="0.2">
      <c r="A285" s="17">
        <v>79</v>
      </c>
      <c r="B285" s="17">
        <v>0</v>
      </c>
      <c r="C285" s="1">
        <v>1.0240047180164982E-2</v>
      </c>
      <c r="D285" s="1">
        <f t="shared" si="13"/>
        <v>-1.0240047180164982E-2</v>
      </c>
      <c r="E285" s="1">
        <f t="shared" si="14"/>
        <v>2.0585674307443257E-2</v>
      </c>
      <c r="F285" s="1">
        <f t="shared" si="15"/>
        <v>-0.14347708634985329</v>
      </c>
      <c r="G285" s="1">
        <f t="shared" si="16"/>
        <v>-0.10171524277196135</v>
      </c>
      <c r="H285" s="1">
        <v>4.7346284547503809E-2</v>
      </c>
      <c r="I285" s="1">
        <f t="shared" si="17"/>
        <v>5.1418916181565112E-4</v>
      </c>
      <c r="J285" s="1">
        <f t="shared" si="18"/>
        <v>-0.104212186302633</v>
      </c>
      <c r="AZ285" s="59"/>
      <c r="BA285" s="59"/>
      <c r="BB285" s="59"/>
      <c r="BC285" s="59"/>
      <c r="BD285" s="59"/>
      <c r="BE285" s="59"/>
      <c r="BF285" s="59"/>
      <c r="BG285" s="72"/>
      <c r="BH285" s="59"/>
      <c r="BI285" s="59"/>
      <c r="BJ285" s="59"/>
      <c r="BK285" s="59">
        <f t="shared" si="19"/>
        <v>1</v>
      </c>
      <c r="BL285" s="59">
        <f t="shared" si="20"/>
        <v>1.0240047180164982E-2</v>
      </c>
      <c r="BM285" s="59" t="e">
        <f t="shared" si="21"/>
        <v>#N/A</v>
      </c>
      <c r="BN285" s="59"/>
      <c r="BO285" s="59"/>
      <c r="BP285" s="59"/>
      <c r="BQ285" s="59"/>
      <c r="BR285" s="59"/>
      <c r="BS285" s="59"/>
      <c r="BT285" s="59"/>
      <c r="BU285" s="59"/>
      <c r="BV285" s="59"/>
      <c r="BW285" s="59"/>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59"/>
      <c r="DI285" s="59"/>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row>
    <row r="286" spans="1:153" outlineLevel="1" x14ac:dyDescent="0.2">
      <c r="A286" s="17">
        <v>80</v>
      </c>
      <c r="B286" s="17">
        <v>0</v>
      </c>
      <c r="C286" s="1">
        <v>2.3012174717424393E-3</v>
      </c>
      <c r="D286" s="1">
        <f t="shared" si="13"/>
        <v>-2.3012174717424393E-3</v>
      </c>
      <c r="E286" s="1">
        <f t="shared" si="14"/>
        <v>4.6077386836057832E-3</v>
      </c>
      <c r="F286" s="1">
        <f t="shared" si="15"/>
        <v>-6.7880326189594747E-2</v>
      </c>
      <c r="G286" s="1">
        <f t="shared" si="16"/>
        <v>-4.8026297879747916E-2</v>
      </c>
      <c r="H286" s="1">
        <v>1.4158341681677225E-2</v>
      </c>
      <c r="I286" s="1">
        <f t="shared" si="17"/>
        <v>3.3125576353838433E-5</v>
      </c>
      <c r="J286" s="1">
        <f t="shared" si="18"/>
        <v>-4.8369937609925834E-2</v>
      </c>
      <c r="AZ286" s="59"/>
      <c r="BA286" s="59"/>
      <c r="BB286" s="59"/>
      <c r="BC286" s="59"/>
      <c r="BD286" s="59"/>
      <c r="BE286" s="59"/>
      <c r="BF286" s="59"/>
      <c r="BG286" s="72"/>
      <c r="BH286" s="59"/>
      <c r="BI286" s="59"/>
      <c r="BJ286" s="59"/>
      <c r="BK286" s="59">
        <f t="shared" si="19"/>
        <v>1</v>
      </c>
      <c r="BL286" s="59">
        <f t="shared" si="20"/>
        <v>2.3012174717424393E-3</v>
      </c>
      <c r="BM286" s="59" t="e">
        <f t="shared" si="21"/>
        <v>#N/A</v>
      </c>
      <c r="BN286" s="59"/>
      <c r="BO286" s="59"/>
      <c r="BP286" s="59"/>
      <c r="BQ286" s="59"/>
      <c r="BR286" s="59"/>
      <c r="BS286" s="59"/>
      <c r="BT286" s="59"/>
      <c r="BU286" s="59"/>
      <c r="BV286" s="59"/>
      <c r="BW286" s="59"/>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59"/>
      <c r="DI286" s="59"/>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row>
    <row r="287" spans="1:153" outlineLevel="1" x14ac:dyDescent="0.2">
      <c r="A287" s="17">
        <v>81</v>
      </c>
      <c r="B287" s="17">
        <v>0</v>
      </c>
      <c r="C287" s="1">
        <v>2.2263540995297571E-3</v>
      </c>
      <c r="D287" s="1">
        <f t="shared" si="13"/>
        <v>-2.2263540995297571E-3</v>
      </c>
      <c r="E287" s="1">
        <f t="shared" si="14"/>
        <v>4.4576722207848741E-3</v>
      </c>
      <c r="F287" s="1">
        <f t="shared" si="15"/>
        <v>-6.6765801281680678E-2</v>
      </c>
      <c r="G287" s="1">
        <f t="shared" si="16"/>
        <v>-4.7236869201856074E-2</v>
      </c>
      <c r="H287" s="1">
        <v>1.1370634910425496E-2</v>
      </c>
      <c r="I287" s="1">
        <f t="shared" si="17"/>
        <v>2.5663354324444573E-5</v>
      </c>
      <c r="J287" s="1">
        <f t="shared" si="18"/>
        <v>-4.7507737962543567E-2</v>
      </c>
      <c r="AZ287" s="59"/>
      <c r="BA287" s="59"/>
      <c r="BB287" s="59"/>
      <c r="BC287" s="59"/>
      <c r="BD287" s="59"/>
      <c r="BE287" s="59"/>
      <c r="BF287" s="59"/>
      <c r="BG287" s="72"/>
      <c r="BH287" s="59"/>
      <c r="BI287" s="59"/>
      <c r="BJ287" s="59"/>
      <c r="BK287" s="59">
        <f t="shared" si="19"/>
        <v>1</v>
      </c>
      <c r="BL287" s="59">
        <f t="shared" si="20"/>
        <v>2.2263540995297571E-3</v>
      </c>
      <c r="BM287" s="59" t="e">
        <f t="shared" si="21"/>
        <v>#N/A</v>
      </c>
      <c r="BN287" s="59"/>
      <c r="BO287" s="59"/>
      <c r="BP287" s="59"/>
      <c r="BQ287" s="59"/>
      <c r="BR287" s="59"/>
      <c r="BS287" s="59"/>
      <c r="BT287" s="59"/>
      <c r="BU287" s="59"/>
      <c r="BV287" s="59"/>
      <c r="BW287" s="59"/>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59"/>
      <c r="DI287" s="59"/>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row>
    <row r="288" spans="1:153" outlineLevel="1" x14ac:dyDescent="0.2">
      <c r="A288" s="17">
        <v>82</v>
      </c>
      <c r="B288" s="17">
        <v>0</v>
      </c>
      <c r="C288" s="1">
        <v>1.5578521911122207E-2</v>
      </c>
      <c r="D288" s="1">
        <f t="shared" si="13"/>
        <v>-1.5578521911122207E-2</v>
      </c>
      <c r="E288" s="1">
        <f t="shared" si="14"/>
        <v>3.1402284492902895E-2</v>
      </c>
      <c r="F288" s="1">
        <f t="shared" si="15"/>
        <v>-0.17720689741909848</v>
      </c>
      <c r="G288" s="1">
        <f t="shared" si="16"/>
        <v>-0.12579766628833283</v>
      </c>
      <c r="H288" s="1">
        <v>8.0403960449109246E-2</v>
      </c>
      <c r="I288" s="1">
        <f t="shared" si="17"/>
        <v>1.3836476759540456E-3</v>
      </c>
      <c r="J288" s="1">
        <f t="shared" si="18"/>
        <v>-0.13118193671212816</v>
      </c>
      <c r="AZ288" s="59"/>
      <c r="BA288" s="59"/>
      <c r="BB288" s="59"/>
      <c r="BC288" s="59"/>
      <c r="BD288" s="59"/>
      <c r="BE288" s="59"/>
      <c r="BF288" s="59"/>
      <c r="BG288" s="72"/>
      <c r="BH288" s="59"/>
      <c r="BI288" s="59"/>
      <c r="BJ288" s="59"/>
      <c r="BK288" s="59">
        <f t="shared" si="19"/>
        <v>1</v>
      </c>
      <c r="BL288" s="59">
        <f t="shared" si="20"/>
        <v>1.5578521911122207E-2</v>
      </c>
      <c r="BM288" s="59" t="e">
        <f t="shared" si="21"/>
        <v>#N/A</v>
      </c>
      <c r="BN288" s="59"/>
      <c r="BO288" s="59"/>
      <c r="BP288" s="59"/>
      <c r="BQ288" s="59"/>
      <c r="BR288" s="59"/>
      <c r="BS288" s="59"/>
      <c r="BT288" s="59"/>
      <c r="BU288" s="59"/>
      <c r="BV288" s="59"/>
      <c r="BW288" s="59"/>
      <c r="BX288" s="59"/>
      <c r="BY288" s="59"/>
      <c r="BZ288" s="59"/>
      <c r="CA288" s="59"/>
      <c r="CB288" s="59"/>
      <c r="CC288" s="59"/>
      <c r="CD288" s="59"/>
      <c r="CE288" s="59"/>
      <c r="CF288" s="59"/>
      <c r="CG288" s="59"/>
      <c r="CH288" s="59"/>
      <c r="CI288" s="59"/>
      <c r="CJ288" s="59"/>
      <c r="CK288" s="59"/>
      <c r="CL288" s="59"/>
      <c r="CM288" s="59"/>
      <c r="CN288" s="59"/>
      <c r="CO288" s="59"/>
      <c r="CP288" s="59"/>
      <c r="CQ288" s="59"/>
      <c r="CR288" s="59"/>
      <c r="CS288" s="59"/>
      <c r="CT288" s="59"/>
      <c r="CU288" s="59"/>
      <c r="CV288" s="59"/>
      <c r="CW288" s="59"/>
      <c r="CX288" s="59"/>
      <c r="CY288" s="59"/>
      <c r="CZ288" s="59"/>
      <c r="DA288" s="59"/>
      <c r="DB288" s="59"/>
      <c r="DC288" s="59"/>
      <c r="DD288" s="59"/>
      <c r="DE288" s="59"/>
      <c r="DF288" s="59"/>
      <c r="DG288" s="59"/>
      <c r="DH288" s="59"/>
      <c r="DI288" s="59"/>
      <c r="DJ288" s="59"/>
      <c r="DK288" s="59"/>
      <c r="DL288" s="59"/>
      <c r="DM288" s="59"/>
      <c r="DN288" s="59"/>
      <c r="DO288" s="59"/>
      <c r="DP288" s="59"/>
      <c r="DQ288" s="59"/>
      <c r="DR288" s="59"/>
      <c r="DS288" s="59"/>
      <c r="DT288" s="59"/>
      <c r="DU288" s="59"/>
      <c r="DV288" s="59"/>
      <c r="DW288" s="59"/>
      <c r="DX288" s="59"/>
      <c r="DY288" s="59"/>
      <c r="DZ288" s="59"/>
      <c r="EA288" s="59"/>
      <c r="EB288" s="59"/>
      <c r="EC288" s="59"/>
      <c r="ED288" s="59"/>
      <c r="EE288" s="59"/>
      <c r="EF288" s="59"/>
      <c r="EG288" s="59"/>
      <c r="EH288" s="59"/>
      <c r="EI288" s="59"/>
      <c r="EJ288" s="59"/>
      <c r="EK288" s="59"/>
      <c r="EL288" s="59"/>
      <c r="EM288" s="59"/>
      <c r="EN288" s="59"/>
      <c r="EO288" s="59"/>
      <c r="EP288" s="59"/>
      <c r="EQ288" s="59"/>
      <c r="ER288" s="59"/>
      <c r="ES288" s="59"/>
      <c r="ET288" s="59"/>
      <c r="EU288" s="59"/>
      <c r="EV288" s="59"/>
      <c r="EW288" s="59"/>
    </row>
    <row r="289" spans="1:153" outlineLevel="1" x14ac:dyDescent="0.2">
      <c r="A289" s="17">
        <v>83</v>
      </c>
      <c r="B289" s="17">
        <v>0</v>
      </c>
      <c r="C289" s="1">
        <v>5.4470154428538397E-7</v>
      </c>
      <c r="D289" s="1">
        <f t="shared" si="13"/>
        <v>-5.4470154428538397E-7</v>
      </c>
      <c r="E289" s="1">
        <f t="shared" si="14"/>
        <v>1.0894033852309016E-6</v>
      </c>
      <c r="F289" s="1">
        <f t="shared" si="15"/>
        <v>-1.0437448851280189E-3</v>
      </c>
      <c r="G289" s="1">
        <f t="shared" si="16"/>
        <v>-7.3803918661905616E-4</v>
      </c>
      <c r="H289" s="1">
        <v>1.0327318927043884E-5</v>
      </c>
      <c r="I289" s="1">
        <f t="shared" si="17"/>
        <v>5.6253677269699207E-12</v>
      </c>
      <c r="J289" s="1">
        <f t="shared" si="18"/>
        <v>-7.3804299763160477E-4</v>
      </c>
      <c r="AZ289" s="59"/>
      <c r="BA289" s="59"/>
      <c r="BB289" s="59"/>
      <c r="BC289" s="59"/>
      <c r="BD289" s="59"/>
      <c r="BE289" s="59"/>
      <c r="BF289" s="59"/>
      <c r="BG289" s="72"/>
      <c r="BH289" s="59"/>
      <c r="BI289" s="59"/>
      <c r="BJ289" s="59"/>
      <c r="BK289" s="59">
        <f t="shared" si="19"/>
        <v>1</v>
      </c>
      <c r="BL289" s="59">
        <f t="shared" si="20"/>
        <v>5.4470154428538397E-7</v>
      </c>
      <c r="BM289" s="59" t="e">
        <f t="shared" si="21"/>
        <v>#N/A</v>
      </c>
      <c r="BN289" s="59"/>
      <c r="BO289" s="59"/>
      <c r="BP289" s="59"/>
      <c r="BQ289" s="59"/>
      <c r="BR289" s="59"/>
      <c r="BS289" s="59"/>
      <c r="BT289" s="59"/>
      <c r="BU289" s="59"/>
      <c r="BV289" s="59"/>
      <c r="BW289" s="59"/>
      <c r="BX289" s="59"/>
      <c r="BY289" s="59"/>
      <c r="BZ289" s="59"/>
      <c r="CA289" s="59"/>
      <c r="CB289" s="59"/>
      <c r="CC289" s="59"/>
      <c r="CD289" s="59"/>
      <c r="CE289" s="59"/>
      <c r="CF289" s="59"/>
      <c r="CG289" s="59"/>
      <c r="CH289" s="59"/>
      <c r="CI289" s="59"/>
      <c r="CJ289" s="59"/>
      <c r="CK289" s="59"/>
      <c r="CL289" s="59"/>
      <c r="CM289" s="59"/>
      <c r="CN289" s="59"/>
      <c r="CO289" s="59"/>
      <c r="CP289" s="59"/>
      <c r="CQ289" s="59"/>
      <c r="CR289" s="59"/>
      <c r="CS289" s="59"/>
      <c r="CT289" s="59"/>
      <c r="CU289" s="59"/>
      <c r="CV289" s="59"/>
      <c r="CW289" s="59"/>
      <c r="CX289" s="59"/>
      <c r="CY289" s="59"/>
      <c r="CZ289" s="59"/>
      <c r="DA289" s="59"/>
      <c r="DB289" s="59"/>
      <c r="DC289" s="59"/>
      <c r="DD289" s="59"/>
      <c r="DE289" s="59"/>
      <c r="DF289" s="59"/>
      <c r="DG289" s="59"/>
      <c r="DH289" s="59"/>
      <c r="DI289" s="59"/>
      <c r="DJ289" s="59"/>
      <c r="DK289" s="59"/>
      <c r="DL289" s="59"/>
      <c r="DM289" s="59"/>
      <c r="DN289" s="59"/>
      <c r="DO289" s="59"/>
      <c r="DP289" s="59"/>
      <c r="DQ289" s="59"/>
      <c r="DR289" s="59"/>
      <c r="DS289" s="59"/>
      <c r="DT289" s="59"/>
      <c r="DU289" s="59"/>
      <c r="DV289" s="59"/>
      <c r="DW289" s="59"/>
      <c r="DX289" s="59"/>
      <c r="DY289" s="59"/>
      <c r="DZ289" s="59"/>
      <c r="EA289" s="59"/>
      <c r="EB289" s="59"/>
      <c r="EC289" s="59"/>
      <c r="ED289" s="59"/>
      <c r="EE289" s="59"/>
      <c r="EF289" s="59"/>
      <c r="EG289" s="59"/>
      <c r="EH289" s="59"/>
      <c r="EI289" s="59"/>
      <c r="EJ289" s="59"/>
      <c r="EK289" s="59"/>
      <c r="EL289" s="59"/>
      <c r="EM289" s="59"/>
      <c r="EN289" s="59"/>
      <c r="EO289" s="59"/>
      <c r="EP289" s="59"/>
      <c r="EQ289" s="59"/>
      <c r="ER289" s="59"/>
      <c r="ES289" s="59"/>
      <c r="ET289" s="59"/>
      <c r="EU289" s="59"/>
      <c r="EV289" s="59"/>
      <c r="EW289" s="59"/>
    </row>
    <row r="290" spans="1:153" outlineLevel="1" x14ac:dyDescent="0.2">
      <c r="A290" s="17">
        <v>84</v>
      </c>
      <c r="B290" s="17">
        <v>0</v>
      </c>
      <c r="C290" s="1">
        <v>3.5313803047601913E-2</v>
      </c>
      <c r="D290" s="1">
        <f t="shared" si="13"/>
        <v>-3.5313803047601913E-2</v>
      </c>
      <c r="E290" s="1">
        <f t="shared" si="14"/>
        <v>7.1904830064768541E-2</v>
      </c>
      <c r="F290" s="1">
        <f t="shared" si="15"/>
        <v>-0.26815075995560511</v>
      </c>
      <c r="G290" s="1">
        <f t="shared" si="16"/>
        <v>-0.19132830012751975</v>
      </c>
      <c r="H290" s="1">
        <v>0.11835861448957956</v>
      </c>
      <c r="I290" s="1">
        <f t="shared" si="17"/>
        <v>4.9143527899572692E-3</v>
      </c>
      <c r="J290" s="1">
        <f t="shared" si="18"/>
        <v>-0.20376670782942816</v>
      </c>
      <c r="AZ290" s="59"/>
      <c r="BA290" s="59"/>
      <c r="BB290" s="59"/>
      <c r="BC290" s="59"/>
      <c r="BD290" s="59"/>
      <c r="BE290" s="59"/>
      <c r="BF290" s="59"/>
      <c r="BG290" s="72"/>
      <c r="BH290" s="59"/>
      <c r="BI290" s="59"/>
      <c r="BJ290" s="59"/>
      <c r="BK290" s="59">
        <f t="shared" si="19"/>
        <v>1</v>
      </c>
      <c r="BL290" s="59">
        <f t="shared" si="20"/>
        <v>3.5313803047601913E-2</v>
      </c>
      <c r="BM290" s="59" t="e">
        <f t="shared" si="21"/>
        <v>#N/A</v>
      </c>
      <c r="BN290" s="59"/>
      <c r="BO290" s="59"/>
      <c r="BP290" s="59"/>
      <c r="BQ290" s="59"/>
      <c r="BR290" s="59"/>
      <c r="BS290" s="59"/>
      <c r="BT290" s="59"/>
      <c r="BU290" s="59"/>
      <c r="BV290" s="59"/>
      <c r="BW290" s="59"/>
      <c r="BX290" s="59"/>
      <c r="BY290" s="59"/>
      <c r="BZ290" s="59"/>
      <c r="CA290" s="59"/>
      <c r="CB290" s="59"/>
      <c r="CC290" s="59"/>
      <c r="CD290" s="59"/>
      <c r="CE290" s="59"/>
      <c r="CF290" s="59"/>
      <c r="CG290" s="59"/>
      <c r="CH290" s="59"/>
      <c r="CI290" s="59"/>
      <c r="CJ290" s="59"/>
      <c r="CK290" s="59"/>
      <c r="CL290" s="59"/>
      <c r="CM290" s="59"/>
      <c r="CN290" s="59"/>
      <c r="CO290" s="59"/>
      <c r="CP290" s="59"/>
      <c r="CQ290" s="59"/>
      <c r="CR290" s="59"/>
      <c r="CS290" s="59"/>
      <c r="CT290" s="59"/>
      <c r="CU290" s="59"/>
      <c r="CV290" s="59"/>
      <c r="CW290" s="59"/>
      <c r="CX290" s="59"/>
      <c r="CY290" s="59"/>
      <c r="CZ290" s="59"/>
      <c r="DA290" s="59"/>
      <c r="DB290" s="59"/>
      <c r="DC290" s="59"/>
      <c r="DD290" s="59"/>
      <c r="DE290" s="59"/>
      <c r="DF290" s="59"/>
      <c r="DG290" s="59"/>
      <c r="DH290" s="59"/>
      <c r="DI290" s="59"/>
      <c r="DJ290" s="59"/>
      <c r="DK290" s="59"/>
      <c r="DL290" s="59"/>
      <c r="DM290" s="59"/>
      <c r="DN290" s="59"/>
      <c r="DO290" s="59"/>
      <c r="DP290" s="59"/>
      <c r="DQ290" s="59"/>
      <c r="DR290" s="59"/>
      <c r="DS290" s="59"/>
      <c r="DT290" s="59"/>
      <c r="DU290" s="59"/>
      <c r="DV290" s="59"/>
      <c r="DW290" s="59"/>
      <c r="DX290" s="59"/>
      <c r="DY290" s="59"/>
      <c r="DZ290" s="59"/>
      <c r="EA290" s="59"/>
      <c r="EB290" s="59"/>
      <c r="EC290" s="59"/>
      <c r="ED290" s="59"/>
      <c r="EE290" s="59"/>
      <c r="EF290" s="59"/>
      <c r="EG290" s="59"/>
      <c r="EH290" s="59"/>
      <c r="EI290" s="59"/>
      <c r="EJ290" s="59"/>
      <c r="EK290" s="59"/>
      <c r="EL290" s="59"/>
      <c r="EM290" s="59"/>
      <c r="EN290" s="59"/>
      <c r="EO290" s="59"/>
      <c r="EP290" s="59"/>
      <c r="EQ290" s="59"/>
      <c r="ER290" s="59"/>
      <c r="ES290" s="59"/>
      <c r="ET290" s="59"/>
      <c r="EU290" s="59"/>
      <c r="EV290" s="59"/>
      <c r="EW290" s="59"/>
    </row>
    <row r="291" spans="1:153" outlineLevel="1" x14ac:dyDescent="0.2">
      <c r="A291" s="17">
        <v>85</v>
      </c>
      <c r="B291" s="17">
        <v>0</v>
      </c>
      <c r="C291" s="1">
        <v>0.32556899045818405</v>
      </c>
      <c r="D291" s="1">
        <f t="shared" si="13"/>
        <v>-0.32556899045818405</v>
      </c>
      <c r="E291" s="1">
        <f t="shared" si="14"/>
        <v>0.78777178483538235</v>
      </c>
      <c r="F291" s="1">
        <f t="shared" si="15"/>
        <v>-0.88756508766139641</v>
      </c>
      <c r="G291" s="1">
        <f t="shared" si="16"/>
        <v>-0.69478870754500288</v>
      </c>
      <c r="H291" s="1">
        <v>0.517508030306709</v>
      </c>
      <c r="I291" s="1">
        <f t="shared" si="17"/>
        <v>0.517764781241697</v>
      </c>
      <c r="J291" s="1">
        <f t="shared" si="18"/>
        <v>-1.0002480339264619</v>
      </c>
      <c r="AZ291" s="59"/>
      <c r="BA291" s="59"/>
      <c r="BB291" s="59"/>
      <c r="BC291" s="59"/>
      <c r="BD291" s="59"/>
      <c r="BE291" s="59"/>
      <c r="BF291" s="59"/>
      <c r="BG291" s="72"/>
      <c r="BH291" s="59"/>
      <c r="BI291" s="59"/>
      <c r="BJ291" s="59"/>
      <c r="BK291" s="59">
        <f t="shared" si="19"/>
        <v>1</v>
      </c>
      <c r="BL291" s="59">
        <f t="shared" si="20"/>
        <v>0.32556899045818405</v>
      </c>
      <c r="BM291" s="59" t="e">
        <f t="shared" si="21"/>
        <v>#N/A</v>
      </c>
      <c r="BN291" s="59"/>
      <c r="BO291" s="59"/>
      <c r="BP291" s="59"/>
      <c r="BQ291" s="59"/>
      <c r="BR291" s="59"/>
      <c r="BS291" s="59"/>
      <c r="BT291" s="59"/>
      <c r="BU291" s="59"/>
      <c r="BV291" s="59"/>
      <c r="BW291" s="59"/>
      <c r="BX291" s="59"/>
      <c r="BY291" s="59"/>
      <c r="BZ291" s="59"/>
      <c r="CA291" s="59"/>
      <c r="CB291" s="59"/>
      <c r="CC291" s="59"/>
      <c r="CD291" s="59"/>
      <c r="CE291" s="59"/>
      <c r="CF291" s="59"/>
      <c r="CG291" s="59"/>
      <c r="CH291" s="59"/>
      <c r="CI291" s="59"/>
      <c r="CJ291" s="59"/>
      <c r="CK291" s="59"/>
      <c r="CL291" s="59"/>
      <c r="CM291" s="59"/>
      <c r="CN291" s="59"/>
      <c r="CO291" s="59"/>
      <c r="CP291" s="59"/>
      <c r="CQ291" s="59"/>
      <c r="CR291" s="59"/>
      <c r="CS291" s="59"/>
      <c r="CT291" s="59"/>
      <c r="CU291" s="59"/>
      <c r="CV291" s="59"/>
      <c r="CW291" s="59"/>
      <c r="CX291" s="59"/>
      <c r="CY291" s="59"/>
      <c r="CZ291" s="59"/>
      <c r="DA291" s="59"/>
      <c r="DB291" s="59"/>
      <c r="DC291" s="59"/>
      <c r="DD291" s="59"/>
      <c r="DE291" s="59"/>
      <c r="DF291" s="59"/>
      <c r="DG291" s="59"/>
      <c r="DH291" s="59"/>
      <c r="DI291" s="59"/>
      <c r="DJ291" s="59"/>
      <c r="DK291" s="59"/>
      <c r="DL291" s="59"/>
      <c r="DM291" s="59"/>
      <c r="DN291" s="59"/>
      <c r="DO291" s="59"/>
      <c r="DP291" s="59"/>
      <c r="DQ291" s="59"/>
      <c r="DR291" s="59"/>
      <c r="DS291" s="59"/>
      <c r="DT291" s="59"/>
      <c r="DU291" s="59"/>
      <c r="DV291" s="59"/>
      <c r="DW291" s="59"/>
      <c r="DX291" s="59"/>
      <c r="DY291" s="59"/>
      <c r="DZ291" s="59"/>
      <c r="EA291" s="59"/>
      <c r="EB291" s="59"/>
      <c r="EC291" s="59"/>
      <c r="ED291" s="59"/>
      <c r="EE291" s="59"/>
      <c r="EF291" s="59"/>
      <c r="EG291" s="59"/>
      <c r="EH291" s="59"/>
      <c r="EI291" s="59"/>
      <c r="EJ291" s="59"/>
      <c r="EK291" s="59"/>
      <c r="EL291" s="59"/>
      <c r="EM291" s="59"/>
      <c r="EN291" s="59"/>
      <c r="EO291" s="59"/>
      <c r="EP291" s="59"/>
      <c r="EQ291" s="59"/>
      <c r="ER291" s="59"/>
      <c r="ES291" s="59"/>
      <c r="ET291" s="59"/>
      <c r="EU291" s="59"/>
      <c r="EV291" s="59"/>
      <c r="EW291" s="59"/>
    </row>
    <row r="292" spans="1:153" outlineLevel="1" x14ac:dyDescent="0.2">
      <c r="A292" s="17">
        <v>86</v>
      </c>
      <c r="B292" s="17">
        <v>0</v>
      </c>
      <c r="C292" s="1">
        <v>3.9412017136201353E-3</v>
      </c>
      <c r="D292" s="1">
        <f t="shared" si="13"/>
        <v>-3.9412017136201353E-3</v>
      </c>
      <c r="E292" s="1">
        <f t="shared" si="14"/>
        <v>7.8979774318511612E-3</v>
      </c>
      <c r="F292" s="1">
        <f t="shared" si="15"/>
        <v>-8.8870565610055394E-2</v>
      </c>
      <c r="G292" s="1">
        <f t="shared" si="16"/>
        <v>-6.2903070241160625E-2</v>
      </c>
      <c r="H292" s="1">
        <v>2.318592171767352E-2</v>
      </c>
      <c r="I292" s="1">
        <f t="shared" si="17"/>
        <v>9.3919580037585799E-5</v>
      </c>
      <c r="J292" s="1">
        <f t="shared" si="18"/>
        <v>-6.3645234116954691E-2</v>
      </c>
      <c r="AZ292" s="59"/>
      <c r="BA292" s="59"/>
      <c r="BB292" s="59"/>
      <c r="BC292" s="59"/>
      <c r="BD292" s="59"/>
      <c r="BE292" s="59"/>
      <c r="BF292" s="59"/>
      <c r="BG292" s="72"/>
      <c r="BH292" s="59"/>
      <c r="BI292" s="59"/>
      <c r="BJ292" s="59"/>
      <c r="BK292" s="59">
        <f t="shared" si="19"/>
        <v>1</v>
      </c>
      <c r="BL292" s="59">
        <f t="shared" si="20"/>
        <v>3.9412017136201353E-3</v>
      </c>
      <c r="BM292" s="59" t="e">
        <f t="shared" si="21"/>
        <v>#N/A</v>
      </c>
      <c r="BN292" s="59"/>
      <c r="BO292" s="59"/>
      <c r="BP292" s="59"/>
      <c r="BQ292" s="59"/>
      <c r="BR292" s="59"/>
      <c r="BS292" s="59"/>
      <c r="BT292" s="59"/>
      <c r="BU292" s="59"/>
      <c r="BV292" s="59"/>
      <c r="BW292" s="59"/>
      <c r="BX292" s="59"/>
      <c r="BY292" s="59"/>
      <c r="BZ292" s="59"/>
      <c r="CA292" s="59"/>
      <c r="CB292" s="59"/>
      <c r="CC292" s="59"/>
      <c r="CD292" s="59"/>
      <c r="CE292" s="59"/>
      <c r="CF292" s="59"/>
      <c r="CG292" s="59"/>
      <c r="CH292" s="59"/>
      <c r="CI292" s="59"/>
      <c r="CJ292" s="59"/>
      <c r="CK292" s="59"/>
      <c r="CL292" s="59"/>
      <c r="CM292" s="59"/>
      <c r="CN292" s="59"/>
      <c r="CO292" s="59"/>
      <c r="CP292" s="59"/>
      <c r="CQ292" s="59"/>
      <c r="CR292" s="59"/>
      <c r="CS292" s="59"/>
      <c r="CT292" s="59"/>
      <c r="CU292" s="59"/>
      <c r="CV292" s="59"/>
      <c r="CW292" s="59"/>
      <c r="CX292" s="59"/>
      <c r="CY292" s="59"/>
      <c r="CZ292" s="59"/>
      <c r="DA292" s="59"/>
      <c r="DB292" s="59"/>
      <c r="DC292" s="59"/>
      <c r="DD292" s="59"/>
      <c r="DE292" s="59"/>
      <c r="DF292" s="59"/>
      <c r="DG292" s="59"/>
      <c r="DH292" s="59"/>
      <c r="DI292" s="59"/>
      <c r="DJ292" s="59"/>
      <c r="DK292" s="59"/>
      <c r="DL292" s="59"/>
      <c r="DM292" s="59"/>
      <c r="DN292" s="59"/>
      <c r="DO292" s="59"/>
      <c r="DP292" s="59"/>
      <c r="DQ292" s="59"/>
      <c r="DR292" s="59"/>
      <c r="DS292" s="59"/>
      <c r="DT292" s="59"/>
      <c r="DU292" s="59"/>
      <c r="DV292" s="59"/>
      <c r="DW292" s="59"/>
      <c r="DX292" s="59"/>
      <c r="DY292" s="59"/>
      <c r="DZ292" s="59"/>
      <c r="EA292" s="59"/>
      <c r="EB292" s="59"/>
      <c r="EC292" s="59"/>
      <c r="ED292" s="59"/>
      <c r="EE292" s="59"/>
      <c r="EF292" s="59"/>
      <c r="EG292" s="59"/>
      <c r="EH292" s="59"/>
      <c r="EI292" s="59"/>
      <c r="EJ292" s="59"/>
      <c r="EK292" s="59"/>
      <c r="EL292" s="59"/>
      <c r="EM292" s="59"/>
      <c r="EN292" s="59"/>
      <c r="EO292" s="59"/>
      <c r="EP292" s="59"/>
      <c r="EQ292" s="59"/>
      <c r="ER292" s="59"/>
      <c r="ES292" s="59"/>
      <c r="ET292" s="59"/>
      <c r="EU292" s="59"/>
      <c r="EV292" s="59"/>
      <c r="EW292" s="59"/>
    </row>
    <row r="293" spans="1:153" outlineLevel="1" x14ac:dyDescent="0.2">
      <c r="A293" s="17">
        <v>87</v>
      </c>
      <c r="B293" s="17">
        <v>0</v>
      </c>
      <c r="C293" s="1">
        <v>5.509825517937309E-9</v>
      </c>
      <c r="D293" s="1">
        <f t="shared" si="13"/>
        <v>-5.509825517937309E-9</v>
      </c>
      <c r="E293" s="1">
        <f t="shared" si="14"/>
        <v>1.101965093914335E-8</v>
      </c>
      <c r="F293" s="1">
        <f t="shared" si="15"/>
        <v>-1.049745251913213E-4</v>
      </c>
      <c r="G293" s="1">
        <f t="shared" si="16"/>
        <v>-7.4228199144903728E-5</v>
      </c>
      <c r="H293" s="1">
        <v>2.1997982011568712E-7</v>
      </c>
      <c r="I293" s="1">
        <f t="shared" si="17"/>
        <v>1.2120506996095532E-15</v>
      </c>
      <c r="J293" s="1">
        <f t="shared" si="18"/>
        <v>-7.4228207309258025E-5</v>
      </c>
      <c r="AZ293" s="59"/>
      <c r="BA293" s="59"/>
      <c r="BB293" s="59"/>
      <c r="BC293" s="59"/>
      <c r="BD293" s="59"/>
      <c r="BE293" s="59"/>
      <c r="BF293" s="59"/>
      <c r="BG293" s="72"/>
      <c r="BH293" s="59"/>
      <c r="BI293" s="59"/>
      <c r="BJ293" s="59"/>
      <c r="BK293" s="59">
        <f t="shared" si="19"/>
        <v>1</v>
      </c>
      <c r="BL293" s="59">
        <f t="shared" si="20"/>
        <v>5.509825517937309E-9</v>
      </c>
      <c r="BM293" s="59" t="e">
        <f t="shared" si="21"/>
        <v>#N/A</v>
      </c>
      <c r="BN293" s="59"/>
      <c r="BO293" s="59"/>
      <c r="BP293" s="59"/>
      <c r="BQ293" s="59"/>
      <c r="BR293" s="59"/>
      <c r="BS293" s="59"/>
      <c r="BT293" s="59"/>
      <c r="BU293" s="59"/>
      <c r="BV293" s="59"/>
      <c r="BW293" s="59"/>
      <c r="BX293" s="59"/>
      <c r="BY293" s="59"/>
      <c r="BZ293" s="59"/>
      <c r="CA293" s="59"/>
      <c r="CB293" s="59"/>
      <c r="CC293" s="59"/>
      <c r="CD293" s="59"/>
      <c r="CE293" s="59"/>
      <c r="CF293" s="59"/>
      <c r="CG293" s="59"/>
      <c r="CH293" s="59"/>
      <c r="CI293" s="59"/>
      <c r="CJ293" s="59"/>
      <c r="CK293" s="59"/>
      <c r="CL293" s="59"/>
      <c r="CM293" s="59"/>
      <c r="CN293" s="59"/>
      <c r="CO293" s="59"/>
      <c r="CP293" s="59"/>
      <c r="CQ293" s="59"/>
      <c r="CR293" s="59"/>
      <c r="CS293" s="59"/>
      <c r="CT293" s="59"/>
      <c r="CU293" s="59"/>
      <c r="CV293" s="59"/>
      <c r="CW293" s="59"/>
      <c r="CX293" s="59"/>
      <c r="CY293" s="59"/>
      <c r="CZ293" s="59"/>
      <c r="DA293" s="59"/>
      <c r="DB293" s="59"/>
      <c r="DC293" s="59"/>
      <c r="DD293" s="59"/>
      <c r="DE293" s="59"/>
      <c r="DF293" s="59"/>
      <c r="DG293" s="59"/>
      <c r="DH293" s="59"/>
      <c r="DI293" s="59"/>
      <c r="DJ293" s="59"/>
      <c r="DK293" s="59"/>
      <c r="DL293" s="59"/>
      <c r="DM293" s="59"/>
      <c r="DN293" s="59"/>
      <c r="DO293" s="59"/>
      <c r="DP293" s="59"/>
      <c r="DQ293" s="59"/>
      <c r="DR293" s="59"/>
      <c r="DS293" s="59"/>
      <c r="DT293" s="59"/>
      <c r="DU293" s="59"/>
      <c r="DV293" s="59"/>
      <c r="DW293" s="59"/>
      <c r="DX293" s="59"/>
      <c r="DY293" s="59"/>
      <c r="DZ293" s="59"/>
      <c r="EA293" s="59"/>
      <c r="EB293" s="59"/>
      <c r="EC293" s="59"/>
      <c r="ED293" s="59"/>
      <c r="EE293" s="59"/>
      <c r="EF293" s="59"/>
      <c r="EG293" s="59"/>
      <c r="EH293" s="59"/>
      <c r="EI293" s="59"/>
      <c r="EJ293" s="59"/>
      <c r="EK293" s="59"/>
      <c r="EL293" s="59"/>
      <c r="EM293" s="59"/>
      <c r="EN293" s="59"/>
      <c r="EO293" s="59"/>
      <c r="EP293" s="59"/>
      <c r="EQ293" s="59"/>
      <c r="ER293" s="59"/>
      <c r="ES293" s="59"/>
      <c r="ET293" s="59"/>
      <c r="EU293" s="59"/>
      <c r="EV293" s="59"/>
      <c r="EW293" s="59"/>
    </row>
    <row r="294" spans="1:153" outlineLevel="1" x14ac:dyDescent="0.2">
      <c r="A294" s="17">
        <v>88</v>
      </c>
      <c r="B294" s="17">
        <v>0</v>
      </c>
      <c r="C294" s="1">
        <v>7.4643076840232131E-6</v>
      </c>
      <c r="D294" s="1">
        <f t="shared" si="13"/>
        <v>-7.4643076840232131E-6</v>
      </c>
      <c r="E294" s="1">
        <f t="shared" si="14"/>
        <v>1.4928671084090096E-5</v>
      </c>
      <c r="F294" s="1">
        <f t="shared" si="15"/>
        <v>-3.863763849420678E-3</v>
      </c>
      <c r="G294" s="1">
        <f t="shared" si="16"/>
        <v>-2.7320987171638397E-3</v>
      </c>
      <c r="H294" s="1">
        <v>1.0932333768340402E-4</v>
      </c>
      <c r="I294" s="1">
        <f t="shared" si="17"/>
        <v>8.1611834138675746E-10</v>
      </c>
      <c r="J294" s="1">
        <f t="shared" si="18"/>
        <v>-2.7322480704851243E-3</v>
      </c>
      <c r="AZ294" s="59"/>
      <c r="BA294" s="59"/>
      <c r="BB294" s="59"/>
      <c r="BC294" s="59"/>
      <c r="BD294" s="59"/>
      <c r="BE294" s="59"/>
      <c r="BF294" s="59"/>
      <c r="BG294" s="72"/>
      <c r="BH294" s="59"/>
      <c r="BI294" s="59"/>
      <c r="BJ294" s="59"/>
      <c r="BK294" s="59">
        <f t="shared" si="19"/>
        <v>1</v>
      </c>
      <c r="BL294" s="59">
        <f t="shared" si="20"/>
        <v>7.4643076840232131E-6</v>
      </c>
      <c r="BM294" s="59" t="e">
        <f t="shared" si="21"/>
        <v>#N/A</v>
      </c>
      <c r="BN294" s="59"/>
      <c r="BO294" s="59"/>
      <c r="BP294" s="59"/>
      <c r="BQ294" s="59"/>
      <c r="BR294" s="59"/>
      <c r="BS294" s="59"/>
      <c r="BT294" s="59"/>
      <c r="BU294" s="59"/>
      <c r="BV294" s="59"/>
      <c r="BW294" s="59"/>
      <c r="BX294" s="59"/>
      <c r="BY294" s="59"/>
      <c r="BZ294" s="59"/>
      <c r="CA294" s="59"/>
      <c r="CB294" s="59"/>
      <c r="CC294" s="59"/>
      <c r="CD294" s="59"/>
      <c r="CE294" s="59"/>
      <c r="CF294" s="59"/>
      <c r="CG294" s="59"/>
      <c r="CH294" s="59"/>
      <c r="CI294" s="59"/>
      <c r="CJ294" s="59"/>
      <c r="CK294" s="59"/>
      <c r="CL294" s="59"/>
      <c r="CM294" s="59"/>
      <c r="CN294" s="59"/>
      <c r="CO294" s="59"/>
      <c r="CP294" s="59"/>
      <c r="CQ294" s="59"/>
      <c r="CR294" s="59"/>
      <c r="CS294" s="59"/>
      <c r="CT294" s="59"/>
      <c r="CU294" s="59"/>
      <c r="CV294" s="59"/>
      <c r="CW294" s="59"/>
      <c r="CX294" s="59"/>
      <c r="CY294" s="59"/>
      <c r="CZ294" s="59"/>
      <c r="DA294" s="59"/>
      <c r="DB294" s="59"/>
      <c r="DC294" s="59"/>
      <c r="DD294" s="59"/>
      <c r="DE294" s="59"/>
      <c r="DF294" s="59"/>
      <c r="DG294" s="59"/>
      <c r="DH294" s="59"/>
      <c r="DI294" s="59"/>
      <c r="DJ294" s="59"/>
      <c r="DK294" s="59"/>
      <c r="DL294" s="59"/>
      <c r="DM294" s="59"/>
      <c r="DN294" s="59"/>
      <c r="DO294" s="59"/>
      <c r="DP294" s="59"/>
      <c r="DQ294" s="59"/>
      <c r="DR294" s="59"/>
      <c r="DS294" s="59"/>
      <c r="DT294" s="59"/>
      <c r="DU294" s="59"/>
      <c r="DV294" s="59"/>
      <c r="DW294" s="59"/>
      <c r="DX294" s="59"/>
      <c r="DY294" s="59"/>
      <c r="DZ294" s="59"/>
      <c r="EA294" s="59"/>
      <c r="EB294" s="59"/>
      <c r="EC294" s="59"/>
      <c r="ED294" s="59"/>
      <c r="EE294" s="59"/>
      <c r="EF294" s="59"/>
      <c r="EG294" s="59"/>
      <c r="EH294" s="59"/>
      <c r="EI294" s="59"/>
      <c r="EJ294" s="59"/>
      <c r="EK294" s="59"/>
      <c r="EL294" s="59"/>
      <c r="EM294" s="59"/>
      <c r="EN294" s="59"/>
      <c r="EO294" s="59"/>
      <c r="EP294" s="59"/>
      <c r="EQ294" s="59"/>
      <c r="ER294" s="59"/>
      <c r="ES294" s="59"/>
      <c r="ET294" s="59"/>
      <c r="EU294" s="59"/>
      <c r="EV294" s="59"/>
      <c r="EW294" s="59"/>
    </row>
    <row r="295" spans="1:153" outlineLevel="1" x14ac:dyDescent="0.2">
      <c r="A295" s="17">
        <v>89</v>
      </c>
      <c r="B295" s="17">
        <v>0</v>
      </c>
      <c r="C295" s="1">
        <v>2.3858119031963903E-4</v>
      </c>
      <c r="D295" s="1">
        <f t="shared" si="13"/>
        <v>-2.3858119031963903E-4</v>
      </c>
      <c r="E295" s="1">
        <f t="shared" si="14"/>
        <v>4.7721931067884542E-4</v>
      </c>
      <c r="F295" s="1">
        <f t="shared" si="15"/>
        <v>-2.1845349863960646E-2</v>
      </c>
      <c r="G295" s="1">
        <f t="shared" si="16"/>
        <v>-1.5447916522545374E-2</v>
      </c>
      <c r="H295" s="1">
        <v>1.7083176157499029E-3</v>
      </c>
      <c r="I295" s="1">
        <f t="shared" si="17"/>
        <v>4.083673336446554E-7</v>
      </c>
      <c r="J295" s="1">
        <f t="shared" si="18"/>
        <v>-1.5461128426514509E-2</v>
      </c>
      <c r="AZ295" s="59"/>
      <c r="BA295" s="59"/>
      <c r="BB295" s="59"/>
      <c r="BC295" s="59"/>
      <c r="BD295" s="59"/>
      <c r="BE295" s="59"/>
      <c r="BF295" s="59"/>
      <c r="BG295" s="72"/>
      <c r="BH295" s="59"/>
      <c r="BI295" s="59"/>
      <c r="BJ295" s="59"/>
      <c r="BK295" s="59">
        <f t="shared" si="19"/>
        <v>1</v>
      </c>
      <c r="BL295" s="59">
        <f t="shared" si="20"/>
        <v>2.3858119031963903E-4</v>
      </c>
      <c r="BM295" s="59" t="e">
        <f t="shared" si="21"/>
        <v>#N/A</v>
      </c>
      <c r="BN295" s="59"/>
      <c r="BO295" s="59"/>
      <c r="BP295" s="59"/>
      <c r="BQ295" s="59"/>
      <c r="BR295" s="59"/>
      <c r="BS295" s="59"/>
      <c r="BT295" s="59"/>
      <c r="BU295" s="59"/>
      <c r="BV295" s="59"/>
      <c r="BW295" s="59"/>
      <c r="BX295" s="59"/>
      <c r="BY295" s="59"/>
      <c r="BZ295" s="59"/>
      <c r="CA295" s="59"/>
      <c r="CB295" s="59"/>
      <c r="CC295" s="59"/>
      <c r="CD295" s="59"/>
      <c r="CE295" s="59"/>
      <c r="CF295" s="59"/>
      <c r="CG295" s="59"/>
      <c r="CH295" s="59"/>
      <c r="CI295" s="59"/>
      <c r="CJ295" s="59"/>
      <c r="CK295" s="59"/>
      <c r="CL295" s="59"/>
      <c r="CM295" s="59"/>
      <c r="CN295" s="59"/>
      <c r="CO295" s="59"/>
      <c r="CP295" s="59"/>
      <c r="CQ295" s="59"/>
      <c r="CR295" s="59"/>
      <c r="CS295" s="59"/>
      <c r="CT295" s="59"/>
      <c r="CU295" s="59"/>
      <c r="CV295" s="59"/>
      <c r="CW295" s="59"/>
      <c r="CX295" s="59"/>
      <c r="CY295" s="59"/>
      <c r="CZ295" s="59"/>
      <c r="DA295" s="59"/>
      <c r="DB295" s="59"/>
      <c r="DC295" s="59"/>
      <c r="DD295" s="59"/>
      <c r="DE295" s="59"/>
      <c r="DF295" s="59"/>
      <c r="DG295" s="59"/>
      <c r="DH295" s="59"/>
      <c r="DI295" s="59"/>
      <c r="DJ295" s="59"/>
      <c r="DK295" s="59"/>
      <c r="DL295" s="59"/>
      <c r="DM295" s="59"/>
      <c r="DN295" s="59"/>
      <c r="DO295" s="59"/>
      <c r="DP295" s="59"/>
      <c r="DQ295" s="59"/>
      <c r="DR295" s="59"/>
      <c r="DS295" s="59"/>
      <c r="DT295" s="59"/>
      <c r="DU295" s="59"/>
      <c r="DV295" s="59"/>
      <c r="DW295" s="59"/>
      <c r="DX295" s="59"/>
      <c r="DY295" s="59"/>
      <c r="DZ295" s="59"/>
      <c r="EA295" s="59"/>
      <c r="EB295" s="59"/>
      <c r="EC295" s="59"/>
      <c r="ED295" s="59"/>
      <c r="EE295" s="59"/>
      <c r="EF295" s="59"/>
      <c r="EG295" s="59"/>
      <c r="EH295" s="59"/>
      <c r="EI295" s="59"/>
      <c r="EJ295" s="59"/>
      <c r="EK295" s="59"/>
      <c r="EL295" s="59"/>
      <c r="EM295" s="59"/>
      <c r="EN295" s="59"/>
      <c r="EO295" s="59"/>
      <c r="EP295" s="59"/>
      <c r="EQ295" s="59"/>
      <c r="ER295" s="59"/>
      <c r="ES295" s="59"/>
      <c r="ET295" s="59"/>
      <c r="EU295" s="59"/>
      <c r="EV295" s="59"/>
      <c r="EW295" s="59"/>
    </row>
    <row r="296" spans="1:153" outlineLevel="1" x14ac:dyDescent="0.2">
      <c r="A296" s="17">
        <v>90</v>
      </c>
      <c r="B296" s="17">
        <v>0</v>
      </c>
      <c r="C296" s="1">
        <v>6.5761168265302702E-5</v>
      </c>
      <c r="D296" s="1">
        <f t="shared" si="13"/>
        <v>-6.5761168265302702E-5</v>
      </c>
      <c r="E296" s="1">
        <f t="shared" si="14"/>
        <v>1.3152666125134838E-4</v>
      </c>
      <c r="F296" s="1">
        <f t="shared" si="15"/>
        <v>-1.1468507368064441E-2</v>
      </c>
      <c r="G296" s="1">
        <f t="shared" si="16"/>
        <v>-8.1095926581400638E-3</v>
      </c>
      <c r="H296" s="1">
        <v>5.8802132538868603E-4</v>
      </c>
      <c r="I296" s="1">
        <f t="shared" si="17"/>
        <v>3.8694265459566577E-8</v>
      </c>
      <c r="J296" s="1">
        <f t="shared" si="18"/>
        <v>-8.1119780168845863E-3</v>
      </c>
      <c r="AZ296" s="59"/>
      <c r="BA296" s="59"/>
      <c r="BB296" s="59"/>
      <c r="BC296" s="59"/>
      <c r="BD296" s="59"/>
      <c r="BE296" s="59"/>
      <c r="BF296" s="59"/>
      <c r="BG296" s="72"/>
      <c r="BH296" s="59"/>
      <c r="BI296" s="59"/>
      <c r="BJ296" s="59"/>
      <c r="BK296" s="59">
        <f t="shared" si="19"/>
        <v>1</v>
      </c>
      <c r="BL296" s="59">
        <f t="shared" si="20"/>
        <v>6.5761168265302702E-5</v>
      </c>
      <c r="BM296" s="59" t="e">
        <f t="shared" si="21"/>
        <v>#N/A</v>
      </c>
      <c r="BN296" s="59"/>
      <c r="BO296" s="59"/>
      <c r="BP296" s="59"/>
      <c r="BQ296" s="59"/>
      <c r="BR296" s="59"/>
      <c r="BS296" s="59"/>
      <c r="BT296" s="59"/>
      <c r="BU296" s="59"/>
      <c r="BV296" s="59"/>
      <c r="BW296" s="59"/>
      <c r="BX296" s="59"/>
      <c r="BY296" s="59"/>
      <c r="BZ296" s="59"/>
      <c r="CA296" s="59"/>
      <c r="CB296" s="59"/>
      <c r="CC296" s="59"/>
      <c r="CD296" s="59"/>
      <c r="CE296" s="59"/>
      <c r="CF296" s="59"/>
      <c r="CG296" s="59"/>
      <c r="CH296" s="59"/>
      <c r="CI296" s="59"/>
      <c r="CJ296" s="59"/>
      <c r="CK296" s="59"/>
      <c r="CL296" s="59"/>
      <c r="CM296" s="59"/>
      <c r="CN296" s="59"/>
      <c r="CO296" s="59"/>
      <c r="CP296" s="59"/>
      <c r="CQ296" s="59"/>
      <c r="CR296" s="59"/>
      <c r="CS296" s="59"/>
      <c r="CT296" s="59"/>
      <c r="CU296" s="59"/>
      <c r="CV296" s="59"/>
      <c r="CW296" s="59"/>
      <c r="CX296" s="59"/>
      <c r="CY296" s="59"/>
      <c r="CZ296" s="59"/>
      <c r="DA296" s="59"/>
      <c r="DB296" s="59"/>
      <c r="DC296" s="59"/>
      <c r="DD296" s="59"/>
      <c r="DE296" s="59"/>
      <c r="DF296" s="59"/>
      <c r="DG296" s="59"/>
      <c r="DH296" s="59"/>
      <c r="DI296" s="59"/>
      <c r="DJ296" s="59"/>
      <c r="DK296" s="59"/>
      <c r="DL296" s="59"/>
      <c r="DM296" s="59"/>
      <c r="DN296" s="59"/>
      <c r="DO296" s="59"/>
      <c r="DP296" s="59"/>
      <c r="DQ296" s="59"/>
      <c r="DR296" s="59"/>
      <c r="DS296" s="59"/>
      <c r="DT296" s="59"/>
      <c r="DU296" s="59"/>
      <c r="DV296" s="59"/>
      <c r="DW296" s="59"/>
      <c r="DX296" s="59"/>
      <c r="DY296" s="59"/>
      <c r="DZ296" s="59"/>
      <c r="EA296" s="59"/>
      <c r="EB296" s="59"/>
      <c r="EC296" s="59"/>
      <c r="ED296" s="59"/>
      <c r="EE296" s="59"/>
      <c r="EF296" s="59"/>
      <c r="EG296" s="59"/>
      <c r="EH296" s="59"/>
      <c r="EI296" s="59"/>
      <c r="EJ296" s="59"/>
      <c r="EK296" s="59"/>
      <c r="EL296" s="59"/>
      <c r="EM296" s="59"/>
      <c r="EN296" s="59"/>
      <c r="EO296" s="59"/>
      <c r="EP296" s="59"/>
      <c r="EQ296" s="59"/>
      <c r="ER296" s="59"/>
      <c r="ES296" s="59"/>
      <c r="ET296" s="59"/>
      <c r="EU296" s="59"/>
      <c r="EV296" s="59"/>
      <c r="EW296" s="59"/>
    </row>
    <row r="297" spans="1:153" outlineLevel="1" x14ac:dyDescent="0.2">
      <c r="A297" s="17">
        <v>91</v>
      </c>
      <c r="B297" s="17">
        <v>1</v>
      </c>
      <c r="C297" s="1">
        <v>0.99950579583826482</v>
      </c>
      <c r="D297" s="1">
        <f t="shared" si="13"/>
        <v>4.9420416173517889E-4</v>
      </c>
      <c r="E297" s="1">
        <f t="shared" si="14"/>
        <v>9.8865264172244647E-4</v>
      </c>
      <c r="F297" s="1">
        <f t="shared" si="15"/>
        <v>3.1442847226713526E-2</v>
      </c>
      <c r="G297" s="1">
        <f t="shared" si="16"/>
        <v>2.223619842175481E-2</v>
      </c>
      <c r="H297" s="1">
        <v>5.5035383233679345E-3</v>
      </c>
      <c r="I297" s="1">
        <f t="shared" si="17"/>
        <v>2.7362755776423785E-6</v>
      </c>
      <c r="J297" s="1">
        <f t="shared" si="18"/>
        <v>2.2297641037322614E-2</v>
      </c>
      <c r="AZ297" s="59"/>
      <c r="BA297" s="59"/>
      <c r="BB297" s="59"/>
      <c r="BC297" s="59"/>
      <c r="BD297" s="59"/>
      <c r="BE297" s="59"/>
      <c r="BF297" s="59"/>
      <c r="BG297" s="72"/>
      <c r="BH297" s="59"/>
      <c r="BI297" s="59"/>
      <c r="BJ297" s="59"/>
      <c r="BK297" s="59">
        <f t="shared" si="19"/>
        <v>0</v>
      </c>
      <c r="BL297" s="59" t="e">
        <f t="shared" si="20"/>
        <v>#N/A</v>
      </c>
      <c r="BM297" s="59">
        <f t="shared" si="21"/>
        <v>0.99950579583826482</v>
      </c>
      <c r="BN297" s="59"/>
      <c r="BO297" s="59"/>
      <c r="BP297" s="59"/>
      <c r="BQ297" s="59"/>
      <c r="BR297" s="59"/>
      <c r="BS297" s="59"/>
      <c r="BT297" s="59"/>
      <c r="BU297" s="59"/>
      <c r="BV297" s="59"/>
      <c r="BW297" s="59"/>
      <c r="BX297" s="59"/>
      <c r="BY297" s="59"/>
      <c r="BZ297" s="59"/>
      <c r="CA297" s="59"/>
      <c r="CB297" s="59"/>
      <c r="CC297" s="59"/>
      <c r="CD297" s="59"/>
      <c r="CE297" s="59"/>
      <c r="CF297" s="59"/>
      <c r="CG297" s="59"/>
      <c r="CH297" s="59"/>
      <c r="CI297" s="59"/>
      <c r="CJ297" s="59"/>
      <c r="CK297" s="59"/>
      <c r="CL297" s="59"/>
      <c r="CM297" s="59"/>
      <c r="CN297" s="59"/>
      <c r="CO297" s="59"/>
      <c r="CP297" s="59"/>
      <c r="CQ297" s="59"/>
      <c r="CR297" s="59"/>
      <c r="CS297" s="59"/>
      <c r="CT297" s="59"/>
      <c r="CU297" s="59"/>
      <c r="CV297" s="59"/>
      <c r="CW297" s="59"/>
      <c r="CX297" s="59"/>
      <c r="CY297" s="59"/>
      <c r="CZ297" s="59"/>
      <c r="DA297" s="59"/>
      <c r="DB297" s="59"/>
      <c r="DC297" s="59"/>
      <c r="DD297" s="59"/>
      <c r="DE297" s="59"/>
      <c r="DF297" s="59"/>
      <c r="DG297" s="59"/>
      <c r="DH297" s="59"/>
      <c r="DI297" s="59"/>
      <c r="DJ297" s="59"/>
      <c r="DK297" s="59"/>
      <c r="DL297" s="59"/>
      <c r="DM297" s="59"/>
      <c r="DN297" s="59"/>
      <c r="DO297" s="59"/>
      <c r="DP297" s="59"/>
      <c r="DQ297" s="59"/>
      <c r="DR297" s="59"/>
      <c r="DS297" s="59"/>
      <c r="DT297" s="59"/>
      <c r="DU297" s="59"/>
      <c r="DV297" s="59"/>
      <c r="DW297" s="59"/>
      <c r="DX297" s="59"/>
      <c r="DY297" s="59"/>
      <c r="DZ297" s="59"/>
      <c r="EA297" s="59"/>
      <c r="EB297" s="59"/>
      <c r="EC297" s="59"/>
      <c r="ED297" s="59"/>
      <c r="EE297" s="59"/>
      <c r="EF297" s="59"/>
      <c r="EG297" s="59"/>
      <c r="EH297" s="59"/>
      <c r="EI297" s="59"/>
      <c r="EJ297" s="59"/>
      <c r="EK297" s="59"/>
      <c r="EL297" s="59"/>
      <c r="EM297" s="59"/>
      <c r="EN297" s="59"/>
      <c r="EO297" s="59"/>
      <c r="EP297" s="59"/>
      <c r="EQ297" s="59"/>
      <c r="ER297" s="59"/>
      <c r="ES297" s="59"/>
      <c r="ET297" s="59"/>
      <c r="EU297" s="59"/>
      <c r="EV297" s="59"/>
      <c r="EW297" s="59"/>
    </row>
    <row r="298" spans="1:153" outlineLevel="1" x14ac:dyDescent="0.2">
      <c r="A298" s="17">
        <v>92</v>
      </c>
      <c r="B298" s="17">
        <v>0</v>
      </c>
      <c r="C298" s="1">
        <v>8.8525660964000583E-5</v>
      </c>
      <c r="D298" s="1">
        <f t="shared" si="13"/>
        <v>-8.8525660964000583E-5</v>
      </c>
      <c r="E298" s="1">
        <f t="shared" si="14"/>
        <v>1.7705915918303673E-4</v>
      </c>
      <c r="F298" s="1">
        <f t="shared" si="15"/>
        <v>-1.3306357848150513E-2</v>
      </c>
      <c r="G298" s="1">
        <f t="shared" si="16"/>
        <v>-9.4092241152216351E-3</v>
      </c>
      <c r="H298" s="1">
        <v>1.2231969660119217E-3</v>
      </c>
      <c r="I298" s="1">
        <f t="shared" si="17"/>
        <v>1.0842653370209365E-7</v>
      </c>
      <c r="J298" s="1">
        <f t="shared" si="18"/>
        <v>-9.4149840671224963E-3</v>
      </c>
      <c r="AZ298" s="59"/>
      <c r="BA298" s="59"/>
      <c r="BB298" s="59"/>
      <c r="BC298" s="59"/>
      <c r="BD298" s="59"/>
      <c r="BE298" s="59"/>
      <c r="BF298" s="59"/>
      <c r="BG298" s="72"/>
      <c r="BH298" s="59"/>
      <c r="BI298" s="59"/>
      <c r="BJ298" s="59"/>
      <c r="BK298" s="59">
        <f t="shared" si="19"/>
        <v>1</v>
      </c>
      <c r="BL298" s="59">
        <f t="shared" si="20"/>
        <v>8.8525660964000583E-5</v>
      </c>
      <c r="BM298" s="59" t="e">
        <f t="shared" si="21"/>
        <v>#N/A</v>
      </c>
      <c r="BN298" s="59"/>
      <c r="BO298" s="59"/>
      <c r="BP298" s="59"/>
      <c r="BQ298" s="59"/>
      <c r="BR298" s="59"/>
      <c r="BS298" s="59"/>
      <c r="BT298" s="59"/>
      <c r="BU298" s="59"/>
      <c r="BV298" s="59"/>
      <c r="BW298" s="59"/>
      <c r="BX298" s="59"/>
      <c r="BY298" s="59"/>
      <c r="BZ298" s="59"/>
      <c r="CA298" s="59"/>
      <c r="CB298" s="59"/>
      <c r="CC298" s="59"/>
      <c r="CD298" s="59"/>
      <c r="CE298" s="59"/>
      <c r="CF298" s="59"/>
      <c r="CG298" s="59"/>
      <c r="CH298" s="59"/>
      <c r="CI298" s="59"/>
      <c r="CJ298" s="59"/>
      <c r="CK298" s="59"/>
      <c r="CL298" s="59"/>
      <c r="CM298" s="59"/>
      <c r="CN298" s="59"/>
      <c r="CO298" s="59"/>
      <c r="CP298" s="59"/>
      <c r="CQ298" s="59"/>
      <c r="CR298" s="59"/>
      <c r="CS298" s="59"/>
      <c r="CT298" s="59"/>
      <c r="CU298" s="59"/>
      <c r="CV298" s="59"/>
      <c r="CW298" s="59"/>
      <c r="CX298" s="59"/>
      <c r="CY298" s="59"/>
      <c r="CZ298" s="59"/>
      <c r="DA298" s="59"/>
      <c r="DB298" s="59"/>
      <c r="DC298" s="59"/>
      <c r="DD298" s="59"/>
      <c r="DE298" s="59"/>
      <c r="DF298" s="59"/>
      <c r="DG298" s="59"/>
      <c r="DH298" s="59"/>
      <c r="DI298" s="59"/>
      <c r="DJ298" s="59"/>
      <c r="DK298" s="59"/>
      <c r="DL298" s="59"/>
      <c r="DM298" s="59"/>
      <c r="DN298" s="59"/>
      <c r="DO298" s="59"/>
      <c r="DP298" s="59"/>
      <c r="DQ298" s="59"/>
      <c r="DR298" s="59"/>
      <c r="DS298" s="59"/>
      <c r="DT298" s="59"/>
      <c r="DU298" s="59"/>
      <c r="DV298" s="59"/>
      <c r="DW298" s="59"/>
      <c r="DX298" s="59"/>
      <c r="DY298" s="59"/>
      <c r="DZ298" s="59"/>
      <c r="EA298" s="59"/>
      <c r="EB298" s="59"/>
      <c r="EC298" s="59"/>
      <c r="ED298" s="59"/>
      <c r="EE298" s="59"/>
      <c r="EF298" s="59"/>
      <c r="EG298" s="59"/>
      <c r="EH298" s="59"/>
      <c r="EI298" s="59"/>
      <c r="EJ298" s="59"/>
      <c r="EK298" s="59"/>
      <c r="EL298" s="59"/>
      <c r="EM298" s="59"/>
      <c r="EN298" s="59"/>
      <c r="EO298" s="59"/>
      <c r="EP298" s="59"/>
      <c r="EQ298" s="59"/>
      <c r="ER298" s="59"/>
      <c r="ES298" s="59"/>
      <c r="ET298" s="59"/>
      <c r="EU298" s="59"/>
      <c r="EV298" s="59"/>
      <c r="EW298" s="59"/>
    </row>
    <row r="299" spans="1:153" outlineLevel="1" x14ac:dyDescent="0.2">
      <c r="A299" s="17">
        <v>93</v>
      </c>
      <c r="B299" s="17">
        <v>0</v>
      </c>
      <c r="C299" s="1">
        <v>1.2884645570121844E-3</v>
      </c>
      <c r="D299" s="1">
        <f t="shared" si="13"/>
        <v>-1.2884645570121844E-3</v>
      </c>
      <c r="E299" s="1">
        <f t="shared" si="14"/>
        <v>2.5785906823402658E-3</v>
      </c>
      <c r="F299" s="1">
        <f t="shared" si="15"/>
        <v>-5.077982554460251E-2</v>
      </c>
      <c r="G299" s="1">
        <f t="shared" si="16"/>
        <v>-3.5918335703637672E-2</v>
      </c>
      <c r="H299" s="1">
        <v>1.0338906250628038E-2</v>
      </c>
      <c r="I299" s="1">
        <f t="shared" si="17"/>
        <v>1.3477846640148805E-5</v>
      </c>
      <c r="J299" s="1">
        <f t="shared" si="18"/>
        <v>-3.610546615623958E-2</v>
      </c>
      <c r="AZ299" s="59"/>
      <c r="BA299" s="59"/>
      <c r="BB299" s="59"/>
      <c r="BC299" s="59"/>
      <c r="BD299" s="59"/>
      <c r="BE299" s="59"/>
      <c r="BF299" s="59"/>
      <c r="BG299" s="72"/>
      <c r="BH299" s="59"/>
      <c r="BI299" s="59"/>
      <c r="BJ299" s="59"/>
      <c r="BK299" s="59">
        <f t="shared" si="19"/>
        <v>1</v>
      </c>
      <c r="BL299" s="59">
        <f t="shared" si="20"/>
        <v>1.2884645570121844E-3</v>
      </c>
      <c r="BM299" s="59" t="e">
        <f t="shared" si="21"/>
        <v>#N/A</v>
      </c>
      <c r="BN299" s="59"/>
      <c r="BO299" s="59"/>
      <c r="BP299" s="59"/>
      <c r="BQ299" s="59"/>
      <c r="BR299" s="59"/>
      <c r="BS299" s="59"/>
      <c r="BT299" s="59"/>
      <c r="BU299" s="59"/>
      <c r="BV299" s="59"/>
      <c r="BW299" s="59"/>
      <c r="BX299" s="59"/>
      <c r="BY299" s="59"/>
      <c r="BZ299" s="59"/>
      <c r="CA299" s="59"/>
      <c r="CB299" s="59"/>
      <c r="CC299" s="59"/>
      <c r="CD299" s="59"/>
      <c r="CE299" s="59"/>
      <c r="CF299" s="59"/>
      <c r="CG299" s="59"/>
      <c r="CH299" s="59"/>
      <c r="CI299" s="59"/>
      <c r="CJ299" s="59"/>
      <c r="CK299" s="59"/>
      <c r="CL299" s="59"/>
      <c r="CM299" s="59"/>
      <c r="CN299" s="59"/>
      <c r="CO299" s="59"/>
      <c r="CP299" s="59"/>
      <c r="CQ299" s="59"/>
      <c r="CR299" s="59"/>
      <c r="CS299" s="59"/>
      <c r="CT299" s="59"/>
      <c r="CU299" s="59"/>
      <c r="CV299" s="59"/>
      <c r="CW299" s="59"/>
      <c r="CX299" s="59"/>
      <c r="CY299" s="59"/>
      <c r="CZ299" s="59"/>
      <c r="DA299" s="59"/>
      <c r="DB299" s="59"/>
      <c r="DC299" s="59"/>
      <c r="DD299" s="59"/>
      <c r="DE299" s="59"/>
      <c r="DF299" s="59"/>
      <c r="DG299" s="59"/>
      <c r="DH299" s="59"/>
      <c r="DI299" s="59"/>
      <c r="DJ299" s="59"/>
      <c r="DK299" s="59"/>
      <c r="DL299" s="59"/>
      <c r="DM299" s="59"/>
      <c r="DN299" s="59"/>
      <c r="DO299" s="59"/>
      <c r="DP299" s="59"/>
      <c r="DQ299" s="59"/>
      <c r="DR299" s="59"/>
      <c r="DS299" s="59"/>
      <c r="DT299" s="59"/>
      <c r="DU299" s="59"/>
      <c r="DV299" s="59"/>
      <c r="DW299" s="59"/>
      <c r="DX299" s="59"/>
      <c r="DY299" s="59"/>
      <c r="DZ299" s="59"/>
      <c r="EA299" s="59"/>
      <c r="EB299" s="59"/>
      <c r="EC299" s="59"/>
      <c r="ED299" s="59"/>
      <c r="EE299" s="59"/>
      <c r="EF299" s="59"/>
      <c r="EG299" s="59"/>
      <c r="EH299" s="59"/>
      <c r="EI299" s="59"/>
      <c r="EJ299" s="59"/>
      <c r="EK299" s="59"/>
      <c r="EL299" s="59"/>
      <c r="EM299" s="59"/>
      <c r="EN299" s="59"/>
      <c r="EO299" s="59"/>
      <c r="EP299" s="59"/>
      <c r="EQ299" s="59"/>
      <c r="ER299" s="59"/>
      <c r="ES299" s="59"/>
      <c r="ET299" s="59"/>
      <c r="EU299" s="59"/>
      <c r="EV299" s="59"/>
      <c r="EW299" s="59"/>
    </row>
    <row r="300" spans="1:153" outlineLevel="1" x14ac:dyDescent="0.2">
      <c r="A300" s="17">
        <v>94</v>
      </c>
      <c r="B300" s="17">
        <v>1</v>
      </c>
      <c r="C300" s="1">
        <v>0.68949092747635687</v>
      </c>
      <c r="D300" s="1">
        <f t="shared" si="13"/>
        <v>0.31050907252364313</v>
      </c>
      <c r="E300" s="1">
        <f t="shared" si="14"/>
        <v>0.74360347991041775</v>
      </c>
      <c r="F300" s="1">
        <f t="shared" si="15"/>
        <v>0.86232446324479151</v>
      </c>
      <c r="G300" s="1">
        <f t="shared" si="16"/>
        <v>0.67107779522308464</v>
      </c>
      <c r="H300" s="1">
        <v>0.52448530275684702</v>
      </c>
      <c r="I300" s="1">
        <f t="shared" si="17"/>
        <v>0.49672396801106938</v>
      </c>
      <c r="J300" s="1">
        <f t="shared" si="18"/>
        <v>0.97317489448328132</v>
      </c>
      <c r="AZ300" s="59"/>
      <c r="BA300" s="59"/>
      <c r="BB300" s="59"/>
      <c r="BC300" s="59"/>
      <c r="BD300" s="59"/>
      <c r="BE300" s="59"/>
      <c r="BF300" s="59"/>
      <c r="BG300" s="72"/>
      <c r="BH300" s="59"/>
      <c r="BI300" s="59"/>
      <c r="BJ300" s="59"/>
      <c r="BK300" s="59">
        <f t="shared" si="19"/>
        <v>0</v>
      </c>
      <c r="BL300" s="59" t="e">
        <f t="shared" si="20"/>
        <v>#N/A</v>
      </c>
      <c r="BM300" s="59">
        <f t="shared" si="21"/>
        <v>0.68949092747635687</v>
      </c>
      <c r="BN300" s="59"/>
      <c r="BO300" s="59"/>
      <c r="BP300" s="59"/>
      <c r="BQ300" s="59"/>
      <c r="BR300" s="59"/>
      <c r="BS300" s="59"/>
      <c r="BT300" s="59"/>
      <c r="BU300" s="59"/>
      <c r="BV300" s="59"/>
      <c r="BW300" s="59"/>
      <c r="BX300" s="59"/>
      <c r="BY300" s="59"/>
      <c r="BZ300" s="59"/>
      <c r="CA300" s="59"/>
      <c r="CB300" s="59"/>
      <c r="CC300" s="59"/>
      <c r="CD300" s="59"/>
      <c r="CE300" s="59"/>
      <c r="CF300" s="59"/>
      <c r="CG300" s="59"/>
      <c r="CH300" s="59"/>
      <c r="CI300" s="59"/>
      <c r="CJ300" s="59"/>
      <c r="CK300" s="59"/>
      <c r="CL300" s="59"/>
      <c r="CM300" s="59"/>
      <c r="CN300" s="59"/>
      <c r="CO300" s="59"/>
      <c r="CP300" s="59"/>
      <c r="CQ300" s="59"/>
      <c r="CR300" s="59"/>
      <c r="CS300" s="59"/>
      <c r="CT300" s="59"/>
      <c r="CU300" s="59"/>
      <c r="CV300" s="59"/>
      <c r="CW300" s="59"/>
      <c r="CX300" s="59"/>
      <c r="CY300" s="59"/>
      <c r="CZ300" s="59"/>
      <c r="DA300" s="59"/>
      <c r="DB300" s="59"/>
      <c r="DC300" s="59"/>
      <c r="DD300" s="59"/>
      <c r="DE300" s="59"/>
      <c r="DF300" s="59"/>
      <c r="DG300" s="59"/>
      <c r="DH300" s="59"/>
      <c r="DI300" s="59"/>
      <c r="DJ300" s="59"/>
      <c r="DK300" s="59"/>
      <c r="DL300" s="59"/>
      <c r="DM300" s="59"/>
      <c r="DN300" s="59"/>
      <c r="DO300" s="59"/>
      <c r="DP300" s="59"/>
      <c r="DQ300" s="59"/>
      <c r="DR300" s="59"/>
      <c r="DS300" s="59"/>
      <c r="DT300" s="59"/>
      <c r="DU300" s="59"/>
      <c r="DV300" s="59"/>
      <c r="DW300" s="59"/>
      <c r="DX300" s="59"/>
      <c r="DY300" s="59"/>
      <c r="DZ300" s="59"/>
      <c r="EA300" s="59"/>
      <c r="EB300" s="59"/>
      <c r="EC300" s="59"/>
      <c r="ED300" s="59"/>
      <c r="EE300" s="59"/>
      <c r="EF300" s="59"/>
      <c r="EG300" s="59"/>
      <c r="EH300" s="59"/>
      <c r="EI300" s="59"/>
      <c r="EJ300" s="59"/>
      <c r="EK300" s="59"/>
      <c r="EL300" s="59"/>
      <c r="EM300" s="59"/>
      <c r="EN300" s="59"/>
      <c r="EO300" s="59"/>
      <c r="EP300" s="59"/>
      <c r="EQ300" s="59"/>
      <c r="ER300" s="59"/>
      <c r="ES300" s="59"/>
      <c r="ET300" s="59"/>
      <c r="EU300" s="59"/>
      <c r="EV300" s="59"/>
      <c r="EW300" s="59"/>
    </row>
    <row r="301" spans="1:153" outlineLevel="1" x14ac:dyDescent="0.2">
      <c r="A301" s="17">
        <v>95</v>
      </c>
      <c r="B301" s="17">
        <v>0</v>
      </c>
      <c r="C301" s="1">
        <v>8.6265746705631785E-4</v>
      </c>
      <c r="D301" s="1">
        <f t="shared" si="13"/>
        <v>-8.6265746705631785E-4</v>
      </c>
      <c r="E301" s="1">
        <f t="shared" si="14"/>
        <v>1.7260595402756583E-3</v>
      </c>
      <c r="F301" s="1">
        <f t="shared" si="15"/>
        <v>-4.1545872722517918E-2</v>
      </c>
      <c r="G301" s="1">
        <f t="shared" si="16"/>
        <v>-2.9383707858040852E-2</v>
      </c>
      <c r="H301" s="1">
        <v>4.7749148173225394E-3</v>
      </c>
      <c r="I301" s="1">
        <f t="shared" si="17"/>
        <v>4.1424522323747961E-6</v>
      </c>
      <c r="J301" s="1">
        <f t="shared" si="18"/>
        <v>-2.945411244154314E-2</v>
      </c>
      <c r="AZ301" s="59"/>
      <c r="BA301" s="59"/>
      <c r="BB301" s="59"/>
      <c r="BC301" s="59"/>
      <c r="BD301" s="59"/>
      <c r="BE301" s="59"/>
      <c r="BF301" s="59"/>
      <c r="BG301" s="72"/>
      <c r="BH301" s="59"/>
      <c r="BI301" s="59"/>
      <c r="BJ301" s="59"/>
      <c r="BK301" s="59">
        <f t="shared" si="19"/>
        <v>1</v>
      </c>
      <c r="BL301" s="59">
        <f t="shared" si="20"/>
        <v>8.6265746705631785E-4</v>
      </c>
      <c r="BM301" s="59" t="e">
        <f t="shared" si="21"/>
        <v>#N/A</v>
      </c>
      <c r="BN301" s="59"/>
      <c r="BO301" s="59"/>
      <c r="BP301" s="59"/>
      <c r="BQ301" s="59"/>
      <c r="BR301" s="59"/>
      <c r="BS301" s="59"/>
      <c r="BT301" s="59"/>
      <c r="BU301" s="59"/>
      <c r="BV301" s="59"/>
      <c r="BW301" s="59"/>
      <c r="BX301" s="59"/>
      <c r="BY301" s="59"/>
      <c r="BZ301" s="59"/>
      <c r="CA301" s="59"/>
      <c r="CB301" s="59"/>
      <c r="CC301" s="59"/>
      <c r="CD301" s="59"/>
      <c r="CE301" s="59"/>
      <c r="CF301" s="59"/>
      <c r="CG301" s="59"/>
      <c r="CH301" s="59"/>
      <c r="CI301" s="59"/>
      <c r="CJ301" s="59"/>
      <c r="CK301" s="59"/>
      <c r="CL301" s="59"/>
      <c r="CM301" s="59"/>
      <c r="CN301" s="59"/>
      <c r="CO301" s="59"/>
      <c r="CP301" s="59"/>
      <c r="CQ301" s="59"/>
      <c r="CR301" s="59"/>
      <c r="CS301" s="59"/>
      <c r="CT301" s="59"/>
      <c r="CU301" s="59"/>
      <c r="CV301" s="59"/>
      <c r="CW301" s="59"/>
      <c r="CX301" s="59"/>
      <c r="CY301" s="59"/>
      <c r="CZ301" s="59"/>
      <c r="DA301" s="59"/>
      <c r="DB301" s="59"/>
      <c r="DC301" s="59"/>
      <c r="DD301" s="59"/>
      <c r="DE301" s="59"/>
      <c r="DF301" s="59"/>
      <c r="DG301" s="59"/>
      <c r="DH301" s="59"/>
      <c r="DI301" s="59"/>
      <c r="DJ301" s="59"/>
      <c r="DK301" s="59"/>
      <c r="DL301" s="59"/>
      <c r="DM301" s="59"/>
      <c r="DN301" s="59"/>
      <c r="DO301" s="59"/>
      <c r="DP301" s="59"/>
      <c r="DQ301" s="59"/>
      <c r="DR301" s="59"/>
      <c r="DS301" s="59"/>
      <c r="DT301" s="59"/>
      <c r="DU301" s="59"/>
      <c r="DV301" s="59"/>
      <c r="DW301" s="59"/>
      <c r="DX301" s="59"/>
      <c r="DY301" s="59"/>
      <c r="DZ301" s="59"/>
      <c r="EA301" s="59"/>
      <c r="EB301" s="59"/>
      <c r="EC301" s="59"/>
      <c r="ED301" s="59"/>
      <c r="EE301" s="59"/>
      <c r="EF301" s="59"/>
      <c r="EG301" s="59"/>
      <c r="EH301" s="59"/>
      <c r="EI301" s="59"/>
      <c r="EJ301" s="59"/>
      <c r="EK301" s="59"/>
      <c r="EL301" s="59"/>
      <c r="EM301" s="59"/>
      <c r="EN301" s="59"/>
      <c r="EO301" s="59"/>
      <c r="EP301" s="59"/>
      <c r="EQ301" s="59"/>
      <c r="ER301" s="59"/>
      <c r="ES301" s="59"/>
      <c r="ET301" s="59"/>
      <c r="EU301" s="59"/>
      <c r="EV301" s="59"/>
      <c r="EW301" s="59"/>
    </row>
    <row r="302" spans="1:153" outlineLevel="1" x14ac:dyDescent="0.2">
      <c r="A302" s="17">
        <v>96</v>
      </c>
      <c r="B302" s="17">
        <v>0</v>
      </c>
      <c r="C302" s="1">
        <v>1.2770188003962579E-6</v>
      </c>
      <c r="D302" s="1">
        <f t="shared" si="13"/>
        <v>-1.2770188003962579E-6</v>
      </c>
      <c r="E302" s="1">
        <f t="shared" si="14"/>
        <v>2.5540392315772057E-6</v>
      </c>
      <c r="F302" s="1">
        <f t="shared" si="15"/>
        <v>-1.5981361742909161E-3</v>
      </c>
      <c r="G302" s="1">
        <f t="shared" si="16"/>
        <v>-1.1300532868742769E-3</v>
      </c>
      <c r="H302" s="1">
        <v>1.9616208571731653E-5</v>
      </c>
      <c r="I302" s="1">
        <f t="shared" si="17"/>
        <v>2.5050790529830405E-11</v>
      </c>
      <c r="J302" s="1">
        <f t="shared" si="18"/>
        <v>-1.1300643707178306E-3</v>
      </c>
      <c r="AZ302" s="59"/>
      <c r="BA302" s="59"/>
      <c r="BB302" s="59"/>
      <c r="BC302" s="59"/>
      <c r="BD302" s="59"/>
      <c r="BE302" s="59"/>
      <c r="BF302" s="59"/>
      <c r="BG302" s="72"/>
      <c r="BH302" s="59"/>
      <c r="BI302" s="59"/>
      <c r="BJ302" s="59"/>
      <c r="BK302" s="59">
        <f t="shared" si="19"/>
        <v>1</v>
      </c>
      <c r="BL302" s="59">
        <f t="shared" si="20"/>
        <v>1.2770188003962579E-6</v>
      </c>
      <c r="BM302" s="59" t="e">
        <f t="shared" si="21"/>
        <v>#N/A</v>
      </c>
      <c r="BN302" s="59"/>
      <c r="BO302" s="59"/>
      <c r="BP302" s="59"/>
      <c r="BQ302" s="59"/>
      <c r="BR302" s="59"/>
      <c r="BS302" s="59"/>
      <c r="BT302" s="59"/>
      <c r="BU302" s="59"/>
      <c r="BV302" s="59"/>
      <c r="BW302" s="59"/>
      <c r="BX302" s="59"/>
      <c r="BY302" s="59"/>
      <c r="BZ302" s="59"/>
      <c r="CA302" s="59"/>
      <c r="CB302" s="59"/>
      <c r="CC302" s="59"/>
      <c r="CD302" s="59"/>
      <c r="CE302" s="59"/>
      <c r="CF302" s="59"/>
      <c r="CG302" s="59"/>
      <c r="CH302" s="59"/>
      <c r="CI302" s="59"/>
      <c r="CJ302" s="59"/>
      <c r="CK302" s="59"/>
      <c r="CL302" s="59"/>
      <c r="CM302" s="59"/>
      <c r="CN302" s="59"/>
      <c r="CO302" s="59"/>
      <c r="CP302" s="59"/>
      <c r="CQ302" s="59"/>
      <c r="CR302" s="59"/>
      <c r="CS302" s="59"/>
      <c r="CT302" s="59"/>
      <c r="CU302" s="59"/>
      <c r="CV302" s="59"/>
      <c r="CW302" s="59"/>
      <c r="CX302" s="59"/>
      <c r="CY302" s="59"/>
      <c r="CZ302" s="59"/>
      <c r="DA302" s="59"/>
      <c r="DB302" s="59"/>
      <c r="DC302" s="59"/>
      <c r="DD302" s="59"/>
      <c r="DE302" s="59"/>
      <c r="DF302" s="59"/>
      <c r="DG302" s="59"/>
      <c r="DH302" s="59"/>
      <c r="DI302" s="59"/>
      <c r="DJ302" s="59"/>
      <c r="DK302" s="59"/>
      <c r="DL302" s="59"/>
      <c r="DM302" s="59"/>
      <c r="DN302" s="59"/>
      <c r="DO302" s="59"/>
      <c r="DP302" s="59"/>
      <c r="DQ302" s="59"/>
      <c r="DR302" s="59"/>
      <c r="DS302" s="59"/>
      <c r="DT302" s="59"/>
      <c r="DU302" s="59"/>
      <c r="DV302" s="59"/>
      <c r="DW302" s="59"/>
      <c r="DX302" s="59"/>
      <c r="DY302" s="59"/>
      <c r="DZ302" s="59"/>
      <c r="EA302" s="59"/>
      <c r="EB302" s="59"/>
      <c r="EC302" s="59"/>
      <c r="ED302" s="59"/>
      <c r="EE302" s="59"/>
      <c r="EF302" s="59"/>
      <c r="EG302" s="59"/>
      <c r="EH302" s="59"/>
      <c r="EI302" s="59"/>
      <c r="EJ302" s="59"/>
      <c r="EK302" s="59"/>
      <c r="EL302" s="59"/>
      <c r="EM302" s="59"/>
      <c r="EN302" s="59"/>
      <c r="EO302" s="59"/>
      <c r="EP302" s="59"/>
      <c r="EQ302" s="59"/>
      <c r="ER302" s="59"/>
      <c r="ES302" s="59"/>
      <c r="ET302" s="59"/>
      <c r="EU302" s="59"/>
      <c r="EV302" s="59"/>
      <c r="EW302" s="59"/>
    </row>
    <row r="303" spans="1:153" outlineLevel="1" x14ac:dyDescent="0.2">
      <c r="A303" s="17">
        <v>97</v>
      </c>
      <c r="B303" s="17">
        <v>0</v>
      </c>
      <c r="C303" s="1">
        <v>9.0827407362296774E-8</v>
      </c>
      <c r="D303" s="1">
        <f t="shared" si="13"/>
        <v>-9.0827407362296774E-8</v>
      </c>
      <c r="E303" s="1">
        <f t="shared" si="14"/>
        <v>1.816548229276503E-7</v>
      </c>
      <c r="F303" s="1">
        <f t="shared" si="15"/>
        <v>-4.2620983438636218E-4</v>
      </c>
      <c r="G303" s="1">
        <f t="shared" si="16"/>
        <v>-3.0137587098491391E-4</v>
      </c>
      <c r="H303" s="1">
        <v>2.5394862012825141E-6</v>
      </c>
      <c r="I303" s="1">
        <f t="shared" si="17"/>
        <v>2.3065555439120895E-13</v>
      </c>
      <c r="J303" s="1">
        <f t="shared" si="18"/>
        <v>-3.0137625365557561E-4</v>
      </c>
      <c r="AZ303" s="59"/>
      <c r="BA303" s="59"/>
      <c r="BB303" s="59"/>
      <c r="BC303" s="59"/>
      <c r="BD303" s="59"/>
      <c r="BE303" s="59"/>
      <c r="BF303" s="59"/>
      <c r="BG303" s="72"/>
      <c r="BH303" s="59"/>
      <c r="BI303" s="59"/>
      <c r="BJ303" s="59"/>
      <c r="BK303" s="59">
        <f t="shared" si="19"/>
        <v>1</v>
      </c>
      <c r="BL303" s="59">
        <f t="shared" si="20"/>
        <v>9.0827407362296774E-8</v>
      </c>
      <c r="BM303" s="59" t="e">
        <f t="shared" si="21"/>
        <v>#N/A</v>
      </c>
      <c r="BN303" s="59"/>
      <c r="BO303" s="59"/>
      <c r="BP303" s="59"/>
      <c r="BQ303" s="59"/>
      <c r="BR303" s="59"/>
      <c r="BS303" s="59"/>
      <c r="BT303" s="59"/>
      <c r="BU303" s="59"/>
      <c r="BV303" s="59"/>
      <c r="BW303" s="59"/>
      <c r="BX303" s="59"/>
      <c r="BY303" s="59"/>
      <c r="BZ303" s="59"/>
      <c r="CA303" s="59"/>
      <c r="CB303" s="59"/>
      <c r="CC303" s="59"/>
      <c r="CD303" s="59"/>
      <c r="CE303" s="59"/>
      <c r="CF303" s="59"/>
      <c r="CG303" s="59"/>
      <c r="CH303" s="59"/>
      <c r="CI303" s="59"/>
      <c r="CJ303" s="59"/>
      <c r="CK303" s="59"/>
      <c r="CL303" s="59"/>
      <c r="CM303" s="59"/>
      <c r="CN303" s="59"/>
      <c r="CO303" s="59"/>
      <c r="CP303" s="59"/>
      <c r="CQ303" s="59"/>
      <c r="CR303" s="59"/>
      <c r="CS303" s="59"/>
      <c r="CT303" s="59"/>
      <c r="CU303" s="59"/>
      <c r="CV303" s="59"/>
      <c r="CW303" s="59"/>
      <c r="CX303" s="59"/>
      <c r="CY303" s="59"/>
      <c r="CZ303" s="59"/>
      <c r="DA303" s="59"/>
      <c r="DB303" s="59"/>
      <c r="DC303" s="59"/>
      <c r="DD303" s="59"/>
      <c r="DE303" s="59"/>
      <c r="DF303" s="59"/>
      <c r="DG303" s="59"/>
      <c r="DH303" s="59"/>
      <c r="DI303" s="59"/>
      <c r="DJ303" s="59"/>
      <c r="DK303" s="59"/>
      <c r="DL303" s="59"/>
      <c r="DM303" s="59"/>
      <c r="DN303" s="59"/>
      <c r="DO303" s="59"/>
      <c r="DP303" s="59"/>
      <c r="DQ303" s="59"/>
      <c r="DR303" s="59"/>
      <c r="DS303" s="59"/>
      <c r="DT303" s="59"/>
      <c r="DU303" s="59"/>
      <c r="DV303" s="59"/>
      <c r="DW303" s="59"/>
      <c r="DX303" s="59"/>
      <c r="DY303" s="59"/>
      <c r="DZ303" s="59"/>
      <c r="EA303" s="59"/>
      <c r="EB303" s="59"/>
      <c r="EC303" s="59"/>
      <c r="ED303" s="59"/>
      <c r="EE303" s="59"/>
      <c r="EF303" s="59"/>
      <c r="EG303" s="59"/>
      <c r="EH303" s="59"/>
      <c r="EI303" s="59"/>
      <c r="EJ303" s="59"/>
      <c r="EK303" s="59"/>
      <c r="EL303" s="59"/>
      <c r="EM303" s="59"/>
      <c r="EN303" s="59"/>
      <c r="EO303" s="59"/>
      <c r="EP303" s="59"/>
      <c r="EQ303" s="59"/>
      <c r="ER303" s="59"/>
      <c r="ES303" s="59"/>
      <c r="ET303" s="59"/>
      <c r="EU303" s="59"/>
      <c r="EV303" s="59"/>
      <c r="EW303" s="59"/>
    </row>
    <row r="304" spans="1:153" outlineLevel="1" x14ac:dyDescent="0.2">
      <c r="A304" s="17">
        <v>98</v>
      </c>
      <c r="B304" s="17">
        <v>0</v>
      </c>
      <c r="C304" s="1">
        <v>2.3224305668613532E-5</v>
      </c>
      <c r="D304" s="1">
        <f t="shared" si="13"/>
        <v>-2.3224305668613532E-5</v>
      </c>
      <c r="E304" s="1">
        <f t="shared" si="14"/>
        <v>4.6449150714072287E-5</v>
      </c>
      <c r="F304" s="1">
        <f t="shared" si="15"/>
        <v>-6.8153613780981776E-3</v>
      </c>
      <c r="G304" s="1">
        <f t="shared" si="16"/>
        <v>-4.819216227719407E-3</v>
      </c>
      <c r="H304" s="1">
        <v>2.7086593343915672E-4</v>
      </c>
      <c r="I304" s="1">
        <f t="shared" si="17"/>
        <v>6.2925237636393332E-9</v>
      </c>
      <c r="J304" s="1">
        <f t="shared" si="18"/>
        <v>-4.8198690410920612E-3</v>
      </c>
      <c r="AZ304" s="59"/>
      <c r="BA304" s="59"/>
      <c r="BB304" s="59"/>
      <c r="BC304" s="59"/>
      <c r="BD304" s="59"/>
      <c r="BE304" s="59"/>
      <c r="BF304" s="59"/>
      <c r="BG304" s="72"/>
      <c r="BH304" s="59"/>
      <c r="BI304" s="59"/>
      <c r="BJ304" s="59"/>
      <c r="BK304" s="59">
        <f t="shared" si="19"/>
        <v>1</v>
      </c>
      <c r="BL304" s="59">
        <f t="shared" si="20"/>
        <v>2.3224305668613532E-5</v>
      </c>
      <c r="BM304" s="59" t="e">
        <f t="shared" si="21"/>
        <v>#N/A</v>
      </c>
      <c r="BN304" s="59"/>
      <c r="BO304" s="59"/>
      <c r="BP304" s="59"/>
      <c r="BQ304" s="59"/>
      <c r="BR304" s="59"/>
      <c r="BS304" s="59"/>
      <c r="BT304" s="59"/>
      <c r="BU304" s="59"/>
      <c r="BV304" s="59"/>
      <c r="BW304" s="59"/>
      <c r="BX304" s="59"/>
      <c r="BY304" s="59"/>
      <c r="BZ304" s="59"/>
      <c r="CA304" s="59"/>
      <c r="CB304" s="59"/>
      <c r="CC304" s="59"/>
      <c r="CD304" s="59"/>
      <c r="CE304" s="59"/>
      <c r="CF304" s="59"/>
      <c r="CG304" s="59"/>
      <c r="CH304" s="59"/>
      <c r="CI304" s="59"/>
      <c r="CJ304" s="59"/>
      <c r="CK304" s="59"/>
      <c r="CL304" s="59"/>
      <c r="CM304" s="59"/>
      <c r="CN304" s="59"/>
      <c r="CO304" s="59"/>
      <c r="CP304" s="59"/>
      <c r="CQ304" s="59"/>
      <c r="CR304" s="59"/>
      <c r="CS304" s="59"/>
      <c r="CT304" s="59"/>
      <c r="CU304" s="59"/>
      <c r="CV304" s="59"/>
      <c r="CW304" s="59"/>
      <c r="CX304" s="59"/>
      <c r="CY304" s="59"/>
      <c r="CZ304" s="59"/>
      <c r="DA304" s="59"/>
      <c r="DB304" s="59"/>
      <c r="DC304" s="59"/>
      <c r="DD304" s="59"/>
      <c r="DE304" s="59"/>
      <c r="DF304" s="59"/>
      <c r="DG304" s="59"/>
      <c r="DH304" s="59"/>
      <c r="DI304" s="59"/>
      <c r="DJ304" s="59"/>
      <c r="DK304" s="59"/>
      <c r="DL304" s="59"/>
      <c r="DM304" s="59"/>
      <c r="DN304" s="59"/>
      <c r="DO304" s="59"/>
      <c r="DP304" s="59"/>
      <c r="DQ304" s="59"/>
      <c r="DR304" s="59"/>
      <c r="DS304" s="59"/>
      <c r="DT304" s="59"/>
      <c r="DU304" s="59"/>
      <c r="DV304" s="59"/>
      <c r="DW304" s="59"/>
      <c r="DX304" s="59"/>
      <c r="DY304" s="59"/>
      <c r="DZ304" s="59"/>
      <c r="EA304" s="59"/>
      <c r="EB304" s="59"/>
      <c r="EC304" s="59"/>
      <c r="ED304" s="59"/>
      <c r="EE304" s="59"/>
      <c r="EF304" s="59"/>
      <c r="EG304" s="59"/>
      <c r="EH304" s="59"/>
      <c r="EI304" s="59"/>
      <c r="EJ304" s="59"/>
      <c r="EK304" s="59"/>
      <c r="EL304" s="59"/>
      <c r="EM304" s="59"/>
      <c r="EN304" s="59"/>
      <c r="EO304" s="59"/>
      <c r="EP304" s="59"/>
      <c r="EQ304" s="59"/>
      <c r="ER304" s="59"/>
      <c r="ES304" s="59"/>
      <c r="ET304" s="59"/>
      <c r="EU304" s="59"/>
      <c r="EV304" s="59"/>
      <c r="EW304" s="59"/>
    </row>
    <row r="305" spans="1:153" outlineLevel="1" x14ac:dyDescent="0.2">
      <c r="A305" s="17">
        <v>99</v>
      </c>
      <c r="B305" s="17">
        <v>0</v>
      </c>
      <c r="C305" s="1">
        <v>4.4151544500767978E-5</v>
      </c>
      <c r="D305" s="1">
        <f t="shared" si="13"/>
        <v>-4.4151544500767978E-5</v>
      </c>
      <c r="E305" s="1">
        <f t="shared" si="14"/>
        <v>8.8305038417773996E-5</v>
      </c>
      <c r="F305" s="1">
        <f t="shared" si="15"/>
        <v>-9.397076056826081E-3</v>
      </c>
      <c r="G305" s="1">
        <f t="shared" si="16"/>
        <v>-6.6448095492437397E-3</v>
      </c>
      <c r="H305" s="1">
        <v>4.4534584795728223E-4</v>
      </c>
      <c r="I305" s="1">
        <f t="shared" si="17"/>
        <v>1.9672336194777718E-8</v>
      </c>
      <c r="J305" s="1">
        <f t="shared" si="18"/>
        <v>-6.6462896628055245E-3</v>
      </c>
      <c r="AZ305" s="59"/>
      <c r="BA305" s="59"/>
      <c r="BB305" s="59"/>
      <c r="BC305" s="59"/>
      <c r="BD305" s="59"/>
      <c r="BE305" s="59"/>
      <c r="BF305" s="59"/>
      <c r="BG305" s="72"/>
      <c r="BH305" s="59"/>
      <c r="BI305" s="59"/>
      <c r="BJ305" s="59"/>
      <c r="BK305" s="59">
        <f t="shared" si="19"/>
        <v>1</v>
      </c>
      <c r="BL305" s="59">
        <f t="shared" si="20"/>
        <v>4.4151544500767978E-5</v>
      </c>
      <c r="BM305" s="59" t="e">
        <f t="shared" si="21"/>
        <v>#N/A</v>
      </c>
      <c r="BN305" s="59"/>
      <c r="BO305" s="59"/>
      <c r="BP305" s="59"/>
      <c r="BQ305" s="59"/>
      <c r="BR305" s="59"/>
      <c r="BS305" s="59"/>
      <c r="BT305" s="59"/>
      <c r="BU305" s="59"/>
      <c r="BV305" s="59"/>
      <c r="BW305" s="59"/>
      <c r="BX305" s="59"/>
      <c r="BY305" s="59"/>
      <c r="BZ305" s="59"/>
      <c r="CA305" s="59"/>
      <c r="CB305" s="59"/>
      <c r="CC305" s="59"/>
      <c r="CD305" s="59"/>
      <c r="CE305" s="59"/>
      <c r="CF305" s="59"/>
      <c r="CG305" s="59"/>
      <c r="CH305" s="59"/>
      <c r="CI305" s="59"/>
      <c r="CJ305" s="59"/>
      <c r="CK305" s="59"/>
      <c r="CL305" s="59"/>
      <c r="CM305" s="59"/>
      <c r="CN305" s="59"/>
      <c r="CO305" s="59"/>
      <c r="CP305" s="59"/>
      <c r="CQ305" s="59"/>
      <c r="CR305" s="59"/>
      <c r="CS305" s="59"/>
      <c r="CT305" s="59"/>
      <c r="CU305" s="59"/>
      <c r="CV305" s="59"/>
      <c r="CW305" s="59"/>
      <c r="CX305" s="59"/>
      <c r="CY305" s="59"/>
      <c r="CZ305" s="59"/>
      <c r="DA305" s="59"/>
      <c r="DB305" s="59"/>
      <c r="DC305" s="59"/>
      <c r="DD305" s="59"/>
      <c r="DE305" s="59"/>
      <c r="DF305" s="59"/>
      <c r="DG305" s="59"/>
      <c r="DH305" s="59"/>
      <c r="DI305" s="59"/>
      <c r="DJ305" s="59"/>
      <c r="DK305" s="59"/>
      <c r="DL305" s="59"/>
      <c r="DM305" s="59"/>
      <c r="DN305" s="59"/>
      <c r="DO305" s="59"/>
      <c r="DP305" s="59"/>
      <c r="DQ305" s="59"/>
      <c r="DR305" s="59"/>
      <c r="DS305" s="59"/>
      <c r="DT305" s="59"/>
      <c r="DU305" s="59"/>
      <c r="DV305" s="59"/>
      <c r="DW305" s="59"/>
      <c r="DX305" s="59"/>
      <c r="DY305" s="59"/>
      <c r="DZ305" s="59"/>
      <c r="EA305" s="59"/>
      <c r="EB305" s="59"/>
      <c r="EC305" s="59"/>
      <c r="ED305" s="59"/>
      <c r="EE305" s="59"/>
      <c r="EF305" s="59"/>
      <c r="EG305" s="59"/>
      <c r="EH305" s="59"/>
      <c r="EI305" s="59"/>
      <c r="EJ305" s="59"/>
      <c r="EK305" s="59"/>
      <c r="EL305" s="59"/>
      <c r="EM305" s="59"/>
      <c r="EN305" s="59"/>
      <c r="EO305" s="59"/>
      <c r="EP305" s="59"/>
      <c r="EQ305" s="59"/>
      <c r="ER305" s="59"/>
      <c r="ES305" s="59"/>
      <c r="ET305" s="59"/>
      <c r="EU305" s="59"/>
      <c r="EV305" s="59"/>
      <c r="EW305" s="59"/>
    </row>
    <row r="306" spans="1:153" outlineLevel="1" x14ac:dyDescent="0.2">
      <c r="A306" s="17">
        <v>100</v>
      </c>
      <c r="B306" s="17">
        <v>0</v>
      </c>
      <c r="C306" s="1">
        <v>4.6982745707314566E-3</v>
      </c>
      <c r="D306" s="1">
        <f t="shared" si="13"/>
        <v>-4.6982745707314566E-3</v>
      </c>
      <c r="E306" s="1">
        <f t="shared" si="14"/>
        <v>9.4186923090819972E-3</v>
      </c>
      <c r="F306" s="1">
        <f t="shared" si="15"/>
        <v>-9.7049947496544262E-2</v>
      </c>
      <c r="G306" s="1">
        <f t="shared" si="16"/>
        <v>-6.8705549651561629E-2</v>
      </c>
      <c r="H306" s="1">
        <v>2.4683061238552715E-2</v>
      </c>
      <c r="I306" s="1">
        <f t="shared" si="17"/>
        <v>1.1946395556858497E-4</v>
      </c>
      <c r="J306" s="1">
        <f t="shared" si="18"/>
        <v>-6.9569508468090999E-2</v>
      </c>
      <c r="AZ306" s="59"/>
      <c r="BA306" s="59"/>
      <c r="BB306" s="59"/>
      <c r="BC306" s="59"/>
      <c r="BD306" s="59"/>
      <c r="BE306" s="59"/>
      <c r="BF306" s="59"/>
      <c r="BG306" s="72"/>
      <c r="BH306" s="59"/>
      <c r="BI306" s="59"/>
      <c r="BJ306" s="59"/>
      <c r="BK306" s="59">
        <f t="shared" si="19"/>
        <v>1</v>
      </c>
      <c r="BL306" s="59">
        <f t="shared" si="20"/>
        <v>4.6982745707314566E-3</v>
      </c>
      <c r="BM306" s="59" t="e">
        <f t="shared" si="21"/>
        <v>#N/A</v>
      </c>
      <c r="BN306" s="59"/>
      <c r="BO306" s="59"/>
      <c r="BP306" s="59"/>
      <c r="BQ306" s="59"/>
      <c r="BR306" s="59"/>
      <c r="BS306" s="59"/>
      <c r="BT306" s="59"/>
      <c r="BU306" s="59"/>
      <c r="BV306" s="59"/>
      <c r="BW306" s="59"/>
      <c r="BX306" s="59"/>
      <c r="BY306" s="59"/>
      <c r="BZ306" s="59"/>
      <c r="CA306" s="59"/>
      <c r="CB306" s="59"/>
      <c r="CC306" s="59"/>
      <c r="CD306" s="59"/>
      <c r="CE306" s="59"/>
      <c r="CF306" s="59"/>
      <c r="CG306" s="59"/>
      <c r="CH306" s="59"/>
      <c r="CI306" s="59"/>
      <c r="CJ306" s="59"/>
      <c r="CK306" s="59"/>
      <c r="CL306" s="59"/>
      <c r="CM306" s="59"/>
      <c r="CN306" s="59"/>
      <c r="CO306" s="59"/>
      <c r="CP306" s="59"/>
      <c r="CQ306" s="59"/>
      <c r="CR306" s="59"/>
      <c r="CS306" s="59"/>
      <c r="CT306" s="59"/>
      <c r="CU306" s="59"/>
      <c r="CV306" s="59"/>
      <c r="CW306" s="59"/>
      <c r="CX306" s="59"/>
      <c r="CY306" s="59"/>
      <c r="CZ306" s="59"/>
      <c r="DA306" s="59"/>
      <c r="DB306" s="59"/>
      <c r="DC306" s="59"/>
      <c r="DD306" s="59"/>
      <c r="DE306" s="59"/>
      <c r="DF306" s="59"/>
      <c r="DG306" s="59"/>
      <c r="DH306" s="59"/>
      <c r="DI306" s="59"/>
      <c r="DJ306" s="59"/>
      <c r="DK306" s="59"/>
      <c r="DL306" s="59"/>
      <c r="DM306" s="59"/>
      <c r="DN306" s="59"/>
      <c r="DO306" s="59"/>
      <c r="DP306" s="59"/>
      <c r="DQ306" s="59"/>
      <c r="DR306" s="59"/>
      <c r="DS306" s="59"/>
      <c r="DT306" s="59"/>
      <c r="DU306" s="59"/>
      <c r="DV306" s="59"/>
      <c r="DW306" s="59"/>
      <c r="DX306" s="59"/>
      <c r="DY306" s="59"/>
      <c r="DZ306" s="59"/>
      <c r="EA306" s="59"/>
      <c r="EB306" s="59"/>
      <c r="EC306" s="59"/>
      <c r="ED306" s="59"/>
      <c r="EE306" s="59"/>
      <c r="EF306" s="59"/>
      <c r="EG306" s="59"/>
      <c r="EH306" s="59"/>
      <c r="EI306" s="59"/>
      <c r="EJ306" s="59"/>
      <c r="EK306" s="59"/>
      <c r="EL306" s="59"/>
      <c r="EM306" s="59"/>
      <c r="EN306" s="59"/>
      <c r="EO306" s="59"/>
      <c r="EP306" s="59"/>
      <c r="EQ306" s="59"/>
      <c r="ER306" s="59"/>
      <c r="ES306" s="59"/>
      <c r="ET306" s="59"/>
      <c r="EU306" s="59"/>
      <c r="EV306" s="59"/>
      <c r="EW306" s="59"/>
    </row>
    <row r="307" spans="1:153" outlineLevel="1" x14ac:dyDescent="0.2">
      <c r="A307" s="17">
        <v>101</v>
      </c>
      <c r="B307" s="17">
        <v>0</v>
      </c>
      <c r="C307" s="1">
        <v>1.8392302630395176E-5</v>
      </c>
      <c r="D307" s="1">
        <f t="shared" si="13"/>
        <v>-1.8392302630395176E-5</v>
      </c>
      <c r="E307" s="1">
        <f t="shared" si="14"/>
        <v>3.6784943541731473E-5</v>
      </c>
      <c r="F307" s="1">
        <f t="shared" si="15"/>
        <v>-6.0650592364569263E-3</v>
      </c>
      <c r="G307" s="1">
        <f t="shared" si="16"/>
        <v>-4.2886642341658119E-3</v>
      </c>
      <c r="H307" s="1">
        <v>3.3893830994080365E-4</v>
      </c>
      <c r="I307" s="1">
        <f t="shared" si="17"/>
        <v>6.2360842744049068E-9</v>
      </c>
      <c r="J307" s="1">
        <f t="shared" si="18"/>
        <v>-4.28939121527606E-3</v>
      </c>
      <c r="AZ307" s="59"/>
      <c r="BA307" s="59"/>
      <c r="BB307" s="59"/>
      <c r="BC307" s="59"/>
      <c r="BD307" s="59"/>
      <c r="BE307" s="59"/>
      <c r="BF307" s="59"/>
      <c r="BG307" s="72"/>
      <c r="BH307" s="59"/>
      <c r="BI307" s="59"/>
      <c r="BJ307" s="59"/>
      <c r="BK307" s="59">
        <f t="shared" si="19"/>
        <v>1</v>
      </c>
      <c r="BL307" s="59">
        <f t="shared" si="20"/>
        <v>1.8392302630395176E-5</v>
      </c>
      <c r="BM307" s="59" t="e">
        <f t="shared" si="21"/>
        <v>#N/A</v>
      </c>
      <c r="BN307" s="59"/>
      <c r="BO307" s="59"/>
      <c r="BP307" s="59"/>
      <c r="BQ307" s="59"/>
      <c r="BR307" s="59"/>
      <c r="BS307" s="59"/>
      <c r="BT307" s="59"/>
      <c r="BU307" s="59"/>
      <c r="BV307" s="59"/>
      <c r="BW307" s="59"/>
      <c r="BX307" s="59"/>
      <c r="BY307" s="59"/>
      <c r="BZ307" s="59"/>
      <c r="CA307" s="59"/>
      <c r="CB307" s="59"/>
      <c r="CC307" s="59"/>
      <c r="CD307" s="59"/>
      <c r="CE307" s="59"/>
      <c r="CF307" s="59"/>
      <c r="CG307" s="59"/>
      <c r="CH307" s="59"/>
      <c r="CI307" s="59"/>
      <c r="CJ307" s="59"/>
      <c r="CK307" s="59"/>
      <c r="CL307" s="59"/>
      <c r="CM307" s="59"/>
      <c r="CN307" s="59"/>
      <c r="CO307" s="59"/>
      <c r="CP307" s="59"/>
      <c r="CQ307" s="59"/>
      <c r="CR307" s="59"/>
      <c r="CS307" s="59"/>
      <c r="CT307" s="59"/>
      <c r="CU307" s="59"/>
      <c r="CV307" s="59"/>
      <c r="CW307" s="59"/>
      <c r="CX307" s="59"/>
      <c r="CY307" s="59"/>
      <c r="CZ307" s="59"/>
      <c r="DA307" s="59"/>
      <c r="DB307" s="59"/>
      <c r="DC307" s="59"/>
      <c r="DD307" s="59"/>
      <c r="DE307" s="59"/>
      <c r="DF307" s="59"/>
      <c r="DG307" s="59"/>
      <c r="DH307" s="59"/>
      <c r="DI307" s="59"/>
      <c r="DJ307" s="59"/>
      <c r="DK307" s="59"/>
      <c r="DL307" s="59"/>
      <c r="DM307" s="59"/>
      <c r="DN307" s="59"/>
      <c r="DO307" s="59"/>
      <c r="DP307" s="59"/>
      <c r="DQ307" s="59"/>
      <c r="DR307" s="59"/>
      <c r="DS307" s="59"/>
      <c r="DT307" s="59"/>
      <c r="DU307" s="59"/>
      <c r="DV307" s="59"/>
      <c r="DW307" s="59"/>
      <c r="DX307" s="59"/>
      <c r="DY307" s="59"/>
      <c r="DZ307" s="59"/>
      <c r="EA307" s="59"/>
      <c r="EB307" s="59"/>
      <c r="EC307" s="59"/>
      <c r="ED307" s="59"/>
      <c r="EE307" s="59"/>
      <c r="EF307" s="59"/>
      <c r="EG307" s="59"/>
      <c r="EH307" s="59"/>
      <c r="EI307" s="59"/>
      <c r="EJ307" s="59"/>
      <c r="EK307" s="59"/>
      <c r="EL307" s="59"/>
      <c r="EM307" s="59"/>
      <c r="EN307" s="59"/>
      <c r="EO307" s="59"/>
      <c r="EP307" s="59"/>
      <c r="EQ307" s="59"/>
      <c r="ER307" s="59"/>
      <c r="ES307" s="59"/>
      <c r="ET307" s="59"/>
      <c r="EU307" s="59"/>
      <c r="EV307" s="59"/>
      <c r="EW307" s="59"/>
    </row>
    <row r="308" spans="1:153" outlineLevel="1" x14ac:dyDescent="0.2">
      <c r="A308" s="17">
        <v>102</v>
      </c>
      <c r="B308" s="17">
        <v>0</v>
      </c>
      <c r="C308" s="1">
        <v>1.3939729404644371E-2</v>
      </c>
      <c r="D308" s="1">
        <f t="shared" si="13"/>
        <v>-1.3939729404644371E-2</v>
      </c>
      <c r="E308" s="1">
        <f t="shared" si="14"/>
        <v>2.80755997663674E-2</v>
      </c>
      <c r="F308" s="1">
        <f t="shared" si="15"/>
        <v>-0.16755775054102212</v>
      </c>
      <c r="G308" s="1">
        <f t="shared" si="16"/>
        <v>-0.11889824416817031</v>
      </c>
      <c r="H308" s="1">
        <v>5.4158154351028949E-2</v>
      </c>
      <c r="I308" s="1">
        <f t="shared" si="17"/>
        <v>8.0946153095140863E-4</v>
      </c>
      <c r="J308" s="1">
        <f t="shared" si="18"/>
        <v>-0.12225487310216004</v>
      </c>
      <c r="AZ308" s="59"/>
      <c r="BA308" s="59"/>
      <c r="BB308" s="59"/>
      <c r="BC308" s="59"/>
      <c r="BD308" s="59"/>
      <c r="BE308" s="59"/>
      <c r="BF308" s="59"/>
      <c r="BG308" s="72"/>
      <c r="BH308" s="59"/>
      <c r="BI308" s="59"/>
      <c r="BJ308" s="59"/>
      <c r="BK308" s="59">
        <f t="shared" si="19"/>
        <v>1</v>
      </c>
      <c r="BL308" s="59">
        <f t="shared" si="20"/>
        <v>1.3939729404644371E-2</v>
      </c>
      <c r="BM308" s="59" t="e">
        <f t="shared" si="21"/>
        <v>#N/A</v>
      </c>
      <c r="BN308" s="59"/>
      <c r="BO308" s="59"/>
      <c r="BP308" s="59"/>
      <c r="BQ308" s="59"/>
      <c r="BR308" s="59"/>
      <c r="BS308" s="59"/>
      <c r="BT308" s="59"/>
      <c r="BU308" s="59"/>
      <c r="BV308" s="59"/>
      <c r="BW308" s="59"/>
      <c r="BX308" s="59"/>
      <c r="BY308" s="59"/>
      <c r="BZ308" s="59"/>
      <c r="CA308" s="59"/>
      <c r="CB308" s="59"/>
      <c r="CC308" s="59"/>
      <c r="CD308" s="59"/>
      <c r="CE308" s="59"/>
      <c r="CF308" s="59"/>
      <c r="CG308" s="59"/>
      <c r="CH308" s="59"/>
      <c r="CI308" s="59"/>
      <c r="CJ308" s="59"/>
      <c r="CK308" s="59"/>
      <c r="CL308" s="59"/>
      <c r="CM308" s="59"/>
      <c r="CN308" s="59"/>
      <c r="CO308" s="59"/>
      <c r="CP308" s="59"/>
      <c r="CQ308" s="59"/>
      <c r="CR308" s="59"/>
      <c r="CS308" s="59"/>
      <c r="CT308" s="59"/>
      <c r="CU308" s="59"/>
      <c r="CV308" s="59"/>
      <c r="CW308" s="59"/>
      <c r="CX308" s="59"/>
      <c r="CY308" s="59"/>
      <c r="CZ308" s="59"/>
      <c r="DA308" s="59"/>
      <c r="DB308" s="59"/>
      <c r="DC308" s="59"/>
      <c r="DD308" s="59"/>
      <c r="DE308" s="59"/>
      <c r="DF308" s="59"/>
      <c r="DG308" s="59"/>
      <c r="DH308" s="59"/>
      <c r="DI308" s="59"/>
      <c r="DJ308" s="59"/>
      <c r="DK308" s="59"/>
      <c r="DL308" s="59"/>
      <c r="DM308" s="59"/>
      <c r="DN308" s="59"/>
      <c r="DO308" s="59"/>
      <c r="DP308" s="59"/>
      <c r="DQ308" s="59"/>
      <c r="DR308" s="59"/>
      <c r="DS308" s="59"/>
      <c r="DT308" s="59"/>
      <c r="DU308" s="59"/>
      <c r="DV308" s="59"/>
      <c r="DW308" s="59"/>
      <c r="DX308" s="59"/>
      <c r="DY308" s="59"/>
      <c r="DZ308" s="59"/>
      <c r="EA308" s="59"/>
      <c r="EB308" s="59"/>
      <c r="EC308" s="59"/>
      <c r="ED308" s="59"/>
      <c r="EE308" s="59"/>
      <c r="EF308" s="59"/>
      <c r="EG308" s="59"/>
      <c r="EH308" s="59"/>
      <c r="EI308" s="59"/>
      <c r="EJ308" s="59"/>
      <c r="EK308" s="59"/>
      <c r="EL308" s="59"/>
      <c r="EM308" s="59"/>
      <c r="EN308" s="59"/>
      <c r="EO308" s="59"/>
      <c r="EP308" s="59"/>
      <c r="EQ308" s="59"/>
      <c r="ER308" s="59"/>
      <c r="ES308" s="59"/>
      <c r="ET308" s="59"/>
      <c r="EU308" s="59"/>
      <c r="EV308" s="59"/>
      <c r="EW308" s="59"/>
    </row>
    <row r="309" spans="1:153" outlineLevel="1" x14ac:dyDescent="0.2">
      <c r="A309" s="17">
        <v>103</v>
      </c>
      <c r="B309" s="17">
        <v>0</v>
      </c>
      <c r="C309" s="1">
        <v>4.671406522009579E-5</v>
      </c>
      <c r="D309" s="1">
        <f t="shared" si="13"/>
        <v>-4.671406522009579E-5</v>
      </c>
      <c r="E309" s="1">
        <f t="shared" si="14"/>
        <v>9.3430312712076751E-5</v>
      </c>
      <c r="F309" s="1">
        <f t="shared" si="15"/>
        <v>-9.6659356873546771E-3</v>
      </c>
      <c r="G309" s="1">
        <f t="shared" si="16"/>
        <v>-6.834928494573264E-3</v>
      </c>
      <c r="H309" s="1">
        <v>4.2283850386105323E-4</v>
      </c>
      <c r="I309" s="1">
        <f t="shared" si="17"/>
        <v>1.9761784253153907E-8</v>
      </c>
      <c r="J309" s="1">
        <f t="shared" si="18"/>
        <v>-6.8363739884665983E-3</v>
      </c>
      <c r="AZ309" s="59"/>
      <c r="BA309" s="59"/>
      <c r="BB309" s="59"/>
      <c r="BC309" s="59"/>
      <c r="BD309" s="59"/>
      <c r="BE309" s="59"/>
      <c r="BF309" s="59"/>
      <c r="BG309" s="72"/>
      <c r="BH309" s="59"/>
      <c r="BI309" s="59"/>
      <c r="BJ309" s="59"/>
      <c r="BK309" s="59">
        <f t="shared" si="19"/>
        <v>1</v>
      </c>
      <c r="BL309" s="59">
        <f t="shared" si="20"/>
        <v>4.671406522009579E-5</v>
      </c>
      <c r="BM309" s="59" t="e">
        <f t="shared" si="21"/>
        <v>#N/A</v>
      </c>
      <c r="BN309" s="59"/>
      <c r="BO309" s="59"/>
      <c r="BP309" s="59"/>
      <c r="BQ309" s="59"/>
      <c r="BR309" s="59"/>
      <c r="BS309" s="59"/>
      <c r="BT309" s="59"/>
      <c r="BU309" s="59"/>
      <c r="BV309" s="59"/>
      <c r="BW309" s="59"/>
      <c r="BX309" s="59"/>
      <c r="BY309" s="59"/>
      <c r="BZ309" s="59"/>
      <c r="CA309" s="59"/>
      <c r="CB309" s="59"/>
      <c r="CC309" s="59"/>
      <c r="CD309" s="59"/>
      <c r="CE309" s="59"/>
      <c r="CF309" s="59"/>
      <c r="CG309" s="59"/>
      <c r="CH309" s="59"/>
      <c r="CI309" s="59"/>
      <c r="CJ309" s="59"/>
      <c r="CK309" s="59"/>
      <c r="CL309" s="59"/>
      <c r="CM309" s="59"/>
      <c r="CN309" s="59"/>
      <c r="CO309" s="59"/>
      <c r="CP309" s="59"/>
      <c r="CQ309" s="59"/>
      <c r="CR309" s="59"/>
      <c r="CS309" s="59"/>
      <c r="CT309" s="59"/>
      <c r="CU309" s="59"/>
      <c r="CV309" s="59"/>
      <c r="CW309" s="59"/>
      <c r="CX309" s="59"/>
      <c r="CY309" s="59"/>
      <c r="CZ309" s="59"/>
      <c r="DA309" s="59"/>
      <c r="DB309" s="59"/>
      <c r="DC309" s="59"/>
      <c r="DD309" s="59"/>
      <c r="DE309" s="59"/>
      <c r="DF309" s="59"/>
      <c r="DG309" s="59"/>
      <c r="DH309" s="59"/>
      <c r="DI309" s="59"/>
      <c r="DJ309" s="59"/>
      <c r="DK309" s="59"/>
      <c r="DL309" s="59"/>
      <c r="DM309" s="59"/>
      <c r="DN309" s="59"/>
      <c r="DO309" s="59"/>
      <c r="DP309" s="59"/>
      <c r="DQ309" s="59"/>
      <c r="DR309" s="59"/>
      <c r="DS309" s="59"/>
      <c r="DT309" s="59"/>
      <c r="DU309" s="59"/>
      <c r="DV309" s="59"/>
      <c r="DW309" s="59"/>
      <c r="DX309" s="59"/>
      <c r="DY309" s="59"/>
      <c r="DZ309" s="59"/>
      <c r="EA309" s="59"/>
      <c r="EB309" s="59"/>
      <c r="EC309" s="59"/>
      <c r="ED309" s="59"/>
      <c r="EE309" s="59"/>
      <c r="EF309" s="59"/>
      <c r="EG309" s="59"/>
      <c r="EH309" s="59"/>
      <c r="EI309" s="59"/>
      <c r="EJ309" s="59"/>
      <c r="EK309" s="59"/>
      <c r="EL309" s="59"/>
      <c r="EM309" s="59"/>
      <c r="EN309" s="59"/>
      <c r="EO309" s="59"/>
      <c r="EP309" s="59"/>
      <c r="EQ309" s="59"/>
      <c r="ER309" s="59"/>
      <c r="ES309" s="59"/>
      <c r="ET309" s="59"/>
      <c r="EU309" s="59"/>
      <c r="EV309" s="59"/>
      <c r="EW309" s="59"/>
    </row>
    <row r="310" spans="1:153" outlineLevel="1" x14ac:dyDescent="0.2">
      <c r="A310" s="17">
        <v>104</v>
      </c>
      <c r="B310" s="17">
        <v>0</v>
      </c>
      <c r="C310" s="1">
        <v>2.434489860114629E-3</v>
      </c>
      <c r="D310" s="1">
        <f t="shared" si="13"/>
        <v>-2.434489860114629E-3</v>
      </c>
      <c r="E310" s="1">
        <f t="shared" si="14"/>
        <v>4.8749160977658336E-3</v>
      </c>
      <c r="F310" s="1">
        <f t="shared" si="15"/>
        <v>-6.9820599379880957E-2</v>
      </c>
      <c r="G310" s="1">
        <f t="shared" si="16"/>
        <v>-4.9400719274077215E-2</v>
      </c>
      <c r="H310" s="1">
        <v>1.6396138971457159E-2</v>
      </c>
      <c r="I310" s="1">
        <f t="shared" si="17"/>
        <v>4.0680652520840668E-5</v>
      </c>
      <c r="J310" s="1">
        <f t="shared" si="18"/>
        <v>-4.9810759051805514E-2</v>
      </c>
      <c r="AZ310" s="59"/>
      <c r="BA310" s="59"/>
      <c r="BB310" s="59"/>
      <c r="BC310" s="59"/>
      <c r="BD310" s="59"/>
      <c r="BE310" s="59"/>
      <c r="BF310" s="59"/>
      <c r="BG310" s="72"/>
      <c r="BH310" s="59"/>
      <c r="BI310" s="59"/>
      <c r="BJ310" s="59"/>
      <c r="BK310" s="59">
        <f t="shared" si="19"/>
        <v>1</v>
      </c>
      <c r="BL310" s="59">
        <f t="shared" si="20"/>
        <v>2.434489860114629E-3</v>
      </c>
      <c r="BM310" s="59" t="e">
        <f t="shared" si="21"/>
        <v>#N/A</v>
      </c>
      <c r="BN310" s="59"/>
      <c r="BO310" s="59"/>
      <c r="BP310" s="59"/>
      <c r="BQ310" s="59"/>
      <c r="BR310" s="59"/>
      <c r="BS310" s="59"/>
      <c r="BT310" s="59"/>
      <c r="BU310" s="59"/>
      <c r="BV310" s="59"/>
      <c r="BW310" s="59"/>
      <c r="BX310" s="59"/>
      <c r="BY310" s="59"/>
      <c r="BZ310" s="59"/>
      <c r="CA310" s="59"/>
      <c r="CB310" s="59"/>
      <c r="CC310" s="59"/>
      <c r="CD310" s="59"/>
      <c r="CE310" s="59"/>
      <c r="CF310" s="59"/>
      <c r="CG310" s="59"/>
      <c r="CH310" s="59"/>
      <c r="CI310" s="59"/>
      <c r="CJ310" s="59"/>
      <c r="CK310" s="59"/>
      <c r="CL310" s="59"/>
      <c r="CM310" s="59"/>
      <c r="CN310" s="59"/>
      <c r="CO310" s="59"/>
      <c r="CP310" s="59"/>
      <c r="CQ310" s="59"/>
      <c r="CR310" s="59"/>
      <c r="CS310" s="59"/>
      <c r="CT310" s="59"/>
      <c r="CU310" s="59"/>
      <c r="CV310" s="59"/>
      <c r="CW310" s="59"/>
      <c r="CX310" s="59"/>
      <c r="CY310" s="59"/>
      <c r="CZ310" s="59"/>
      <c r="DA310" s="59"/>
      <c r="DB310" s="59"/>
      <c r="DC310" s="59"/>
      <c r="DD310" s="59"/>
      <c r="DE310" s="59"/>
      <c r="DF310" s="59"/>
      <c r="DG310" s="59"/>
      <c r="DH310" s="59"/>
      <c r="DI310" s="59"/>
      <c r="DJ310" s="59"/>
      <c r="DK310" s="59"/>
      <c r="DL310" s="59"/>
      <c r="DM310" s="59"/>
      <c r="DN310" s="59"/>
      <c r="DO310" s="59"/>
      <c r="DP310" s="59"/>
      <c r="DQ310" s="59"/>
      <c r="DR310" s="59"/>
      <c r="DS310" s="59"/>
      <c r="DT310" s="59"/>
      <c r="DU310" s="59"/>
      <c r="DV310" s="59"/>
      <c r="DW310" s="59"/>
      <c r="DX310" s="59"/>
      <c r="DY310" s="59"/>
      <c r="DZ310" s="59"/>
      <c r="EA310" s="59"/>
      <c r="EB310" s="59"/>
      <c r="EC310" s="59"/>
      <c r="ED310" s="59"/>
      <c r="EE310" s="59"/>
      <c r="EF310" s="59"/>
      <c r="EG310" s="59"/>
      <c r="EH310" s="59"/>
      <c r="EI310" s="59"/>
      <c r="EJ310" s="59"/>
      <c r="EK310" s="59"/>
      <c r="EL310" s="59"/>
      <c r="EM310" s="59"/>
      <c r="EN310" s="59"/>
      <c r="EO310" s="59"/>
      <c r="EP310" s="59"/>
      <c r="EQ310" s="59"/>
      <c r="ER310" s="59"/>
      <c r="ES310" s="59"/>
      <c r="ET310" s="59"/>
      <c r="EU310" s="59"/>
      <c r="EV310" s="59"/>
      <c r="EW310" s="59"/>
    </row>
    <row r="311" spans="1:153" outlineLevel="1" x14ac:dyDescent="0.2">
      <c r="A311" s="17">
        <v>105</v>
      </c>
      <c r="B311" s="17">
        <v>0</v>
      </c>
      <c r="C311" s="1">
        <v>6.0476148040599061E-3</v>
      </c>
      <c r="D311" s="1">
        <f t="shared" si="13"/>
        <v>-6.0476148040599061E-3</v>
      </c>
      <c r="E311" s="1">
        <f t="shared" si="14"/>
        <v>1.2131951380550078E-2</v>
      </c>
      <c r="F311" s="1">
        <f t="shared" si="15"/>
        <v>-0.1101451377980439</v>
      </c>
      <c r="G311" s="1">
        <f t="shared" si="16"/>
        <v>-7.8002634429641074E-2</v>
      </c>
      <c r="H311" s="1">
        <v>3.6795052851411512E-2</v>
      </c>
      <c r="I311" s="1">
        <f t="shared" si="17"/>
        <v>2.3242844024696019E-4</v>
      </c>
      <c r="J311" s="1">
        <f t="shared" si="18"/>
        <v>-7.9478546905508957E-2</v>
      </c>
      <c r="AZ311" s="59"/>
      <c r="BA311" s="59"/>
      <c r="BB311" s="59"/>
      <c r="BC311" s="59"/>
      <c r="BD311" s="59"/>
      <c r="BE311" s="59"/>
      <c r="BF311" s="59"/>
      <c r="BG311" s="72"/>
      <c r="BH311" s="59"/>
      <c r="BI311" s="59"/>
      <c r="BJ311" s="59"/>
      <c r="BK311" s="59">
        <f t="shared" si="19"/>
        <v>1</v>
      </c>
      <c r="BL311" s="59">
        <f t="shared" si="20"/>
        <v>6.0476148040599061E-3</v>
      </c>
      <c r="BM311" s="59" t="e">
        <f t="shared" si="21"/>
        <v>#N/A</v>
      </c>
      <c r="BN311" s="59"/>
      <c r="BO311" s="59"/>
      <c r="BP311" s="59"/>
      <c r="BQ311" s="59"/>
      <c r="BR311" s="59"/>
      <c r="BS311" s="59"/>
      <c r="BT311" s="59"/>
      <c r="BU311" s="59"/>
      <c r="BV311" s="59"/>
      <c r="BW311" s="59"/>
      <c r="BX311" s="59"/>
      <c r="BY311" s="59"/>
      <c r="BZ311" s="59"/>
      <c r="CA311" s="59"/>
      <c r="CB311" s="59"/>
      <c r="CC311" s="59"/>
      <c r="CD311" s="59"/>
      <c r="CE311" s="59"/>
      <c r="CF311" s="59"/>
      <c r="CG311" s="59"/>
      <c r="CH311" s="59"/>
      <c r="CI311" s="59"/>
      <c r="CJ311" s="59"/>
      <c r="CK311" s="59"/>
      <c r="CL311" s="59"/>
      <c r="CM311" s="59"/>
      <c r="CN311" s="59"/>
      <c r="CO311" s="59"/>
      <c r="CP311" s="59"/>
      <c r="CQ311" s="59"/>
      <c r="CR311" s="59"/>
      <c r="CS311" s="59"/>
      <c r="CT311" s="59"/>
      <c r="CU311" s="59"/>
      <c r="CV311" s="59"/>
      <c r="CW311" s="59"/>
      <c r="CX311" s="59"/>
      <c r="CY311" s="59"/>
      <c r="CZ311" s="59"/>
      <c r="DA311" s="59"/>
      <c r="DB311" s="59"/>
      <c r="DC311" s="59"/>
      <c r="DD311" s="59"/>
      <c r="DE311" s="59"/>
      <c r="DF311" s="59"/>
      <c r="DG311" s="59"/>
      <c r="DH311" s="59"/>
      <c r="DI311" s="59"/>
      <c r="DJ311" s="59"/>
      <c r="DK311" s="59"/>
      <c r="DL311" s="59"/>
      <c r="DM311" s="59"/>
      <c r="DN311" s="59"/>
      <c r="DO311" s="59"/>
      <c r="DP311" s="59"/>
      <c r="DQ311" s="59"/>
      <c r="DR311" s="59"/>
      <c r="DS311" s="59"/>
      <c r="DT311" s="59"/>
      <c r="DU311" s="59"/>
      <c r="DV311" s="59"/>
      <c r="DW311" s="59"/>
      <c r="DX311" s="59"/>
      <c r="DY311" s="59"/>
      <c r="DZ311" s="59"/>
      <c r="EA311" s="59"/>
      <c r="EB311" s="59"/>
      <c r="EC311" s="59"/>
      <c r="ED311" s="59"/>
      <c r="EE311" s="59"/>
      <c r="EF311" s="59"/>
      <c r="EG311" s="59"/>
      <c r="EH311" s="59"/>
      <c r="EI311" s="59"/>
      <c r="EJ311" s="59"/>
      <c r="EK311" s="59"/>
      <c r="EL311" s="59"/>
      <c r="EM311" s="59"/>
      <c r="EN311" s="59"/>
      <c r="EO311" s="59"/>
      <c r="EP311" s="59"/>
      <c r="EQ311" s="59"/>
      <c r="ER311" s="59"/>
      <c r="ES311" s="59"/>
      <c r="ET311" s="59"/>
      <c r="EU311" s="59"/>
      <c r="EV311" s="59"/>
      <c r="EW311" s="59"/>
    </row>
    <row r="312" spans="1:153" outlineLevel="1" x14ac:dyDescent="0.2">
      <c r="A312" s="17">
        <v>106</v>
      </c>
      <c r="B312" s="17">
        <v>0</v>
      </c>
      <c r="C312" s="1">
        <v>3.1956965530224217E-4</v>
      </c>
      <c r="D312" s="1">
        <f t="shared" si="13"/>
        <v>-3.1956965530224217E-4</v>
      </c>
      <c r="E312" s="1">
        <f t="shared" si="14"/>
        <v>6.3924145713151789E-4</v>
      </c>
      <c r="F312" s="1">
        <f t="shared" si="15"/>
        <v>-2.5283224816694524E-2</v>
      </c>
      <c r="G312" s="1">
        <f t="shared" si="16"/>
        <v>-1.7879368353307137E-2</v>
      </c>
      <c r="H312" s="1">
        <v>2.4325400482595187E-3</v>
      </c>
      <c r="I312" s="1">
        <f t="shared" si="17"/>
        <v>7.7951067766614344E-7</v>
      </c>
      <c r="J312" s="1">
        <f t="shared" si="18"/>
        <v>-1.7901154247447478E-2</v>
      </c>
      <c r="AZ312" s="59"/>
      <c r="BA312" s="59"/>
      <c r="BB312" s="59"/>
      <c r="BC312" s="59"/>
      <c r="BD312" s="59"/>
      <c r="BE312" s="59"/>
      <c r="BF312" s="59"/>
      <c r="BG312" s="72"/>
      <c r="BH312" s="59"/>
      <c r="BI312" s="59"/>
      <c r="BJ312" s="59"/>
      <c r="BK312" s="59">
        <f t="shared" si="19"/>
        <v>1</v>
      </c>
      <c r="BL312" s="59">
        <f t="shared" si="20"/>
        <v>3.1956965530224217E-4</v>
      </c>
      <c r="BM312" s="59" t="e">
        <f t="shared" si="21"/>
        <v>#N/A</v>
      </c>
      <c r="BN312" s="59"/>
      <c r="BO312" s="59"/>
      <c r="BP312" s="59"/>
      <c r="BQ312" s="59"/>
      <c r="BR312" s="59"/>
      <c r="BS312" s="59"/>
      <c r="BT312" s="59"/>
      <c r="BU312" s="59"/>
      <c r="BV312" s="59"/>
      <c r="BW312" s="59"/>
      <c r="BX312" s="59"/>
      <c r="BY312" s="59"/>
      <c r="BZ312" s="59"/>
      <c r="CA312" s="59"/>
      <c r="CB312" s="59"/>
      <c r="CC312" s="59"/>
      <c r="CD312" s="59"/>
      <c r="CE312" s="59"/>
      <c r="CF312" s="59"/>
      <c r="CG312" s="59"/>
      <c r="CH312" s="59"/>
      <c r="CI312" s="59"/>
      <c r="CJ312" s="59"/>
      <c r="CK312" s="59"/>
      <c r="CL312" s="59"/>
      <c r="CM312" s="59"/>
      <c r="CN312" s="59"/>
      <c r="CO312" s="59"/>
      <c r="CP312" s="59"/>
      <c r="CQ312" s="59"/>
      <c r="CR312" s="59"/>
      <c r="CS312" s="59"/>
      <c r="CT312" s="59"/>
      <c r="CU312" s="59"/>
      <c r="CV312" s="59"/>
      <c r="CW312" s="59"/>
      <c r="CX312" s="59"/>
      <c r="CY312" s="59"/>
      <c r="CZ312" s="59"/>
      <c r="DA312" s="59"/>
      <c r="DB312" s="59"/>
      <c r="DC312" s="59"/>
      <c r="DD312" s="59"/>
      <c r="DE312" s="59"/>
      <c r="DF312" s="59"/>
      <c r="DG312" s="59"/>
      <c r="DH312" s="59"/>
      <c r="DI312" s="59"/>
      <c r="DJ312" s="59"/>
      <c r="DK312" s="59"/>
      <c r="DL312" s="59"/>
      <c r="DM312" s="59"/>
      <c r="DN312" s="59"/>
      <c r="DO312" s="59"/>
      <c r="DP312" s="59"/>
      <c r="DQ312" s="59"/>
      <c r="DR312" s="59"/>
      <c r="DS312" s="59"/>
      <c r="DT312" s="59"/>
      <c r="DU312" s="59"/>
      <c r="DV312" s="59"/>
      <c r="DW312" s="59"/>
      <c r="DX312" s="59"/>
      <c r="DY312" s="59"/>
      <c r="DZ312" s="59"/>
      <c r="EA312" s="59"/>
      <c r="EB312" s="59"/>
      <c r="EC312" s="59"/>
      <c r="ED312" s="59"/>
      <c r="EE312" s="59"/>
      <c r="EF312" s="59"/>
      <c r="EG312" s="59"/>
      <c r="EH312" s="59"/>
      <c r="EI312" s="59"/>
      <c r="EJ312" s="59"/>
      <c r="EK312" s="59"/>
      <c r="EL312" s="59"/>
      <c r="EM312" s="59"/>
      <c r="EN312" s="59"/>
      <c r="EO312" s="59"/>
      <c r="EP312" s="59"/>
      <c r="EQ312" s="59"/>
      <c r="ER312" s="59"/>
      <c r="ES312" s="59"/>
      <c r="ET312" s="59"/>
      <c r="EU312" s="59"/>
      <c r="EV312" s="59"/>
      <c r="EW312" s="59"/>
    </row>
    <row r="313" spans="1:153" outlineLevel="1" x14ac:dyDescent="0.2">
      <c r="A313" s="17">
        <v>107</v>
      </c>
      <c r="B313" s="17">
        <v>0</v>
      </c>
      <c r="C313" s="1">
        <v>4.1459947742410624E-5</v>
      </c>
      <c r="D313" s="1">
        <f t="shared" si="13"/>
        <v>-4.1459947742410624E-5</v>
      </c>
      <c r="E313" s="1">
        <f t="shared" si="14"/>
        <v>8.2921614459738869E-5</v>
      </c>
      <c r="F313" s="1">
        <f t="shared" si="15"/>
        <v>-9.1061305975556305E-3</v>
      </c>
      <c r="G313" s="1">
        <f t="shared" si="16"/>
        <v>-6.4390734380768647E-3</v>
      </c>
      <c r="H313" s="1">
        <v>5.1141794904882164E-4</v>
      </c>
      <c r="I313" s="1">
        <f t="shared" si="17"/>
        <v>2.1215090346794907E-8</v>
      </c>
      <c r="J313" s="1">
        <f t="shared" si="18"/>
        <v>-6.4407205987601895E-3</v>
      </c>
      <c r="AZ313" s="59"/>
      <c r="BA313" s="59"/>
      <c r="BB313" s="59"/>
      <c r="BC313" s="59"/>
      <c r="BD313" s="59"/>
      <c r="BE313" s="59"/>
      <c r="BF313" s="59"/>
      <c r="BG313" s="72"/>
      <c r="BH313" s="59"/>
      <c r="BI313" s="59"/>
      <c r="BJ313" s="59"/>
      <c r="BK313" s="59">
        <f t="shared" si="19"/>
        <v>1</v>
      </c>
      <c r="BL313" s="59">
        <f t="shared" si="20"/>
        <v>4.1459947742410624E-5</v>
      </c>
      <c r="BM313" s="59" t="e">
        <f t="shared" si="21"/>
        <v>#N/A</v>
      </c>
      <c r="BN313" s="59"/>
      <c r="BO313" s="59"/>
      <c r="BP313" s="59"/>
      <c r="BQ313" s="59"/>
      <c r="BR313" s="59"/>
      <c r="BS313" s="59"/>
      <c r="BT313" s="59"/>
      <c r="BU313" s="59"/>
      <c r="BV313" s="59"/>
      <c r="BW313" s="59"/>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59"/>
      <c r="DI313" s="59"/>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row>
    <row r="314" spans="1:153" outlineLevel="1" x14ac:dyDescent="0.2">
      <c r="A314" s="17">
        <v>108</v>
      </c>
      <c r="B314" s="17">
        <v>0</v>
      </c>
      <c r="C314" s="1">
        <v>1.3746502219843938E-4</v>
      </c>
      <c r="D314" s="1">
        <f t="shared" si="13"/>
        <v>-1.3746502219843938E-4</v>
      </c>
      <c r="E314" s="1">
        <f t="shared" si="14"/>
        <v>2.7494894276115583E-4</v>
      </c>
      <c r="F314" s="1">
        <f t="shared" si="15"/>
        <v>-1.6581584446643084E-2</v>
      </c>
      <c r="G314" s="1">
        <f t="shared" si="16"/>
        <v>-1.1725353786933276E-2</v>
      </c>
      <c r="H314" s="1">
        <v>1.4860200660211473E-3</v>
      </c>
      <c r="I314" s="1">
        <f t="shared" si="17"/>
        <v>2.0460791746942446E-7</v>
      </c>
      <c r="J314" s="1">
        <f t="shared" si="18"/>
        <v>-1.1734075564194223E-2</v>
      </c>
      <c r="AZ314" s="59"/>
      <c r="BA314" s="59"/>
      <c r="BB314" s="59"/>
      <c r="BC314" s="59"/>
      <c r="BD314" s="59"/>
      <c r="BE314" s="59"/>
      <c r="BF314" s="59"/>
      <c r="BG314" s="72"/>
      <c r="BH314" s="59"/>
      <c r="BI314" s="59"/>
      <c r="BJ314" s="59"/>
      <c r="BK314" s="59">
        <f t="shared" si="19"/>
        <v>1</v>
      </c>
      <c r="BL314" s="59">
        <f t="shared" si="20"/>
        <v>1.3746502219843938E-4</v>
      </c>
      <c r="BM314" s="59" t="e">
        <f t="shared" si="21"/>
        <v>#N/A</v>
      </c>
      <c r="BN314" s="59"/>
      <c r="BO314" s="59"/>
      <c r="BP314" s="59"/>
      <c r="BQ314" s="59"/>
      <c r="BR314" s="59"/>
      <c r="BS314" s="59"/>
      <c r="BT314" s="59"/>
      <c r="BU314" s="59"/>
      <c r="BV314" s="59"/>
      <c r="BW314" s="59"/>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59"/>
      <c r="DI314" s="59"/>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row>
    <row r="315" spans="1:153" outlineLevel="1" x14ac:dyDescent="0.2">
      <c r="A315" s="17">
        <v>109</v>
      </c>
      <c r="B315" s="17">
        <v>0</v>
      </c>
      <c r="C315" s="1">
        <v>3.2830787883221138E-5</v>
      </c>
      <c r="D315" s="1">
        <f t="shared" si="13"/>
        <v>-3.2830787883221138E-5</v>
      </c>
      <c r="E315" s="1">
        <f t="shared" si="14"/>
        <v>6.5662653650545565E-5</v>
      </c>
      <c r="F315" s="1">
        <f t="shared" si="15"/>
        <v>-8.1032495735072589E-3</v>
      </c>
      <c r="G315" s="1">
        <f t="shared" si="16"/>
        <v>-5.7299097531499001E-3</v>
      </c>
      <c r="H315" s="1">
        <v>2.8796825024089668E-4</v>
      </c>
      <c r="I315" s="1">
        <f t="shared" si="17"/>
        <v>9.4572583307259691E-9</v>
      </c>
      <c r="J315" s="1">
        <f t="shared" si="18"/>
        <v>-5.730734947419317E-3</v>
      </c>
      <c r="AZ315" s="59"/>
      <c r="BA315" s="59"/>
      <c r="BB315" s="59"/>
      <c r="BC315" s="59"/>
      <c r="BD315" s="59"/>
      <c r="BE315" s="59"/>
      <c r="BF315" s="59"/>
      <c r="BG315" s="72"/>
      <c r="BH315" s="59"/>
      <c r="BI315" s="59"/>
      <c r="BJ315" s="59"/>
      <c r="BK315" s="59">
        <f t="shared" si="19"/>
        <v>1</v>
      </c>
      <c r="BL315" s="59">
        <f t="shared" si="20"/>
        <v>3.2830787883221138E-5</v>
      </c>
      <c r="BM315" s="59" t="e">
        <f t="shared" si="21"/>
        <v>#N/A</v>
      </c>
      <c r="BN315" s="59"/>
      <c r="BO315" s="59"/>
      <c r="BP315" s="59"/>
      <c r="BQ315" s="59"/>
      <c r="BR315" s="59"/>
      <c r="BS315" s="59"/>
      <c r="BT315" s="59"/>
      <c r="BU315" s="59"/>
      <c r="BV315" s="59"/>
      <c r="BW315" s="59"/>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59"/>
      <c r="DI315" s="59"/>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row>
    <row r="316" spans="1:153" outlineLevel="1" x14ac:dyDescent="0.2">
      <c r="A316" s="17">
        <v>110</v>
      </c>
      <c r="B316" s="17">
        <v>0</v>
      </c>
      <c r="C316" s="1">
        <v>3.0056515601676405E-4</v>
      </c>
      <c r="D316" s="1">
        <f t="shared" si="13"/>
        <v>-3.0056515601676405E-4</v>
      </c>
      <c r="E316" s="1">
        <f t="shared" si="14"/>
        <v>6.0122066955258814E-4</v>
      </c>
      <c r="F316" s="1">
        <f t="shared" si="15"/>
        <v>-2.4519801580612111E-2</v>
      </c>
      <c r="G316" s="1">
        <f t="shared" si="16"/>
        <v>-1.7339421056967817E-2</v>
      </c>
      <c r="H316" s="1">
        <v>2.3195233626448625E-3</v>
      </c>
      <c r="I316" s="1">
        <f t="shared" si="17"/>
        <v>6.989988529274318E-7</v>
      </c>
      <c r="J316" s="1">
        <f t="shared" si="18"/>
        <v>-1.7359565704352927E-2</v>
      </c>
      <c r="AZ316" s="59"/>
      <c r="BA316" s="59"/>
      <c r="BB316" s="59"/>
      <c r="BC316" s="59"/>
      <c r="BD316" s="59"/>
      <c r="BE316" s="59"/>
      <c r="BF316" s="59"/>
      <c r="BG316" s="72"/>
      <c r="BH316" s="59"/>
      <c r="BI316" s="59"/>
      <c r="BJ316" s="59"/>
      <c r="BK316" s="59">
        <f t="shared" si="19"/>
        <v>1</v>
      </c>
      <c r="BL316" s="59">
        <f t="shared" si="20"/>
        <v>3.0056515601676405E-4</v>
      </c>
      <c r="BM316" s="59" t="e">
        <f t="shared" si="21"/>
        <v>#N/A</v>
      </c>
      <c r="BN316" s="59"/>
      <c r="BO316" s="59"/>
      <c r="BP316" s="59"/>
      <c r="BQ316" s="59"/>
      <c r="BR316" s="59"/>
      <c r="BS316" s="59"/>
      <c r="BT316" s="59"/>
      <c r="BU316" s="59"/>
      <c r="BV316" s="59"/>
      <c r="BW316" s="59"/>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59"/>
      <c r="DI316" s="59"/>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row>
    <row r="317" spans="1:153" outlineLevel="1" x14ac:dyDescent="0.2">
      <c r="A317" s="17">
        <v>111</v>
      </c>
      <c r="B317" s="17">
        <v>0</v>
      </c>
      <c r="C317" s="1">
        <v>9.3389708456692938E-5</v>
      </c>
      <c r="D317" s="1">
        <f t="shared" si="13"/>
        <v>-9.3389708456692938E-5</v>
      </c>
      <c r="E317" s="1">
        <f t="shared" si="14"/>
        <v>1.8678813909433126E-4</v>
      </c>
      <c r="F317" s="1">
        <f t="shared" si="15"/>
        <v>-1.3667045733966475E-2</v>
      </c>
      <c r="G317" s="1">
        <f t="shared" si="16"/>
        <v>-9.664286363147867E-3</v>
      </c>
      <c r="H317" s="1">
        <v>6.3101761987025028E-4</v>
      </c>
      <c r="I317" s="1">
        <f t="shared" si="17"/>
        <v>5.8973268743444849E-8</v>
      </c>
      <c r="J317" s="1">
        <f t="shared" si="18"/>
        <v>-9.6673369744552339E-3</v>
      </c>
      <c r="AZ317" s="59"/>
      <c r="BA317" s="59"/>
      <c r="BB317" s="59"/>
      <c r="BC317" s="59"/>
      <c r="BD317" s="59"/>
      <c r="BE317" s="59"/>
      <c r="BF317" s="59"/>
      <c r="BG317" s="72"/>
      <c r="BH317" s="59"/>
      <c r="BI317" s="59"/>
      <c r="BJ317" s="59"/>
      <c r="BK317" s="59">
        <f t="shared" si="19"/>
        <v>1</v>
      </c>
      <c r="BL317" s="59">
        <f t="shared" si="20"/>
        <v>9.3389708456692938E-5</v>
      </c>
      <c r="BM317" s="59" t="e">
        <f t="shared" si="21"/>
        <v>#N/A</v>
      </c>
      <c r="BN317" s="59"/>
      <c r="BO317" s="59"/>
      <c r="BP317" s="59"/>
      <c r="BQ317" s="59"/>
      <c r="BR317" s="59"/>
      <c r="BS317" s="59"/>
      <c r="BT317" s="59"/>
      <c r="BU317" s="59"/>
      <c r="BV317" s="59"/>
      <c r="BW317" s="59"/>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59"/>
      <c r="DI317" s="59"/>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row>
    <row r="318" spans="1:153" outlineLevel="1" x14ac:dyDescent="0.2">
      <c r="A318" s="17">
        <v>112</v>
      </c>
      <c r="B318" s="17">
        <v>0</v>
      </c>
      <c r="C318" s="1">
        <v>5.3328409609312019E-3</v>
      </c>
      <c r="D318" s="1">
        <f t="shared" si="13"/>
        <v>-5.3328409609312019E-3</v>
      </c>
      <c r="E318" s="1">
        <f t="shared" si="14"/>
        <v>1.0694222628498595E-2</v>
      </c>
      <c r="F318" s="1">
        <f t="shared" si="15"/>
        <v>-0.10341287457806496</v>
      </c>
      <c r="G318" s="1">
        <f t="shared" si="16"/>
        <v>-7.3221804323995832E-2</v>
      </c>
      <c r="H318" s="1">
        <v>2.0523712348853987E-2</v>
      </c>
      <c r="I318" s="1">
        <f t="shared" si="17"/>
        <v>1.1234217962354155E-4</v>
      </c>
      <c r="J318" s="1">
        <f t="shared" si="18"/>
        <v>-7.3984963391793848E-2</v>
      </c>
      <c r="AZ318" s="59"/>
      <c r="BA318" s="59"/>
      <c r="BB318" s="59"/>
      <c r="BC318" s="59"/>
      <c r="BD318" s="59"/>
      <c r="BE318" s="59"/>
      <c r="BF318" s="59"/>
      <c r="BG318" s="72"/>
      <c r="BH318" s="59"/>
      <c r="BI318" s="59"/>
      <c r="BJ318" s="59"/>
      <c r="BK318" s="59">
        <f t="shared" si="19"/>
        <v>1</v>
      </c>
      <c r="BL318" s="59">
        <f t="shared" si="20"/>
        <v>5.3328409609312019E-3</v>
      </c>
      <c r="BM318" s="59" t="e">
        <f t="shared" si="21"/>
        <v>#N/A</v>
      </c>
      <c r="BN318" s="59"/>
      <c r="BO318" s="59"/>
      <c r="BP318" s="59"/>
      <c r="BQ318" s="59"/>
      <c r="BR318" s="59"/>
      <c r="BS318" s="59"/>
      <c r="BT318" s="59"/>
      <c r="BU318" s="59"/>
      <c r="BV318" s="59"/>
      <c r="BW318" s="59"/>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59"/>
      <c r="DI318" s="59"/>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row>
    <row r="319" spans="1:153" outlineLevel="1" x14ac:dyDescent="0.2">
      <c r="A319" s="17">
        <v>113</v>
      </c>
      <c r="B319" s="17">
        <v>0</v>
      </c>
      <c r="C319" s="1">
        <v>7.0192529642862698E-5</v>
      </c>
      <c r="D319" s="1">
        <f t="shared" si="13"/>
        <v>-7.0192529642862698E-5</v>
      </c>
      <c r="E319" s="1">
        <f t="shared" si="14"/>
        <v>1.4038998650741351E-4</v>
      </c>
      <c r="F319" s="1">
        <f t="shared" si="15"/>
        <v>-1.1848628043255198E-2</v>
      </c>
      <c r="G319" s="1">
        <f t="shared" si="16"/>
        <v>-8.3783922670129622E-3</v>
      </c>
      <c r="H319" s="1">
        <v>1.3619116429663498E-3</v>
      </c>
      <c r="I319" s="1">
        <f t="shared" si="17"/>
        <v>9.5733114010201219E-8</v>
      </c>
      <c r="J319" s="1">
        <f t="shared" si="18"/>
        <v>-8.3841034162248258E-3</v>
      </c>
      <c r="AZ319" s="59"/>
      <c r="BA319" s="59"/>
      <c r="BB319" s="59"/>
      <c r="BC319" s="59"/>
      <c r="BD319" s="59"/>
      <c r="BE319" s="59"/>
      <c r="BF319" s="59"/>
      <c r="BG319" s="72"/>
      <c r="BH319" s="59"/>
      <c r="BI319" s="59"/>
      <c r="BJ319" s="59"/>
      <c r="BK319" s="59">
        <f t="shared" si="19"/>
        <v>1</v>
      </c>
      <c r="BL319" s="59">
        <f t="shared" si="20"/>
        <v>7.0192529642862698E-5</v>
      </c>
      <c r="BM319" s="59" t="e">
        <f t="shared" si="21"/>
        <v>#N/A</v>
      </c>
      <c r="BN319" s="59"/>
      <c r="BO319" s="59"/>
      <c r="BP319" s="59"/>
      <c r="BQ319" s="59"/>
      <c r="BR319" s="59"/>
      <c r="BS319" s="59"/>
      <c r="BT319" s="59"/>
      <c r="BU319" s="59"/>
      <c r="BV319" s="59"/>
      <c r="BW319" s="59"/>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59"/>
      <c r="DI319" s="59"/>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row>
    <row r="320" spans="1:153" outlineLevel="1" x14ac:dyDescent="0.2">
      <c r="A320" s="17">
        <v>114</v>
      </c>
      <c r="B320" s="17">
        <v>1</v>
      </c>
      <c r="C320" s="1">
        <v>0.61150802326793385</v>
      </c>
      <c r="D320" s="1">
        <f t="shared" si="13"/>
        <v>0.38849197673206615</v>
      </c>
      <c r="E320" s="1">
        <f t="shared" si="14"/>
        <v>0.98365440661317516</v>
      </c>
      <c r="F320" s="1">
        <f t="shared" si="15"/>
        <v>0.99179353023357397</v>
      </c>
      <c r="G320" s="1">
        <f t="shared" si="16"/>
        <v>0.79705804060585372</v>
      </c>
      <c r="H320" s="1">
        <v>0.73679444100989677</v>
      </c>
      <c r="I320" s="1">
        <f t="shared" si="17"/>
        <v>1.7784070753168368</v>
      </c>
      <c r="J320" s="1">
        <f t="shared" si="18"/>
        <v>1.55361146861475</v>
      </c>
      <c r="AZ320" s="59"/>
      <c r="BA320" s="59"/>
      <c r="BB320" s="59"/>
      <c r="BC320" s="59"/>
      <c r="BD320" s="59"/>
      <c r="BE320" s="59"/>
      <c r="BF320" s="59"/>
      <c r="BG320" s="72"/>
      <c r="BH320" s="59"/>
      <c r="BI320" s="59"/>
      <c r="BJ320" s="59"/>
      <c r="BK320" s="59">
        <f t="shared" si="19"/>
        <v>0</v>
      </c>
      <c r="BL320" s="59" t="e">
        <f t="shared" si="20"/>
        <v>#N/A</v>
      </c>
      <c r="BM320" s="59">
        <f t="shared" si="21"/>
        <v>0.61150802326793385</v>
      </c>
      <c r="BN320" s="59"/>
      <c r="BO320" s="59"/>
      <c r="BP320" s="59"/>
      <c r="BQ320" s="59"/>
      <c r="BR320" s="59"/>
      <c r="BS320" s="59"/>
      <c r="BT320" s="59"/>
      <c r="BU320" s="59"/>
      <c r="BV320" s="59"/>
      <c r="BW320" s="59"/>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59"/>
      <c r="DI320" s="59"/>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row>
    <row r="321" spans="1:153" outlineLevel="1" x14ac:dyDescent="0.2">
      <c r="A321" s="17">
        <v>115</v>
      </c>
      <c r="B321" s="17">
        <v>0</v>
      </c>
      <c r="C321" s="1">
        <v>1.293168878410048E-4</v>
      </c>
      <c r="D321" s="1">
        <f t="shared" si="13"/>
        <v>-1.293168878410048E-4</v>
      </c>
      <c r="E321" s="1">
        <f t="shared" si="14"/>
        <v>2.5865049998146641E-4</v>
      </c>
      <c r="F321" s="1">
        <f t="shared" si="15"/>
        <v>-1.6082614836570152E-2</v>
      </c>
      <c r="G321" s="1">
        <f t="shared" si="16"/>
        <v>-1.13724936958133E-2</v>
      </c>
      <c r="H321" s="1">
        <v>1.3319541402155538E-3</v>
      </c>
      <c r="I321" s="1">
        <f t="shared" si="17"/>
        <v>1.7249619814495242E-7</v>
      </c>
      <c r="J321" s="1">
        <f t="shared" si="18"/>
        <v>-1.1380075090238122E-2</v>
      </c>
      <c r="AZ321" s="59"/>
      <c r="BA321" s="59"/>
      <c r="BB321" s="59"/>
      <c r="BC321" s="59"/>
      <c r="BD321" s="59"/>
      <c r="BE321" s="59"/>
      <c r="BF321" s="59"/>
      <c r="BG321" s="72"/>
      <c r="BH321" s="59"/>
      <c r="BI321" s="59"/>
      <c r="BJ321" s="59"/>
      <c r="BK321" s="59">
        <f t="shared" si="19"/>
        <v>1</v>
      </c>
      <c r="BL321" s="59">
        <f t="shared" si="20"/>
        <v>1.293168878410048E-4</v>
      </c>
      <c r="BM321" s="59" t="e">
        <f t="shared" si="21"/>
        <v>#N/A</v>
      </c>
      <c r="BN321" s="59"/>
      <c r="BO321" s="59"/>
      <c r="BP321" s="59"/>
      <c r="BQ321" s="59"/>
      <c r="BR321" s="59"/>
      <c r="BS321" s="59"/>
      <c r="BT321" s="59"/>
      <c r="BU321" s="59"/>
      <c r="BV321" s="59"/>
      <c r="BW321" s="59"/>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59"/>
      <c r="DI321" s="59"/>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row>
    <row r="322" spans="1:153" outlineLevel="1" x14ac:dyDescent="0.2">
      <c r="A322" s="17">
        <v>116</v>
      </c>
      <c r="B322" s="17">
        <v>0</v>
      </c>
      <c r="C322" s="1">
        <v>2.37749717062547E-7</v>
      </c>
      <c r="D322" s="1">
        <f t="shared" si="13"/>
        <v>-2.37749717062547E-7</v>
      </c>
      <c r="E322" s="1">
        <f t="shared" si="14"/>
        <v>4.7549949076725599E-7</v>
      </c>
      <c r="F322" s="1">
        <f t="shared" si="15"/>
        <v>-6.8956471108029885E-4</v>
      </c>
      <c r="G322" s="1">
        <f t="shared" si="16"/>
        <v>-4.8759591219316883E-4</v>
      </c>
      <c r="H322" s="1">
        <v>6.2472305301650483E-6</v>
      </c>
      <c r="I322" s="1">
        <f t="shared" si="17"/>
        <v>1.4852869230253968E-12</v>
      </c>
      <c r="J322" s="1">
        <f t="shared" si="18"/>
        <v>-4.8759743526233956E-4</v>
      </c>
      <c r="AZ322" s="59"/>
      <c r="BA322" s="59"/>
      <c r="BB322" s="59"/>
      <c r="BC322" s="59"/>
      <c r="BD322" s="59"/>
      <c r="BE322" s="59"/>
      <c r="BF322" s="59"/>
      <c r="BG322" s="72"/>
      <c r="BH322" s="59"/>
      <c r="BI322" s="59"/>
      <c r="BJ322" s="59"/>
      <c r="BK322" s="59">
        <f t="shared" si="19"/>
        <v>1</v>
      </c>
      <c r="BL322" s="59">
        <f t="shared" si="20"/>
        <v>2.37749717062547E-7</v>
      </c>
      <c r="BM322" s="59" t="e">
        <f t="shared" si="21"/>
        <v>#N/A</v>
      </c>
      <c r="BN322" s="59"/>
      <c r="BO322" s="59"/>
      <c r="BP322" s="59"/>
      <c r="BQ322" s="59"/>
      <c r="BR322" s="59"/>
      <c r="BS322" s="59"/>
      <c r="BT322" s="59"/>
      <c r="BU322" s="59"/>
      <c r="BV322" s="59"/>
      <c r="BW322" s="59"/>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59"/>
      <c r="DI322" s="59"/>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row>
    <row r="323" spans="1:153" outlineLevel="1" x14ac:dyDescent="0.2">
      <c r="A323" s="17">
        <v>117</v>
      </c>
      <c r="B323" s="17">
        <v>0</v>
      </c>
      <c r="C323" s="1">
        <v>2.8371803654466234E-4</v>
      </c>
      <c r="D323" s="1">
        <f t="shared" si="13"/>
        <v>-2.8371803654466234E-4</v>
      </c>
      <c r="E323" s="1">
        <f t="shared" si="14"/>
        <v>5.6751658424252741E-4</v>
      </c>
      <c r="F323" s="1">
        <f t="shared" si="15"/>
        <v>-2.3822606579518697E-2</v>
      </c>
      <c r="G323" s="1">
        <f t="shared" si="16"/>
        <v>-1.6846321714651842E-2</v>
      </c>
      <c r="H323" s="1">
        <v>1.9509520060268098E-3</v>
      </c>
      <c r="I323" s="1">
        <f t="shared" si="17"/>
        <v>5.5475967028809263E-7</v>
      </c>
      <c r="J323" s="1">
        <f t="shared" si="18"/>
        <v>-1.6862778981645885E-2</v>
      </c>
      <c r="AZ323" s="59"/>
      <c r="BA323" s="59"/>
      <c r="BB323" s="59"/>
      <c r="BC323" s="59"/>
      <c r="BD323" s="59"/>
      <c r="BE323" s="59"/>
      <c r="BF323" s="59"/>
      <c r="BG323" s="72"/>
      <c r="BH323" s="59"/>
      <c r="BI323" s="59"/>
      <c r="BJ323" s="59"/>
      <c r="BK323" s="59">
        <f t="shared" si="19"/>
        <v>1</v>
      </c>
      <c r="BL323" s="59">
        <f t="shared" si="20"/>
        <v>2.8371803654466234E-4</v>
      </c>
      <c r="BM323" s="59" t="e">
        <f t="shared" si="21"/>
        <v>#N/A</v>
      </c>
      <c r="BN323" s="59"/>
      <c r="BO323" s="59"/>
      <c r="BP323" s="59"/>
      <c r="BQ323" s="59"/>
      <c r="BR323" s="59"/>
      <c r="BS323" s="59"/>
      <c r="BT323" s="59"/>
      <c r="BU323" s="59"/>
      <c r="BV323" s="59"/>
      <c r="BW323" s="59"/>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59"/>
      <c r="DI323" s="59"/>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row>
    <row r="324" spans="1:153" outlineLevel="1" x14ac:dyDescent="0.2">
      <c r="A324" s="17">
        <v>118</v>
      </c>
      <c r="B324" s="17">
        <v>0</v>
      </c>
      <c r="C324" s="1">
        <v>6.4878864519541204E-4</v>
      </c>
      <c r="D324" s="1">
        <f t="shared" si="13"/>
        <v>-6.4878864519541204E-4</v>
      </c>
      <c r="E324" s="1">
        <f t="shared" si="14"/>
        <v>1.2979983992473451E-3</v>
      </c>
      <c r="F324" s="1">
        <f t="shared" si="15"/>
        <v>-3.6027744853756045E-2</v>
      </c>
      <c r="G324" s="1">
        <f t="shared" si="16"/>
        <v>-2.5479596644596012E-2</v>
      </c>
      <c r="H324" s="1">
        <v>4.275266503773475E-3</v>
      </c>
      <c r="I324" s="1">
        <f t="shared" si="17"/>
        <v>2.7874622489643888E-6</v>
      </c>
      <c r="J324" s="1">
        <f t="shared" si="18"/>
        <v>-2.5534237944772754E-2</v>
      </c>
      <c r="AZ324" s="59"/>
      <c r="BA324" s="59"/>
      <c r="BB324" s="59"/>
      <c r="BC324" s="59"/>
      <c r="BD324" s="59"/>
      <c r="BE324" s="59"/>
      <c r="BF324" s="59"/>
      <c r="BG324" s="72"/>
      <c r="BH324" s="59"/>
      <c r="BI324" s="59"/>
      <c r="BJ324" s="59"/>
      <c r="BK324" s="59">
        <f t="shared" si="19"/>
        <v>1</v>
      </c>
      <c r="BL324" s="59">
        <f t="shared" si="20"/>
        <v>6.4878864519541204E-4</v>
      </c>
      <c r="BM324" s="59" t="e">
        <f t="shared" si="21"/>
        <v>#N/A</v>
      </c>
      <c r="BN324" s="59"/>
      <c r="BO324" s="59"/>
      <c r="BP324" s="59"/>
      <c r="BQ324" s="59"/>
      <c r="BR324" s="59"/>
      <c r="BS324" s="59"/>
      <c r="BT324" s="59"/>
      <c r="BU324" s="59"/>
      <c r="BV324" s="59"/>
      <c r="BW324" s="59"/>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59"/>
      <c r="DI324" s="59"/>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row>
    <row r="325" spans="1:153" outlineLevel="1" x14ac:dyDescent="0.2">
      <c r="A325" s="17">
        <v>119</v>
      </c>
      <c r="B325" s="17">
        <v>1</v>
      </c>
      <c r="C325" s="1">
        <v>9.5331010532991537E-3</v>
      </c>
      <c r="D325" s="1">
        <f t="shared" si="13"/>
        <v>0.99046689894670081</v>
      </c>
      <c r="E325" s="1">
        <f t="shared" si="14"/>
        <v>9.3059704303196451</v>
      </c>
      <c r="F325" s="1">
        <f t="shared" si="15"/>
        <v>3.0505688699519053</v>
      </c>
      <c r="G325" s="1">
        <f t="shared" si="16"/>
        <v>10.193020196715615</v>
      </c>
      <c r="H325" s="1">
        <v>3.4888216189550104E-2</v>
      </c>
      <c r="I325" s="1">
        <f t="shared" si="17"/>
        <v>3.7558385566986834</v>
      </c>
      <c r="J325" s="1">
        <f t="shared" si="18"/>
        <v>10.375620429032239</v>
      </c>
      <c r="AZ325" s="59"/>
      <c r="BA325" s="59"/>
      <c r="BB325" s="59"/>
      <c r="BC325" s="59"/>
      <c r="BD325" s="59"/>
      <c r="BE325" s="59"/>
      <c r="BF325" s="59"/>
      <c r="BG325" s="72"/>
      <c r="BH325" s="59"/>
      <c r="BI325" s="59"/>
      <c r="BJ325" s="59"/>
      <c r="BK325" s="59">
        <f t="shared" si="19"/>
        <v>0</v>
      </c>
      <c r="BL325" s="59" t="e">
        <f t="shared" si="20"/>
        <v>#N/A</v>
      </c>
      <c r="BM325" s="59">
        <f t="shared" si="21"/>
        <v>9.5331010532991537E-3</v>
      </c>
      <c r="BN325" s="59"/>
      <c r="BO325" s="59"/>
      <c r="BP325" s="59"/>
      <c r="BQ325" s="59"/>
      <c r="BR325" s="59"/>
      <c r="BS325" s="59"/>
      <c r="BT325" s="59"/>
      <c r="BU325" s="59"/>
      <c r="BV325" s="59"/>
      <c r="BW325" s="59"/>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59"/>
      <c r="DI325" s="59"/>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row>
    <row r="326" spans="1:153" outlineLevel="1" x14ac:dyDescent="0.2">
      <c r="A326" s="17">
        <v>120</v>
      </c>
      <c r="B326" s="17">
        <v>0</v>
      </c>
      <c r="C326" s="1">
        <v>0.19895217400607221</v>
      </c>
      <c r="D326" s="1">
        <f t="shared" si="13"/>
        <v>-0.19895217400607221</v>
      </c>
      <c r="E326" s="1">
        <f t="shared" si="14"/>
        <v>0.44366925167726673</v>
      </c>
      <c r="F326" s="1">
        <f t="shared" si="15"/>
        <v>-0.66608501835521472</v>
      </c>
      <c r="G326" s="1">
        <f t="shared" si="16"/>
        <v>-0.49836223120554529</v>
      </c>
      <c r="H326" s="1">
        <v>0.33747282366949988</v>
      </c>
      <c r="I326" s="1">
        <f t="shared" si="17"/>
        <v>0.12651014426436427</v>
      </c>
      <c r="J326" s="1">
        <f t="shared" si="18"/>
        <v>-0.61227041228246004</v>
      </c>
      <c r="AZ326" s="59"/>
      <c r="BA326" s="59"/>
      <c r="BB326" s="59"/>
      <c r="BC326" s="59"/>
      <c r="BD326" s="59"/>
      <c r="BE326" s="59"/>
      <c r="BF326" s="59"/>
      <c r="BG326" s="72"/>
      <c r="BH326" s="59"/>
      <c r="BI326" s="59"/>
      <c r="BJ326" s="59"/>
      <c r="BK326" s="59">
        <f t="shared" si="19"/>
        <v>1</v>
      </c>
      <c r="BL326" s="59">
        <f t="shared" si="20"/>
        <v>0.19895217400607221</v>
      </c>
      <c r="BM326" s="59" t="e">
        <f t="shared" si="21"/>
        <v>#N/A</v>
      </c>
      <c r="BN326" s="59"/>
      <c r="BO326" s="59"/>
      <c r="BP326" s="59"/>
      <c r="BQ326" s="59"/>
      <c r="BR326" s="59"/>
      <c r="BS326" s="59"/>
      <c r="BT326" s="59"/>
      <c r="BU326" s="59"/>
      <c r="BV326" s="59"/>
      <c r="BW326" s="59"/>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59"/>
      <c r="DI326" s="59"/>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row>
    <row r="327" spans="1:153" outlineLevel="1" x14ac:dyDescent="0.2">
      <c r="A327" s="17">
        <v>121</v>
      </c>
      <c r="B327" s="17">
        <v>0</v>
      </c>
      <c r="C327" s="1">
        <v>1.2433209428897408E-8</v>
      </c>
      <c r="D327" s="1">
        <f t="shared" si="13"/>
        <v>-1.2433209428897408E-8</v>
      </c>
      <c r="E327" s="1">
        <f t="shared" si="14"/>
        <v>2.4866418991423259E-8</v>
      </c>
      <c r="F327" s="1">
        <f t="shared" si="15"/>
        <v>-1.5769089698338093E-4</v>
      </c>
      <c r="G327" s="1">
        <f t="shared" si="16"/>
        <v>-1.1150430298191234E-4</v>
      </c>
      <c r="H327" s="1">
        <v>0.99999999999999989</v>
      </c>
      <c r="I327" s="1">
        <f t="shared" si="17"/>
        <v>111988396.09437856</v>
      </c>
      <c r="J327" s="1">
        <f t="shared" si="18"/>
        <v>-10582.456997048397</v>
      </c>
      <c r="AZ327" s="59"/>
      <c r="BA327" s="59"/>
      <c r="BB327" s="59"/>
      <c r="BC327" s="59"/>
      <c r="BD327" s="59"/>
      <c r="BE327" s="59"/>
      <c r="BF327" s="59"/>
      <c r="BG327" s="72"/>
      <c r="BH327" s="59"/>
      <c r="BI327" s="59"/>
      <c r="BJ327" s="59"/>
      <c r="BK327" s="59">
        <f t="shared" si="19"/>
        <v>1</v>
      </c>
      <c r="BL327" s="59">
        <f t="shared" si="20"/>
        <v>1.2433209428897408E-8</v>
      </c>
      <c r="BM327" s="59" t="e">
        <f t="shared" si="21"/>
        <v>#N/A</v>
      </c>
      <c r="BN327" s="59"/>
      <c r="BO327" s="59"/>
      <c r="BP327" s="59"/>
      <c r="BQ327" s="59"/>
      <c r="BR327" s="59"/>
      <c r="BS327" s="59"/>
      <c r="BT327" s="59"/>
      <c r="BU327" s="59"/>
      <c r="BV327" s="59"/>
      <c r="BW327" s="59"/>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59"/>
      <c r="DI327" s="59"/>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row>
    <row r="328" spans="1:153" outlineLevel="1" x14ac:dyDescent="0.2">
      <c r="A328" s="17">
        <v>122</v>
      </c>
      <c r="B328" s="17">
        <v>0</v>
      </c>
      <c r="C328" s="1">
        <v>2.3977619106540389E-6</v>
      </c>
      <c r="D328" s="1">
        <f t="shared" si="13"/>
        <v>-2.3977619106540389E-6</v>
      </c>
      <c r="E328" s="1">
        <f t="shared" si="14"/>
        <v>4.7955295706763511E-6</v>
      </c>
      <c r="F328" s="1">
        <f t="shared" si="15"/>
        <v>-2.1898697611219603E-3</v>
      </c>
      <c r="G328" s="1">
        <f t="shared" si="16"/>
        <v>-1.548472686207285E-3</v>
      </c>
      <c r="H328" s="1">
        <v>8.1269285144275593E-5</v>
      </c>
      <c r="I328" s="1">
        <f t="shared" si="17"/>
        <v>1.9488070147987166E-10</v>
      </c>
      <c r="J328" s="1">
        <f t="shared" si="18"/>
        <v>-1.5485356116768786E-3</v>
      </c>
      <c r="AZ328" s="59"/>
      <c r="BA328" s="59"/>
      <c r="BB328" s="59"/>
      <c r="BC328" s="59"/>
      <c r="BD328" s="59"/>
      <c r="BE328" s="59"/>
      <c r="BF328" s="59"/>
      <c r="BG328" s="72"/>
      <c r="BH328" s="59"/>
      <c r="BI328" s="59"/>
      <c r="BJ328" s="59"/>
      <c r="BK328" s="59">
        <f t="shared" si="19"/>
        <v>1</v>
      </c>
      <c r="BL328" s="59">
        <f t="shared" si="20"/>
        <v>2.3977619106540389E-6</v>
      </c>
      <c r="BM328" s="59" t="e">
        <f t="shared" si="21"/>
        <v>#N/A</v>
      </c>
      <c r="BN328" s="59"/>
      <c r="BO328" s="59"/>
      <c r="BP328" s="59"/>
      <c r="BQ328" s="59"/>
      <c r="BR328" s="59"/>
      <c r="BS328" s="59"/>
      <c r="BT328" s="59"/>
      <c r="BU328" s="59"/>
      <c r="BV328" s="59"/>
      <c r="BW328" s="59"/>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59"/>
      <c r="DI328" s="59"/>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row>
    <row r="329" spans="1:153" outlineLevel="1" x14ac:dyDescent="0.2">
      <c r="A329" s="17">
        <v>123</v>
      </c>
      <c r="B329" s="17">
        <v>0</v>
      </c>
      <c r="C329" s="1">
        <v>1.1287299681714276E-2</v>
      </c>
      <c r="D329" s="1">
        <f t="shared" si="13"/>
        <v>-1.1287299681714276E-2</v>
      </c>
      <c r="E329" s="1">
        <f t="shared" si="14"/>
        <v>2.270296937886274E-2</v>
      </c>
      <c r="F329" s="1">
        <f t="shared" si="15"/>
        <v>-0.15067504564081852</v>
      </c>
      <c r="G329" s="1">
        <f t="shared" si="16"/>
        <v>-0.10684641907913778</v>
      </c>
      <c r="H329" s="1">
        <v>6.8879907444895472E-2</v>
      </c>
      <c r="I329" s="1">
        <f t="shared" si="17"/>
        <v>8.44513895064322E-4</v>
      </c>
      <c r="J329" s="1">
        <f t="shared" si="18"/>
        <v>-0.11072791502190882</v>
      </c>
      <c r="AZ329" s="59"/>
      <c r="BA329" s="59"/>
      <c r="BB329" s="59"/>
      <c r="BC329" s="59"/>
      <c r="BD329" s="59"/>
      <c r="BE329" s="59"/>
      <c r="BF329" s="59"/>
      <c r="BG329" s="72"/>
      <c r="BH329" s="59"/>
      <c r="BI329" s="59"/>
      <c r="BJ329" s="59"/>
      <c r="BK329" s="59">
        <f t="shared" si="19"/>
        <v>1</v>
      </c>
      <c r="BL329" s="59">
        <f t="shared" si="20"/>
        <v>1.1287299681714276E-2</v>
      </c>
      <c r="BM329" s="59" t="e">
        <f t="shared" si="21"/>
        <v>#N/A</v>
      </c>
      <c r="BN329" s="59"/>
      <c r="BO329" s="59"/>
      <c r="BP329" s="59"/>
      <c r="BQ329" s="59"/>
      <c r="BR329" s="59"/>
      <c r="BS329" s="59"/>
      <c r="BT329" s="59"/>
      <c r="BU329" s="59"/>
      <c r="BV329" s="59"/>
      <c r="BW329" s="59"/>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59"/>
      <c r="DI329" s="59"/>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row>
    <row r="330" spans="1:153" outlineLevel="1" x14ac:dyDescent="0.2">
      <c r="A330" s="17">
        <v>124</v>
      </c>
      <c r="B330" s="17">
        <v>1</v>
      </c>
      <c r="C330" s="1">
        <v>0.279360030481899</v>
      </c>
      <c r="D330" s="1">
        <f t="shared" si="13"/>
        <v>0.72063996951810094</v>
      </c>
      <c r="E330" s="1">
        <f t="shared" si="14"/>
        <v>2.5505077944351573</v>
      </c>
      <c r="F330" s="1">
        <f t="shared" si="15"/>
        <v>1.5970309309575559</v>
      </c>
      <c r="G330" s="1">
        <f t="shared" si="16"/>
        <v>1.6061164801440313</v>
      </c>
      <c r="H330" s="1">
        <v>0.43838288831727357</v>
      </c>
      <c r="I330" s="1">
        <f t="shared" si="17"/>
        <v>2.0135728128591874</v>
      </c>
      <c r="J330" s="1">
        <f t="shared" si="18"/>
        <v>2.1431712392269171</v>
      </c>
      <c r="AZ330" s="59"/>
      <c r="BA330" s="59"/>
      <c r="BB330" s="59"/>
      <c r="BC330" s="59"/>
      <c r="BD330" s="59"/>
      <c r="BE330" s="59"/>
      <c r="BF330" s="59"/>
      <c r="BG330" s="72"/>
      <c r="BH330" s="59"/>
      <c r="BI330" s="59"/>
      <c r="BJ330" s="59"/>
      <c r="BK330" s="59">
        <f t="shared" si="19"/>
        <v>0</v>
      </c>
      <c r="BL330" s="59" t="e">
        <f t="shared" si="20"/>
        <v>#N/A</v>
      </c>
      <c r="BM330" s="59">
        <f t="shared" si="21"/>
        <v>0.279360030481899</v>
      </c>
      <c r="BN330" s="59"/>
      <c r="BO330" s="59"/>
      <c r="BP330" s="59"/>
      <c r="BQ330" s="59"/>
      <c r="BR330" s="59"/>
      <c r="BS330" s="59"/>
      <c r="BT330" s="59"/>
      <c r="BU330" s="59"/>
      <c r="BV330" s="59"/>
      <c r="BW330" s="59"/>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59"/>
      <c r="DI330" s="59"/>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row>
    <row r="331" spans="1:153" outlineLevel="1" x14ac:dyDescent="0.2">
      <c r="A331" s="17">
        <v>125</v>
      </c>
      <c r="B331" s="17">
        <v>0</v>
      </c>
      <c r="C331" s="1">
        <v>1.4555511573186992E-6</v>
      </c>
      <c r="D331" s="1">
        <f t="shared" si="13"/>
        <v>-1.4555511573186992E-6</v>
      </c>
      <c r="E331" s="1">
        <f t="shared" si="14"/>
        <v>2.911104433183972E-6</v>
      </c>
      <c r="F331" s="1">
        <f t="shared" si="15"/>
        <v>-1.7061958953133055E-3</v>
      </c>
      <c r="G331" s="1">
        <f t="shared" si="16"/>
        <v>-1.2064631266437257E-3</v>
      </c>
      <c r="H331" s="1">
        <v>2.8189713575949181E-5</v>
      </c>
      <c r="I331" s="1">
        <f t="shared" si="17"/>
        <v>4.103278664609471E-11</v>
      </c>
      <c r="J331" s="1">
        <f t="shared" si="18"/>
        <v>-1.2064801319282472E-3</v>
      </c>
      <c r="AZ331" s="59"/>
      <c r="BA331" s="59"/>
      <c r="BB331" s="59"/>
      <c r="BC331" s="59"/>
      <c r="BD331" s="59"/>
      <c r="BE331" s="59"/>
      <c r="BF331" s="59"/>
      <c r="BG331" s="72"/>
      <c r="BH331" s="59"/>
      <c r="BI331" s="59"/>
      <c r="BJ331" s="59"/>
      <c r="BK331" s="59">
        <f t="shared" si="19"/>
        <v>1</v>
      </c>
      <c r="BL331" s="59">
        <f t="shared" si="20"/>
        <v>1.4555511573186992E-6</v>
      </c>
      <c r="BM331" s="59" t="e">
        <f t="shared" si="21"/>
        <v>#N/A</v>
      </c>
      <c r="BN331" s="59"/>
      <c r="BO331" s="59"/>
      <c r="BP331" s="59"/>
      <c r="BQ331" s="59"/>
      <c r="BR331" s="59"/>
      <c r="BS331" s="59"/>
      <c r="BT331" s="59"/>
      <c r="BU331" s="59"/>
      <c r="BV331" s="59"/>
      <c r="BW331" s="59"/>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c r="DE331" s="59"/>
      <c r="DF331" s="59"/>
      <c r="DG331" s="59"/>
      <c r="DH331" s="59"/>
      <c r="DI331" s="59"/>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row>
    <row r="332" spans="1:153" outlineLevel="1" x14ac:dyDescent="0.2">
      <c r="A332" s="17">
        <v>126</v>
      </c>
      <c r="B332" s="17">
        <v>0</v>
      </c>
      <c r="C332" s="1">
        <v>1.0882871638380423E-6</v>
      </c>
      <c r="D332" s="1">
        <f t="shared" si="13"/>
        <v>-1.0882871638380423E-6</v>
      </c>
      <c r="E332" s="1">
        <f t="shared" si="14"/>
        <v>2.1765755118405161E-6</v>
      </c>
      <c r="F332" s="1">
        <f t="shared" si="15"/>
        <v>-1.4753221722188399E-3</v>
      </c>
      <c r="G332" s="1">
        <f t="shared" si="16"/>
        <v>-1.0432105962883439E-3</v>
      </c>
      <c r="H332" s="1">
        <v>2.565716381004616E-5</v>
      </c>
      <c r="I332" s="1">
        <f t="shared" si="17"/>
        <v>2.7923108850322308E-11</v>
      </c>
      <c r="J332" s="1">
        <f t="shared" si="18"/>
        <v>-1.0432239794584538E-3</v>
      </c>
      <c r="AZ332" s="59"/>
      <c r="BA332" s="59"/>
      <c r="BB332" s="59"/>
      <c r="BC332" s="59"/>
      <c r="BD332" s="59"/>
      <c r="BE332" s="59"/>
      <c r="BF332" s="59"/>
      <c r="BG332" s="72"/>
      <c r="BH332" s="59"/>
      <c r="BI332" s="59"/>
      <c r="BJ332" s="59"/>
      <c r="BK332" s="59">
        <f t="shared" si="19"/>
        <v>1</v>
      </c>
      <c r="BL332" s="59">
        <f t="shared" si="20"/>
        <v>1.0882871638380423E-6</v>
      </c>
      <c r="BM332" s="59" t="e">
        <f t="shared" si="21"/>
        <v>#N/A</v>
      </c>
      <c r="BN332" s="59"/>
      <c r="BO332" s="59"/>
      <c r="BP332" s="59"/>
      <c r="BQ332" s="59"/>
      <c r="BR332" s="59"/>
      <c r="BS332" s="59"/>
      <c r="BT332" s="59"/>
      <c r="BU332" s="59"/>
      <c r="BV332" s="59"/>
      <c r="BW332" s="59"/>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59"/>
      <c r="DI332" s="59"/>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row>
    <row r="333" spans="1:153" outlineLevel="1" x14ac:dyDescent="0.2">
      <c r="A333" s="17">
        <v>127</v>
      </c>
      <c r="B333" s="17">
        <v>0</v>
      </c>
      <c r="C333" s="1">
        <v>1.1452576207089066E-4</v>
      </c>
      <c r="D333" s="1">
        <f t="shared" si="13"/>
        <v>-1.1452576207089066E-4</v>
      </c>
      <c r="E333" s="1">
        <f t="shared" si="14"/>
        <v>2.2906464129363074E-4</v>
      </c>
      <c r="F333" s="1">
        <f t="shared" si="15"/>
        <v>-1.5134881608180183E-2</v>
      </c>
      <c r="G333" s="1">
        <f t="shared" si="16"/>
        <v>-1.0702283855485134E-2</v>
      </c>
      <c r="H333" s="1">
        <v>1.2101681116994294E-3</v>
      </c>
      <c r="I333" s="1">
        <f t="shared" si="17"/>
        <v>1.3877924600909398E-7</v>
      </c>
      <c r="J333" s="1">
        <f t="shared" si="18"/>
        <v>-1.0708765520328982E-2</v>
      </c>
      <c r="AZ333" s="59"/>
      <c r="BA333" s="59"/>
      <c r="BB333" s="59"/>
      <c r="BC333" s="59"/>
      <c r="BD333" s="59"/>
      <c r="BE333" s="59"/>
      <c r="BF333" s="59"/>
      <c r="BG333" s="72"/>
      <c r="BH333" s="59"/>
      <c r="BI333" s="59"/>
      <c r="BJ333" s="59"/>
      <c r="BK333" s="59">
        <f t="shared" si="19"/>
        <v>1</v>
      </c>
      <c r="BL333" s="59">
        <f t="shared" si="20"/>
        <v>1.1452576207089066E-4</v>
      </c>
      <c r="BM333" s="59" t="e">
        <f t="shared" si="21"/>
        <v>#N/A</v>
      </c>
      <c r="BN333" s="59"/>
      <c r="BO333" s="59"/>
      <c r="BP333" s="59"/>
      <c r="BQ333" s="59"/>
      <c r="BR333" s="59"/>
      <c r="BS333" s="59"/>
      <c r="BT333" s="59"/>
      <c r="BU333" s="59"/>
      <c r="BV333" s="59"/>
      <c r="BW333" s="59"/>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59"/>
      <c r="DI333" s="59"/>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row>
    <row r="334" spans="1:153" outlineLevel="1" x14ac:dyDescent="0.2">
      <c r="A334" s="17">
        <v>128</v>
      </c>
      <c r="B334" s="17">
        <v>0</v>
      </c>
      <c r="C334" s="1">
        <v>3.5018819304925814E-7</v>
      </c>
      <c r="D334" s="1">
        <f t="shared" si="13"/>
        <v>-3.5018819304925814E-7</v>
      </c>
      <c r="E334" s="1">
        <f t="shared" si="14"/>
        <v>7.0037650872553E-7</v>
      </c>
      <c r="F334" s="1">
        <f t="shared" si="15"/>
        <v>-8.3688500328631176E-4</v>
      </c>
      <c r="G334" s="1">
        <f t="shared" si="16"/>
        <v>-5.9176711270657117E-4</v>
      </c>
      <c r="H334" s="1">
        <v>6.4288459168628643E-6</v>
      </c>
      <c r="I334" s="1">
        <f t="shared" si="17"/>
        <v>2.2513211967964248E-12</v>
      </c>
      <c r="J334" s="1">
        <f t="shared" si="18"/>
        <v>-5.9176901490553603E-4</v>
      </c>
      <c r="AZ334" s="59"/>
      <c r="BA334" s="59"/>
      <c r="BB334" s="59"/>
      <c r="BC334" s="59"/>
      <c r="BD334" s="59"/>
      <c r="BE334" s="59"/>
      <c r="BF334" s="59"/>
      <c r="BG334" s="72"/>
      <c r="BH334" s="59"/>
      <c r="BI334" s="59"/>
      <c r="BJ334" s="59"/>
      <c r="BK334" s="59">
        <f t="shared" si="19"/>
        <v>1</v>
      </c>
      <c r="BL334" s="59">
        <f t="shared" si="20"/>
        <v>3.5018819304925814E-7</v>
      </c>
      <c r="BM334" s="59" t="e">
        <f t="shared" si="21"/>
        <v>#N/A</v>
      </c>
      <c r="BN334" s="59"/>
      <c r="BO334" s="59"/>
      <c r="BP334" s="59"/>
      <c r="BQ334" s="59"/>
      <c r="BR334" s="59"/>
      <c r="BS334" s="59"/>
      <c r="BT334" s="59"/>
      <c r="BU334" s="59"/>
      <c r="BV334" s="59"/>
      <c r="BW334" s="59"/>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59"/>
      <c r="DI334" s="59"/>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row>
    <row r="335" spans="1:153" outlineLevel="1" x14ac:dyDescent="0.2">
      <c r="A335" s="17">
        <v>129</v>
      </c>
      <c r="B335" s="17">
        <v>0</v>
      </c>
      <c r="C335" s="1">
        <v>5.9009240877441582E-2</v>
      </c>
      <c r="D335" s="1">
        <f t="shared" si="13"/>
        <v>-5.9009240877441582E-2</v>
      </c>
      <c r="E335" s="1">
        <f t="shared" si="14"/>
        <v>0.12164391943711925</v>
      </c>
      <c r="F335" s="1">
        <f t="shared" si="15"/>
        <v>-0.34877488360992859</v>
      </c>
      <c r="G335" s="1">
        <f t="shared" si="16"/>
        <v>-0.25041903324315729</v>
      </c>
      <c r="H335" s="1">
        <v>0.16601712087964557</v>
      </c>
      <c r="I335" s="1">
        <f t="shared" si="17"/>
        <v>1.2483328870020063E-2</v>
      </c>
      <c r="J335" s="1">
        <f t="shared" si="18"/>
        <v>-0.27421345897030214</v>
      </c>
      <c r="AZ335" s="59"/>
      <c r="BA335" s="59"/>
      <c r="BB335" s="59"/>
      <c r="BC335" s="59"/>
      <c r="BD335" s="59"/>
      <c r="BE335" s="59"/>
      <c r="BF335" s="59"/>
      <c r="BG335" s="72"/>
      <c r="BH335" s="59"/>
      <c r="BI335" s="59"/>
      <c r="BJ335" s="59"/>
      <c r="BK335" s="59">
        <f t="shared" si="19"/>
        <v>1</v>
      </c>
      <c r="BL335" s="59">
        <f t="shared" si="20"/>
        <v>5.9009240877441582E-2</v>
      </c>
      <c r="BM335" s="59" t="e">
        <f t="shared" si="21"/>
        <v>#N/A</v>
      </c>
      <c r="BN335" s="59"/>
      <c r="BO335" s="59"/>
      <c r="BP335" s="59"/>
      <c r="BQ335" s="59"/>
      <c r="BR335" s="59"/>
      <c r="BS335" s="59"/>
      <c r="BT335" s="59"/>
      <c r="BU335" s="59"/>
      <c r="BV335" s="59"/>
      <c r="BW335" s="59"/>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59"/>
      <c r="DI335" s="59"/>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row>
    <row r="336" spans="1:153" outlineLevel="1" x14ac:dyDescent="0.2">
      <c r="A336" s="17">
        <v>130</v>
      </c>
      <c r="B336" s="17">
        <v>1</v>
      </c>
      <c r="C336" s="1">
        <v>0.98456113152616054</v>
      </c>
      <c r="D336" s="1">
        <f t="shared" ref="D336:D399" si="22">B336 - C336</f>
        <v>1.5438868473839462E-2</v>
      </c>
      <c r="E336" s="1">
        <f t="shared" ref="E336:E399" si="23">2*IF(B336=1,LN(1/C336),LN(1/(1-C336)))</f>
        <v>3.1118577695626076E-2</v>
      </c>
      <c r="F336" s="1">
        <f t="shared" ref="F336:F399" si="24">SQRT(E336)*SIGN(D336)</f>
        <v>0.1764045852454694</v>
      </c>
      <c r="G336" s="1">
        <f t="shared" ref="G336:G399" si="25">D336/(SQRT(C336*(1-C336)))</f>
        <v>0.12522365921562847</v>
      </c>
      <c r="H336" s="1">
        <v>4.8902651487887909E-2</v>
      </c>
      <c r="I336" s="1">
        <f t="shared" ref="I336:I399" si="26">G336^2*H336/(1-H336)</f>
        <v>8.062694729887059E-4</v>
      </c>
      <c r="J336" s="1">
        <f t="shared" ref="J336:J399" si="27">G336/SQRT(1-H336)</f>
        <v>0.12840262575329431</v>
      </c>
      <c r="AZ336" s="59"/>
      <c r="BA336" s="59"/>
      <c r="BB336" s="59"/>
      <c r="BC336" s="59"/>
      <c r="BD336" s="59"/>
      <c r="BE336" s="59"/>
      <c r="BF336" s="59"/>
      <c r="BG336" s="72"/>
      <c r="BH336" s="59"/>
      <c r="BI336" s="59"/>
      <c r="BJ336" s="59"/>
      <c r="BK336" s="59">
        <f t="shared" ref="BK336:BK399" si="28">1-B336</f>
        <v>0</v>
      </c>
      <c r="BL336" s="59" t="e">
        <f t="shared" ref="BL336:BL399" si="29">IF(B336=0,C336,NA())</f>
        <v>#N/A</v>
      </c>
      <c r="BM336" s="59">
        <f t="shared" ref="BM336:BM399" si="30">IF(B336=1,C336,NA())</f>
        <v>0.98456113152616054</v>
      </c>
      <c r="BN336" s="59"/>
      <c r="BO336" s="59"/>
      <c r="BP336" s="59"/>
      <c r="BQ336" s="59"/>
      <c r="BR336" s="59"/>
      <c r="BS336" s="59"/>
      <c r="BT336" s="59"/>
      <c r="BU336" s="59"/>
      <c r="BV336" s="59"/>
      <c r="BW336" s="59"/>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59"/>
      <c r="DI336" s="59"/>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row>
    <row r="337" spans="1:153" outlineLevel="1" x14ac:dyDescent="0.2">
      <c r="A337" s="17">
        <v>131</v>
      </c>
      <c r="B337" s="17">
        <v>0</v>
      </c>
      <c r="C337" s="1">
        <v>6.2151992736026595E-7</v>
      </c>
      <c r="D337" s="1">
        <f t="shared" si="22"/>
        <v>-6.2151992736026595E-7</v>
      </c>
      <c r="E337" s="1">
        <f t="shared" si="23"/>
        <v>1.2430402410316074E-6</v>
      </c>
      <c r="F337" s="1">
        <f t="shared" si="24"/>
        <v>-1.114917145366241E-3</v>
      </c>
      <c r="G337" s="1">
        <f t="shared" si="25"/>
        <v>-7.8836559643830615E-4</v>
      </c>
      <c r="H337" s="1">
        <v>1.2290072696428315E-5</v>
      </c>
      <c r="I337" s="1">
        <f t="shared" si="26"/>
        <v>7.6386237162757989E-12</v>
      </c>
      <c r="J337" s="1">
        <f t="shared" si="27"/>
        <v>-7.8837044101820724E-4</v>
      </c>
      <c r="AZ337" s="59"/>
      <c r="BA337" s="59"/>
      <c r="BB337" s="59"/>
      <c r="BC337" s="59"/>
      <c r="BD337" s="59"/>
      <c r="BE337" s="59"/>
      <c r="BF337" s="59"/>
      <c r="BG337" s="72"/>
      <c r="BH337" s="59"/>
      <c r="BI337" s="59"/>
      <c r="BJ337" s="59"/>
      <c r="BK337" s="59">
        <f t="shared" si="28"/>
        <v>1</v>
      </c>
      <c r="BL337" s="59">
        <f t="shared" si="29"/>
        <v>6.2151992736026595E-7</v>
      </c>
      <c r="BM337" s="59" t="e">
        <f t="shared" si="30"/>
        <v>#N/A</v>
      </c>
      <c r="BN337" s="59"/>
      <c r="BO337" s="59"/>
      <c r="BP337" s="59"/>
      <c r="BQ337" s="59"/>
      <c r="BR337" s="59"/>
      <c r="BS337" s="59"/>
      <c r="BT337" s="59"/>
      <c r="BU337" s="59"/>
      <c r="BV337" s="59"/>
      <c r="BW337" s="59"/>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59"/>
      <c r="DI337" s="59"/>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row>
    <row r="338" spans="1:153" outlineLevel="1" x14ac:dyDescent="0.2">
      <c r="A338" s="17">
        <v>132</v>
      </c>
      <c r="B338" s="17">
        <v>0</v>
      </c>
      <c r="C338" s="1">
        <v>8.2145110951587009E-6</v>
      </c>
      <c r="D338" s="1">
        <f t="shared" si="22"/>
        <v>-8.2145110951587009E-6</v>
      </c>
      <c r="E338" s="1">
        <f t="shared" si="23"/>
        <v>1.6429089668681122E-5</v>
      </c>
      <c r="F338" s="1">
        <f t="shared" si="24"/>
        <v>-4.0532813458580841E-3</v>
      </c>
      <c r="G338" s="1">
        <f t="shared" si="25"/>
        <v>-2.866108611672896E-3</v>
      </c>
      <c r="H338" s="1">
        <v>1.0459530918878612E-4</v>
      </c>
      <c r="I338" s="1">
        <f t="shared" si="26"/>
        <v>8.5929626415166086E-10</v>
      </c>
      <c r="J338" s="1">
        <f t="shared" si="27"/>
        <v>-2.866258514190527E-3</v>
      </c>
      <c r="AZ338" s="59"/>
      <c r="BA338" s="59"/>
      <c r="BB338" s="59"/>
      <c r="BC338" s="59"/>
      <c r="BD338" s="59"/>
      <c r="BE338" s="59"/>
      <c r="BF338" s="59"/>
      <c r="BG338" s="72"/>
      <c r="BH338" s="59"/>
      <c r="BI338" s="59"/>
      <c r="BJ338" s="59"/>
      <c r="BK338" s="59">
        <f t="shared" si="28"/>
        <v>1</v>
      </c>
      <c r="BL338" s="59">
        <f t="shared" si="29"/>
        <v>8.2145110951587009E-6</v>
      </c>
      <c r="BM338" s="59" t="e">
        <f t="shared" si="30"/>
        <v>#N/A</v>
      </c>
      <c r="BN338" s="59"/>
      <c r="BO338" s="59"/>
      <c r="BP338" s="59"/>
      <c r="BQ338" s="59"/>
      <c r="BR338" s="59"/>
      <c r="BS338" s="59"/>
      <c r="BT338" s="59"/>
      <c r="BU338" s="59"/>
      <c r="BV338" s="59"/>
      <c r="BW338" s="59"/>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59"/>
      <c r="DI338" s="59"/>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row>
    <row r="339" spans="1:153" outlineLevel="1" x14ac:dyDescent="0.2">
      <c r="A339" s="17">
        <v>133</v>
      </c>
      <c r="B339" s="17">
        <v>0</v>
      </c>
      <c r="C339" s="1">
        <v>4.2233538858380091E-6</v>
      </c>
      <c r="D339" s="1">
        <f t="shared" si="22"/>
        <v>-4.2233538858380091E-6</v>
      </c>
      <c r="E339" s="1">
        <f t="shared" si="23"/>
        <v>8.4467256083155897E-6</v>
      </c>
      <c r="F339" s="1">
        <f t="shared" si="24"/>
        <v>-2.9063251036860259E-3</v>
      </c>
      <c r="G339" s="1">
        <f t="shared" si="25"/>
        <v>-2.0550843590060692E-3</v>
      </c>
      <c r="H339" s="1">
        <v>5.6152455191437745E-5</v>
      </c>
      <c r="I339" s="1">
        <f t="shared" si="26"/>
        <v>2.3716600886552994E-10</v>
      </c>
      <c r="J339" s="1">
        <f t="shared" si="27"/>
        <v>-2.0551420604523309E-3</v>
      </c>
      <c r="AZ339" s="59"/>
      <c r="BA339" s="59"/>
      <c r="BB339" s="59"/>
      <c r="BC339" s="59"/>
      <c r="BD339" s="59"/>
      <c r="BE339" s="59"/>
      <c r="BF339" s="59"/>
      <c r="BG339" s="72"/>
      <c r="BH339" s="59"/>
      <c r="BI339" s="59"/>
      <c r="BJ339" s="59"/>
      <c r="BK339" s="59">
        <f t="shared" si="28"/>
        <v>1</v>
      </c>
      <c r="BL339" s="59">
        <f t="shared" si="29"/>
        <v>4.2233538858380091E-6</v>
      </c>
      <c r="BM339" s="59" t="e">
        <f t="shared" si="30"/>
        <v>#N/A</v>
      </c>
      <c r="BN339" s="59"/>
      <c r="BO339" s="59"/>
      <c r="BP339" s="59"/>
      <c r="BQ339" s="59"/>
      <c r="BR339" s="59"/>
      <c r="BS339" s="59"/>
      <c r="BT339" s="59"/>
      <c r="BU339" s="59"/>
      <c r="BV339" s="59"/>
      <c r="BW339" s="59"/>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59"/>
      <c r="DI339" s="59"/>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row>
    <row r="340" spans="1:153" outlineLevel="1" x14ac:dyDescent="0.2">
      <c r="A340" s="17">
        <v>134</v>
      </c>
      <c r="B340" s="17">
        <v>0</v>
      </c>
      <c r="C340" s="1">
        <v>6.4196363694377682E-6</v>
      </c>
      <c r="D340" s="1">
        <f t="shared" si="22"/>
        <v>-6.4196363694377682E-6</v>
      </c>
      <c r="E340" s="1">
        <f t="shared" si="23"/>
        <v>1.2839313950968474E-5</v>
      </c>
      <c r="F340" s="1">
        <f t="shared" si="24"/>
        <v>-3.5831988433477251E-3</v>
      </c>
      <c r="G340" s="1">
        <f t="shared" si="25"/>
        <v>-2.5337082668360719E-3</v>
      </c>
      <c r="H340" s="1">
        <v>1.9191474813938435E-4</v>
      </c>
      <c r="I340" s="1">
        <f t="shared" si="26"/>
        <v>1.2322672964446903E-9</v>
      </c>
      <c r="J340" s="1">
        <f t="shared" si="27"/>
        <v>-2.5339514298284992E-3</v>
      </c>
      <c r="AZ340" s="59"/>
      <c r="BA340" s="59"/>
      <c r="BB340" s="59"/>
      <c r="BC340" s="59"/>
      <c r="BD340" s="59"/>
      <c r="BE340" s="59"/>
      <c r="BF340" s="59"/>
      <c r="BG340" s="72"/>
      <c r="BH340" s="59"/>
      <c r="BI340" s="59"/>
      <c r="BJ340" s="59"/>
      <c r="BK340" s="59">
        <f t="shared" si="28"/>
        <v>1</v>
      </c>
      <c r="BL340" s="59">
        <f t="shared" si="29"/>
        <v>6.4196363694377682E-6</v>
      </c>
      <c r="BM340" s="59" t="e">
        <f t="shared" si="30"/>
        <v>#N/A</v>
      </c>
      <c r="BN340" s="59"/>
      <c r="BO340" s="59"/>
      <c r="BP340" s="59"/>
      <c r="BQ340" s="59"/>
      <c r="BR340" s="59"/>
      <c r="BS340" s="59"/>
      <c r="BT340" s="59"/>
      <c r="BU340" s="59"/>
      <c r="BV340" s="59"/>
      <c r="BW340" s="59"/>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59"/>
      <c r="DI340" s="59"/>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row>
    <row r="341" spans="1:153" outlineLevel="1" x14ac:dyDescent="0.2">
      <c r="A341" s="17">
        <v>135</v>
      </c>
      <c r="B341" s="17">
        <v>0</v>
      </c>
      <c r="C341" s="1">
        <v>4.2889576315292779E-6</v>
      </c>
      <c r="D341" s="1">
        <f t="shared" si="22"/>
        <v>-4.2889576315292779E-6</v>
      </c>
      <c r="E341" s="1">
        <f t="shared" si="23"/>
        <v>8.5779336582939539E-6</v>
      </c>
      <c r="F341" s="1">
        <f t="shared" si="24"/>
        <v>-2.9288109632227811E-3</v>
      </c>
      <c r="G341" s="1">
        <f t="shared" si="25"/>
        <v>-2.0709843135006453E-3</v>
      </c>
      <c r="H341" s="1">
        <v>6.4017869075643597E-5</v>
      </c>
      <c r="I341" s="1">
        <f t="shared" si="26"/>
        <v>2.7458868433250641E-10</v>
      </c>
      <c r="J341" s="1">
        <f t="shared" si="27"/>
        <v>-2.0710506066849432E-3</v>
      </c>
      <c r="AZ341" s="59"/>
      <c r="BA341" s="59"/>
      <c r="BB341" s="59"/>
      <c r="BC341" s="59"/>
      <c r="BD341" s="59"/>
      <c r="BE341" s="59"/>
      <c r="BF341" s="59"/>
      <c r="BG341" s="72"/>
      <c r="BH341" s="59"/>
      <c r="BI341" s="59"/>
      <c r="BJ341" s="59"/>
      <c r="BK341" s="59">
        <f t="shared" si="28"/>
        <v>1</v>
      </c>
      <c r="BL341" s="59">
        <f t="shared" si="29"/>
        <v>4.2889576315292779E-6</v>
      </c>
      <c r="BM341" s="59" t="e">
        <f t="shared" si="30"/>
        <v>#N/A</v>
      </c>
      <c r="BN341" s="59"/>
      <c r="BO341" s="59"/>
      <c r="BP341" s="59"/>
      <c r="BQ341" s="59"/>
      <c r="BR341" s="59"/>
      <c r="BS341" s="59"/>
      <c r="BT341" s="59"/>
      <c r="BU341" s="59"/>
      <c r="BV341" s="59"/>
      <c r="BW341" s="59"/>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59"/>
      <c r="DI341" s="59"/>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row>
    <row r="342" spans="1:153" outlineLevel="1" x14ac:dyDescent="0.2">
      <c r="A342" s="17">
        <v>136</v>
      </c>
      <c r="B342" s="17">
        <v>0</v>
      </c>
      <c r="C342" s="1">
        <v>1.8083720184771322E-6</v>
      </c>
      <c r="D342" s="1">
        <f t="shared" si="22"/>
        <v>-1.8083720184771322E-6</v>
      </c>
      <c r="E342" s="1">
        <f t="shared" si="23"/>
        <v>3.61674730703384E-6</v>
      </c>
      <c r="F342" s="1">
        <f t="shared" si="24"/>
        <v>-1.9017747782095124E-3</v>
      </c>
      <c r="G342" s="1">
        <f t="shared" si="25"/>
        <v>-1.3447584499427408E-3</v>
      </c>
      <c r="H342" s="1">
        <v>2.8057194036464087E-5</v>
      </c>
      <c r="I342" s="1">
        <f t="shared" si="26"/>
        <v>5.0739359969657461E-11</v>
      </c>
      <c r="J342" s="1">
        <f t="shared" si="27"/>
        <v>-1.3447773154141069E-3</v>
      </c>
      <c r="AZ342" s="59"/>
      <c r="BA342" s="59"/>
      <c r="BB342" s="59"/>
      <c r="BC342" s="59"/>
      <c r="BD342" s="59"/>
      <c r="BE342" s="59"/>
      <c r="BF342" s="59"/>
      <c r="BG342" s="72"/>
      <c r="BH342" s="59"/>
      <c r="BI342" s="59"/>
      <c r="BJ342" s="59"/>
      <c r="BK342" s="59">
        <f t="shared" si="28"/>
        <v>1</v>
      </c>
      <c r="BL342" s="59">
        <f t="shared" si="29"/>
        <v>1.8083720184771322E-6</v>
      </c>
      <c r="BM342" s="59" t="e">
        <f t="shared" si="30"/>
        <v>#N/A</v>
      </c>
      <c r="BN342" s="59"/>
      <c r="BO342" s="59"/>
      <c r="BP342" s="59"/>
      <c r="BQ342" s="59"/>
      <c r="BR342" s="59"/>
      <c r="BS342" s="59"/>
      <c r="BT342" s="59"/>
      <c r="BU342" s="59"/>
      <c r="BV342" s="59"/>
      <c r="BW342" s="59"/>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59"/>
      <c r="DI342" s="59"/>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row>
    <row r="343" spans="1:153" outlineLevel="1" x14ac:dyDescent="0.2">
      <c r="A343" s="17">
        <v>137</v>
      </c>
      <c r="B343" s="17">
        <v>0</v>
      </c>
      <c r="C343" s="1">
        <v>1.6048630303178549E-2</v>
      </c>
      <c r="D343" s="1">
        <f t="shared" si="22"/>
        <v>-1.6048630303178549E-2</v>
      </c>
      <c r="E343" s="1">
        <f t="shared" si="23"/>
        <v>3.2357608381918292E-2</v>
      </c>
      <c r="F343" s="1">
        <f t="shared" si="24"/>
        <v>-0.17988220696310764</v>
      </c>
      <c r="G343" s="1">
        <f t="shared" si="25"/>
        <v>-0.12771213614164187</v>
      </c>
      <c r="H343" s="1">
        <v>4.5580078967617906E-2</v>
      </c>
      <c r="I343" s="1">
        <f t="shared" si="26"/>
        <v>7.7893266365247659E-4</v>
      </c>
      <c r="J343" s="1">
        <f t="shared" si="27"/>
        <v>-0.13072613503624186</v>
      </c>
      <c r="AZ343" s="59"/>
      <c r="BA343" s="59"/>
      <c r="BB343" s="59"/>
      <c r="BC343" s="59"/>
      <c r="BD343" s="59"/>
      <c r="BE343" s="59"/>
      <c r="BF343" s="59"/>
      <c r="BG343" s="72"/>
      <c r="BH343" s="59"/>
      <c r="BI343" s="59"/>
      <c r="BJ343" s="59"/>
      <c r="BK343" s="59">
        <f t="shared" si="28"/>
        <v>1</v>
      </c>
      <c r="BL343" s="59">
        <f t="shared" si="29"/>
        <v>1.6048630303178549E-2</v>
      </c>
      <c r="BM343" s="59" t="e">
        <f t="shared" si="30"/>
        <v>#N/A</v>
      </c>
      <c r="BN343" s="59"/>
      <c r="BO343" s="59"/>
      <c r="BP343" s="59"/>
      <c r="BQ343" s="59"/>
      <c r="BR343" s="59"/>
      <c r="BS343" s="59"/>
      <c r="BT343" s="59"/>
      <c r="BU343" s="59"/>
      <c r="BV343" s="59"/>
      <c r="BW343" s="59"/>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59"/>
      <c r="DI343" s="59"/>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row>
    <row r="344" spans="1:153" outlineLevel="1" x14ac:dyDescent="0.2">
      <c r="A344" s="17">
        <v>138</v>
      </c>
      <c r="B344" s="17">
        <v>0</v>
      </c>
      <c r="C344" s="1">
        <v>1.6564191375953066E-7</v>
      </c>
      <c r="D344" s="1">
        <f t="shared" si="22"/>
        <v>-1.6564191375953066E-7</v>
      </c>
      <c r="E344" s="1">
        <f t="shared" si="23"/>
        <v>3.3128385511141114E-7</v>
      </c>
      <c r="F344" s="1">
        <f t="shared" si="24"/>
        <v>-5.7557263235095805E-4</v>
      </c>
      <c r="G344" s="1">
        <f t="shared" si="25"/>
        <v>-4.0699132815918667E-4</v>
      </c>
      <c r="H344" s="1">
        <v>4.7072590229223998E-6</v>
      </c>
      <c r="I344" s="1">
        <f t="shared" si="26"/>
        <v>7.7972319263195237E-13</v>
      </c>
      <c r="J344" s="1">
        <f t="shared" si="27"/>
        <v>-4.0699228606936937E-4</v>
      </c>
      <c r="AZ344" s="59"/>
      <c r="BA344" s="59"/>
      <c r="BB344" s="59"/>
      <c r="BC344" s="59"/>
      <c r="BD344" s="59"/>
      <c r="BE344" s="59"/>
      <c r="BF344" s="59"/>
      <c r="BG344" s="72"/>
      <c r="BH344" s="59"/>
      <c r="BI344" s="59"/>
      <c r="BJ344" s="59"/>
      <c r="BK344" s="59">
        <f t="shared" si="28"/>
        <v>1</v>
      </c>
      <c r="BL344" s="59">
        <f t="shared" si="29"/>
        <v>1.6564191375953066E-7</v>
      </c>
      <c r="BM344" s="59" t="e">
        <f t="shared" si="30"/>
        <v>#N/A</v>
      </c>
      <c r="BN344" s="59"/>
      <c r="BO344" s="59"/>
      <c r="BP344" s="59"/>
      <c r="BQ344" s="59"/>
      <c r="BR344" s="59"/>
      <c r="BS344" s="59"/>
      <c r="BT344" s="59"/>
      <c r="BU344" s="59"/>
      <c r="BV344" s="59"/>
      <c r="BW344" s="59"/>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59"/>
      <c r="DI344" s="59"/>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row>
    <row r="345" spans="1:153" outlineLevel="1" x14ac:dyDescent="0.2">
      <c r="A345" s="17">
        <v>139</v>
      </c>
      <c r="B345" s="17">
        <v>0</v>
      </c>
      <c r="C345" s="1">
        <v>1.7252855693339662E-5</v>
      </c>
      <c r="D345" s="1">
        <f t="shared" si="22"/>
        <v>-1.7252855693339662E-5</v>
      </c>
      <c r="E345" s="1">
        <f t="shared" si="23"/>
        <v>3.450600905120723E-5</v>
      </c>
      <c r="F345" s="1">
        <f t="shared" si="24"/>
        <v>-5.874181564371945E-3</v>
      </c>
      <c r="G345" s="1">
        <f t="shared" si="25"/>
        <v>-4.1536915339857421E-3</v>
      </c>
      <c r="H345" s="1">
        <v>2.4294191766924858E-4</v>
      </c>
      <c r="I345" s="1">
        <f t="shared" si="26"/>
        <v>4.1925327049349685E-9</v>
      </c>
      <c r="J345" s="1">
        <f t="shared" si="27"/>
        <v>-4.1541961788304806E-3</v>
      </c>
      <c r="AZ345" s="59"/>
      <c r="BA345" s="59"/>
      <c r="BB345" s="59"/>
      <c r="BC345" s="59"/>
      <c r="BD345" s="59"/>
      <c r="BE345" s="59"/>
      <c r="BF345" s="59"/>
      <c r="BG345" s="72"/>
      <c r="BH345" s="59"/>
      <c r="BI345" s="59"/>
      <c r="BJ345" s="59"/>
      <c r="BK345" s="59">
        <f t="shared" si="28"/>
        <v>1</v>
      </c>
      <c r="BL345" s="59">
        <f t="shared" si="29"/>
        <v>1.7252855693339662E-5</v>
      </c>
      <c r="BM345" s="59" t="e">
        <f t="shared" si="30"/>
        <v>#N/A</v>
      </c>
      <c r="BN345" s="59"/>
      <c r="BO345" s="59"/>
      <c r="BP345" s="59"/>
      <c r="BQ345" s="59"/>
      <c r="BR345" s="59"/>
      <c r="BS345" s="59"/>
      <c r="BT345" s="59"/>
      <c r="BU345" s="59"/>
      <c r="BV345" s="59"/>
      <c r="BW345" s="59"/>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59"/>
      <c r="DI345" s="59"/>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row>
    <row r="346" spans="1:153" outlineLevel="1" x14ac:dyDescent="0.2">
      <c r="A346" s="17">
        <v>140</v>
      </c>
      <c r="B346" s="17">
        <v>0</v>
      </c>
      <c r="C346" s="1">
        <v>1.2177181912383237E-4</v>
      </c>
      <c r="D346" s="1">
        <f t="shared" si="22"/>
        <v>-1.2177181912383237E-4</v>
      </c>
      <c r="E346" s="1">
        <f t="shared" si="23"/>
        <v>2.4355846782763213E-4</v>
      </c>
      <c r="F346" s="1">
        <f t="shared" si="24"/>
        <v>-1.5606359851920375E-2</v>
      </c>
      <c r="G346" s="1">
        <f t="shared" si="25"/>
        <v>-1.1035698858960555E-2</v>
      </c>
      <c r="H346" s="1">
        <v>8.8871270465772827E-4</v>
      </c>
      <c r="I346" s="1">
        <f t="shared" si="26"/>
        <v>1.0832961640202546E-7</v>
      </c>
      <c r="J346" s="1">
        <f t="shared" si="27"/>
        <v>-1.1040605912814085E-2</v>
      </c>
      <c r="AZ346" s="59"/>
      <c r="BA346" s="59"/>
      <c r="BB346" s="59"/>
      <c r="BC346" s="59"/>
      <c r="BD346" s="59"/>
      <c r="BE346" s="59"/>
      <c r="BF346" s="59"/>
      <c r="BG346" s="72"/>
      <c r="BH346" s="59"/>
      <c r="BI346" s="59"/>
      <c r="BJ346" s="59"/>
      <c r="BK346" s="59">
        <f t="shared" si="28"/>
        <v>1</v>
      </c>
      <c r="BL346" s="59">
        <f t="shared" si="29"/>
        <v>1.2177181912383237E-4</v>
      </c>
      <c r="BM346" s="59" t="e">
        <f t="shared" si="30"/>
        <v>#N/A</v>
      </c>
      <c r="BN346" s="59"/>
      <c r="BO346" s="59"/>
      <c r="BP346" s="59"/>
      <c r="BQ346" s="59"/>
      <c r="BR346" s="59"/>
      <c r="BS346" s="59"/>
      <c r="BT346" s="59"/>
      <c r="BU346" s="59"/>
      <c r="BV346" s="59"/>
      <c r="BW346" s="59"/>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59"/>
      <c r="DI346" s="59"/>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row>
    <row r="347" spans="1:153" outlineLevel="1" x14ac:dyDescent="0.2">
      <c r="A347" s="17">
        <v>141</v>
      </c>
      <c r="B347" s="17">
        <v>0</v>
      </c>
      <c r="C347" s="1">
        <v>1.2896679747633792E-4</v>
      </c>
      <c r="D347" s="1">
        <f t="shared" si="22"/>
        <v>-1.2896679747633792E-4</v>
      </c>
      <c r="E347" s="1">
        <f t="shared" si="23"/>
        <v>2.5795022881785947E-4</v>
      </c>
      <c r="F347" s="1">
        <f t="shared" si="24"/>
        <v>-1.6060829020254821E-2</v>
      </c>
      <c r="G347" s="1">
        <f t="shared" si="25"/>
        <v>-1.1357087305136725E-2</v>
      </c>
      <c r="H347" s="1">
        <v>1.4032515343544466E-3</v>
      </c>
      <c r="I347" s="1">
        <f t="shared" si="26"/>
        <v>1.8125053903658866E-7</v>
      </c>
      <c r="J347" s="1">
        <f t="shared" si="27"/>
        <v>-1.1365064126327417E-2</v>
      </c>
      <c r="AZ347" s="59"/>
      <c r="BA347" s="59"/>
      <c r="BB347" s="59"/>
      <c r="BC347" s="59"/>
      <c r="BD347" s="59"/>
      <c r="BE347" s="59"/>
      <c r="BF347" s="59"/>
      <c r="BG347" s="72"/>
      <c r="BH347" s="59"/>
      <c r="BI347" s="59"/>
      <c r="BJ347" s="59"/>
      <c r="BK347" s="59">
        <f t="shared" si="28"/>
        <v>1</v>
      </c>
      <c r="BL347" s="59">
        <f t="shared" si="29"/>
        <v>1.2896679747633792E-4</v>
      </c>
      <c r="BM347" s="59" t="e">
        <f t="shared" si="30"/>
        <v>#N/A</v>
      </c>
      <c r="BN347" s="59"/>
      <c r="BO347" s="59"/>
      <c r="BP347" s="59"/>
      <c r="BQ347" s="59"/>
      <c r="BR347" s="59"/>
      <c r="BS347" s="59"/>
      <c r="BT347" s="59"/>
      <c r="BU347" s="59"/>
      <c r="BV347" s="59"/>
      <c r="BW347" s="59"/>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59"/>
      <c r="DI347" s="59"/>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row>
    <row r="348" spans="1:153" outlineLevel="1" x14ac:dyDescent="0.2">
      <c r="A348" s="17">
        <v>142</v>
      </c>
      <c r="B348" s="17">
        <v>0</v>
      </c>
      <c r="C348" s="1">
        <v>1.631892524665265E-4</v>
      </c>
      <c r="D348" s="1">
        <f t="shared" si="22"/>
        <v>-1.631892524665265E-4</v>
      </c>
      <c r="E348" s="1">
        <f t="shared" si="23"/>
        <v>3.264051385625244E-4</v>
      </c>
      <c r="F348" s="1">
        <f t="shared" si="24"/>
        <v>-1.8066685876566416E-2</v>
      </c>
      <c r="G348" s="1">
        <f t="shared" si="25"/>
        <v>-1.277559734592499E-2</v>
      </c>
      <c r="H348" s="1">
        <v>1.2794469779274064E-3</v>
      </c>
      <c r="I348" s="1">
        <f t="shared" si="26"/>
        <v>2.0909359824182725E-7</v>
      </c>
      <c r="J348" s="1">
        <f t="shared" si="27"/>
        <v>-1.2783778046549754E-2</v>
      </c>
      <c r="AZ348" s="59"/>
      <c r="BA348" s="59"/>
      <c r="BB348" s="59"/>
      <c r="BC348" s="59"/>
      <c r="BD348" s="59"/>
      <c r="BE348" s="59"/>
      <c r="BF348" s="59"/>
      <c r="BG348" s="72"/>
      <c r="BH348" s="59"/>
      <c r="BI348" s="59"/>
      <c r="BJ348" s="59"/>
      <c r="BK348" s="59">
        <f t="shared" si="28"/>
        <v>1</v>
      </c>
      <c r="BL348" s="59">
        <f t="shared" si="29"/>
        <v>1.631892524665265E-4</v>
      </c>
      <c r="BM348" s="59" t="e">
        <f t="shared" si="30"/>
        <v>#N/A</v>
      </c>
      <c r="BN348" s="59"/>
      <c r="BO348" s="59"/>
      <c r="BP348" s="59"/>
      <c r="BQ348" s="59"/>
      <c r="BR348" s="59"/>
      <c r="BS348" s="59"/>
      <c r="BT348" s="59"/>
      <c r="BU348" s="59"/>
      <c r="BV348" s="59"/>
      <c r="BW348" s="59"/>
      <c r="BX348" s="59"/>
      <c r="BY348" s="59"/>
      <c r="BZ348" s="59"/>
      <c r="CA348" s="59"/>
      <c r="CB348" s="59"/>
      <c r="CC348" s="59"/>
      <c r="CD348" s="59"/>
      <c r="CE348" s="59"/>
      <c r="CF348" s="59"/>
      <c r="CG348" s="59"/>
      <c r="CH348" s="59"/>
      <c r="CI348" s="59"/>
      <c r="CJ348" s="59"/>
      <c r="CK348" s="59"/>
      <c r="CL348" s="59"/>
      <c r="CM348" s="59"/>
      <c r="CN348" s="59"/>
      <c r="CO348" s="59"/>
      <c r="CP348" s="59"/>
      <c r="CQ348" s="59"/>
      <c r="CR348" s="59"/>
      <c r="CS348" s="59"/>
      <c r="CT348" s="59"/>
      <c r="CU348" s="59"/>
      <c r="CV348" s="59"/>
      <c r="CW348" s="59"/>
      <c r="CX348" s="59"/>
      <c r="CY348" s="59"/>
      <c r="CZ348" s="59"/>
      <c r="DA348" s="59"/>
      <c r="DB348" s="59"/>
      <c r="DC348" s="59"/>
      <c r="DD348" s="59"/>
      <c r="DE348" s="59"/>
      <c r="DF348" s="59"/>
      <c r="DG348" s="59"/>
      <c r="DH348" s="59"/>
      <c r="DI348" s="59"/>
      <c r="DJ348" s="59"/>
      <c r="DK348" s="59"/>
      <c r="DL348" s="59"/>
      <c r="DM348" s="59"/>
      <c r="DN348" s="59"/>
      <c r="DO348" s="59"/>
      <c r="DP348" s="59"/>
      <c r="DQ348" s="59"/>
      <c r="DR348" s="59"/>
      <c r="DS348" s="59"/>
      <c r="DT348" s="59"/>
      <c r="DU348" s="59"/>
      <c r="DV348" s="59"/>
      <c r="DW348" s="59"/>
      <c r="DX348" s="59"/>
      <c r="DY348" s="59"/>
      <c r="DZ348" s="59"/>
      <c r="EA348" s="59"/>
      <c r="EB348" s="59"/>
      <c r="EC348" s="59"/>
      <c r="ED348" s="59"/>
      <c r="EE348" s="59"/>
      <c r="EF348" s="59"/>
      <c r="EG348" s="59"/>
      <c r="EH348" s="59"/>
      <c r="EI348" s="59"/>
      <c r="EJ348" s="59"/>
      <c r="EK348" s="59"/>
      <c r="EL348" s="59"/>
      <c r="EM348" s="59"/>
      <c r="EN348" s="59"/>
      <c r="EO348" s="59"/>
      <c r="EP348" s="59"/>
      <c r="EQ348" s="59"/>
      <c r="ER348" s="59"/>
      <c r="ES348" s="59"/>
      <c r="ET348" s="59"/>
      <c r="EU348" s="59"/>
      <c r="EV348" s="59"/>
      <c r="EW348" s="59"/>
    </row>
    <row r="349" spans="1:153" outlineLevel="1" x14ac:dyDescent="0.2">
      <c r="A349" s="17">
        <v>143</v>
      </c>
      <c r="B349" s="17">
        <v>0</v>
      </c>
      <c r="C349" s="1">
        <v>7.7984290363137629E-2</v>
      </c>
      <c r="D349" s="1">
        <f t="shared" si="22"/>
        <v>-7.7984290363137629E-2</v>
      </c>
      <c r="E349" s="1">
        <f t="shared" si="23"/>
        <v>0.16238603383800967</v>
      </c>
      <c r="F349" s="1">
        <f t="shared" si="24"/>
        <v>-0.40297150499509227</v>
      </c>
      <c r="G349" s="1">
        <f t="shared" si="25"/>
        <v>-0.29082678469663115</v>
      </c>
      <c r="H349" s="1">
        <v>0.24173286140646175</v>
      </c>
      <c r="I349" s="1">
        <f t="shared" si="26"/>
        <v>2.6963872286393822E-2</v>
      </c>
      <c r="J349" s="1">
        <f t="shared" si="27"/>
        <v>-0.33398217165497696</v>
      </c>
      <c r="AZ349" s="59"/>
      <c r="BA349" s="59"/>
      <c r="BB349" s="59"/>
      <c r="BC349" s="59"/>
      <c r="BD349" s="59"/>
      <c r="BE349" s="59"/>
      <c r="BF349" s="59"/>
      <c r="BG349" s="72"/>
      <c r="BH349" s="59"/>
      <c r="BI349" s="59"/>
      <c r="BJ349" s="59"/>
      <c r="BK349" s="59">
        <f t="shared" si="28"/>
        <v>1</v>
      </c>
      <c r="BL349" s="59">
        <f t="shared" si="29"/>
        <v>7.7984290363137629E-2</v>
      </c>
      <c r="BM349" s="59" t="e">
        <f t="shared" si="30"/>
        <v>#N/A</v>
      </c>
      <c r="BN349" s="59"/>
      <c r="BO349" s="59"/>
      <c r="BP349" s="59"/>
      <c r="BQ349" s="59"/>
      <c r="BR349" s="59"/>
      <c r="BS349" s="59"/>
      <c r="BT349" s="59"/>
      <c r="BU349" s="59"/>
      <c r="BV349" s="59"/>
      <c r="BW349" s="59"/>
      <c r="BX349" s="59"/>
      <c r="BY349" s="59"/>
      <c r="BZ349" s="59"/>
      <c r="CA349" s="59"/>
      <c r="CB349" s="59"/>
      <c r="CC349" s="59"/>
      <c r="CD349" s="59"/>
      <c r="CE349" s="59"/>
      <c r="CF349" s="59"/>
      <c r="CG349" s="59"/>
      <c r="CH349" s="59"/>
      <c r="CI349" s="59"/>
      <c r="CJ349" s="59"/>
      <c r="CK349" s="59"/>
      <c r="CL349" s="59"/>
      <c r="CM349" s="59"/>
      <c r="CN349" s="59"/>
      <c r="CO349" s="59"/>
      <c r="CP349" s="59"/>
      <c r="CQ349" s="59"/>
      <c r="CR349" s="59"/>
      <c r="CS349" s="59"/>
      <c r="CT349" s="59"/>
      <c r="CU349" s="59"/>
      <c r="CV349" s="59"/>
      <c r="CW349" s="59"/>
      <c r="CX349" s="59"/>
      <c r="CY349" s="59"/>
      <c r="CZ349" s="59"/>
      <c r="DA349" s="59"/>
      <c r="DB349" s="59"/>
      <c r="DC349" s="59"/>
      <c r="DD349" s="59"/>
      <c r="DE349" s="59"/>
      <c r="DF349" s="59"/>
      <c r="DG349" s="59"/>
      <c r="DH349" s="59"/>
      <c r="DI349" s="59"/>
      <c r="DJ349" s="59"/>
      <c r="DK349" s="59"/>
      <c r="DL349" s="59"/>
      <c r="DM349" s="59"/>
      <c r="DN349" s="59"/>
      <c r="DO349" s="59"/>
      <c r="DP349" s="59"/>
      <c r="DQ349" s="59"/>
      <c r="DR349" s="59"/>
      <c r="DS349" s="59"/>
      <c r="DT349" s="59"/>
      <c r="DU349" s="59"/>
      <c r="DV349" s="59"/>
      <c r="DW349" s="59"/>
      <c r="DX349" s="59"/>
      <c r="DY349" s="59"/>
      <c r="DZ349" s="59"/>
      <c r="EA349" s="59"/>
      <c r="EB349" s="59"/>
      <c r="EC349" s="59"/>
      <c r="ED349" s="59"/>
      <c r="EE349" s="59"/>
      <c r="EF349" s="59"/>
      <c r="EG349" s="59"/>
      <c r="EH349" s="59"/>
      <c r="EI349" s="59"/>
      <c r="EJ349" s="59"/>
      <c r="EK349" s="59"/>
      <c r="EL349" s="59"/>
      <c r="EM349" s="59"/>
      <c r="EN349" s="59"/>
      <c r="EO349" s="59"/>
      <c r="EP349" s="59"/>
      <c r="EQ349" s="59"/>
      <c r="ER349" s="59"/>
      <c r="ES349" s="59"/>
      <c r="ET349" s="59"/>
      <c r="EU349" s="59"/>
      <c r="EV349" s="59"/>
      <c r="EW349" s="59"/>
    </row>
    <row r="350" spans="1:153" outlineLevel="1" x14ac:dyDescent="0.2">
      <c r="A350" s="17">
        <v>144</v>
      </c>
      <c r="B350" s="17">
        <v>0</v>
      </c>
      <c r="C350" s="1">
        <v>1.91025932776955E-2</v>
      </c>
      <c r="D350" s="1">
        <f t="shared" si="22"/>
        <v>-1.91025932776955E-2</v>
      </c>
      <c r="E350" s="1">
        <f t="shared" si="23"/>
        <v>3.857481037827281E-2</v>
      </c>
      <c r="F350" s="1">
        <f t="shared" si="24"/>
        <v>-0.19640471068249052</v>
      </c>
      <c r="G350" s="1">
        <f t="shared" si="25"/>
        <v>-0.13955145577533887</v>
      </c>
      <c r="H350" s="1">
        <v>6.4681583201645465E-2</v>
      </c>
      <c r="I350" s="1">
        <f t="shared" si="26"/>
        <v>1.3467590366837148E-3</v>
      </c>
      <c r="J350" s="1">
        <f t="shared" si="27"/>
        <v>-0.14429611167907497</v>
      </c>
      <c r="AZ350" s="59"/>
      <c r="BA350" s="59"/>
      <c r="BB350" s="59"/>
      <c r="BC350" s="59"/>
      <c r="BD350" s="59"/>
      <c r="BE350" s="59"/>
      <c r="BF350" s="59"/>
      <c r="BG350" s="72"/>
      <c r="BH350" s="59"/>
      <c r="BI350" s="59"/>
      <c r="BJ350" s="59"/>
      <c r="BK350" s="59">
        <f t="shared" si="28"/>
        <v>1</v>
      </c>
      <c r="BL350" s="59">
        <f t="shared" si="29"/>
        <v>1.91025932776955E-2</v>
      </c>
      <c r="BM350" s="59" t="e">
        <f t="shared" si="30"/>
        <v>#N/A</v>
      </c>
      <c r="BN350" s="59"/>
      <c r="BO350" s="59"/>
      <c r="BP350" s="59"/>
      <c r="BQ350" s="59"/>
      <c r="BR350" s="59"/>
      <c r="BS350" s="59"/>
      <c r="BT350" s="59"/>
      <c r="BU350" s="59"/>
      <c r="BV350" s="59"/>
      <c r="BW350" s="59"/>
      <c r="BX350" s="59"/>
      <c r="BY350" s="59"/>
      <c r="BZ350" s="59"/>
      <c r="CA350" s="59"/>
      <c r="CB350" s="59"/>
      <c r="CC350" s="59"/>
      <c r="CD350" s="59"/>
      <c r="CE350" s="59"/>
      <c r="CF350" s="59"/>
      <c r="CG350" s="59"/>
      <c r="CH350" s="59"/>
      <c r="CI350" s="59"/>
      <c r="CJ350" s="59"/>
      <c r="CK350" s="59"/>
      <c r="CL350" s="59"/>
      <c r="CM350" s="59"/>
      <c r="CN350" s="59"/>
      <c r="CO350" s="59"/>
      <c r="CP350" s="59"/>
      <c r="CQ350" s="59"/>
      <c r="CR350" s="59"/>
      <c r="CS350" s="59"/>
      <c r="CT350" s="59"/>
      <c r="CU350" s="59"/>
      <c r="CV350" s="59"/>
      <c r="CW350" s="59"/>
      <c r="CX350" s="59"/>
      <c r="CY350" s="59"/>
      <c r="CZ350" s="59"/>
      <c r="DA350" s="59"/>
      <c r="DB350" s="59"/>
      <c r="DC350" s="59"/>
      <c r="DD350" s="59"/>
      <c r="DE350" s="59"/>
      <c r="DF350" s="59"/>
      <c r="DG350" s="59"/>
      <c r="DH350" s="59"/>
      <c r="DI350" s="59"/>
      <c r="DJ350" s="59"/>
      <c r="DK350" s="59"/>
      <c r="DL350" s="59"/>
      <c r="DM350" s="59"/>
      <c r="DN350" s="59"/>
      <c r="DO350" s="59"/>
      <c r="DP350" s="59"/>
      <c r="DQ350" s="59"/>
      <c r="DR350" s="59"/>
      <c r="DS350" s="59"/>
      <c r="DT350" s="59"/>
      <c r="DU350" s="59"/>
      <c r="DV350" s="59"/>
      <c r="DW350" s="59"/>
      <c r="DX350" s="59"/>
      <c r="DY350" s="59"/>
      <c r="DZ350" s="59"/>
      <c r="EA350" s="59"/>
      <c r="EB350" s="59"/>
      <c r="EC350" s="59"/>
      <c r="ED350" s="59"/>
      <c r="EE350" s="59"/>
      <c r="EF350" s="59"/>
      <c r="EG350" s="59"/>
      <c r="EH350" s="59"/>
      <c r="EI350" s="59"/>
      <c r="EJ350" s="59"/>
      <c r="EK350" s="59"/>
      <c r="EL350" s="59"/>
      <c r="EM350" s="59"/>
      <c r="EN350" s="59"/>
      <c r="EO350" s="59"/>
      <c r="EP350" s="59"/>
      <c r="EQ350" s="59"/>
      <c r="ER350" s="59"/>
      <c r="ES350" s="59"/>
      <c r="ET350" s="59"/>
      <c r="EU350" s="59"/>
      <c r="EV350" s="59"/>
      <c r="EW350" s="59"/>
    </row>
    <row r="351" spans="1:153" outlineLevel="1" x14ac:dyDescent="0.2">
      <c r="A351" s="17">
        <v>145</v>
      </c>
      <c r="B351" s="17">
        <v>0</v>
      </c>
      <c r="C351" s="1">
        <v>4.3580455249428608E-4</v>
      </c>
      <c r="D351" s="1">
        <f t="shared" si="22"/>
        <v>-4.3580455249428608E-4</v>
      </c>
      <c r="E351" s="1">
        <f t="shared" si="23"/>
        <v>8.7179908579470677E-4</v>
      </c>
      <c r="F351" s="1">
        <f t="shared" si="24"/>
        <v>-2.9526244017732881E-2</v>
      </c>
      <c r="G351" s="1">
        <f t="shared" si="25"/>
        <v>-2.0880482774801756E-2</v>
      </c>
      <c r="H351" s="1">
        <v>2.2905151954929867E-3</v>
      </c>
      <c r="I351" s="1">
        <f t="shared" si="26"/>
        <v>1.0009448462941697E-6</v>
      </c>
      <c r="J351" s="1">
        <f t="shared" si="27"/>
        <v>-2.0904437465645589E-2</v>
      </c>
      <c r="AZ351" s="59"/>
      <c r="BA351" s="59"/>
      <c r="BB351" s="59"/>
      <c r="BC351" s="59"/>
      <c r="BD351" s="59"/>
      <c r="BE351" s="59"/>
      <c r="BF351" s="59"/>
      <c r="BG351" s="72"/>
      <c r="BH351" s="59"/>
      <c r="BI351" s="59"/>
      <c r="BJ351" s="59"/>
      <c r="BK351" s="59">
        <f t="shared" si="28"/>
        <v>1</v>
      </c>
      <c r="BL351" s="59">
        <f t="shared" si="29"/>
        <v>4.3580455249428608E-4</v>
      </c>
      <c r="BM351" s="59" t="e">
        <f t="shared" si="30"/>
        <v>#N/A</v>
      </c>
      <c r="BN351" s="59"/>
      <c r="BO351" s="59"/>
      <c r="BP351" s="59"/>
      <c r="BQ351" s="59"/>
      <c r="BR351" s="59"/>
      <c r="BS351" s="59"/>
      <c r="BT351" s="59"/>
      <c r="BU351" s="59"/>
      <c r="BV351" s="59"/>
      <c r="BW351" s="59"/>
      <c r="BX351" s="59"/>
      <c r="BY351" s="59"/>
      <c r="BZ351" s="59"/>
      <c r="CA351" s="59"/>
      <c r="CB351" s="59"/>
      <c r="CC351" s="59"/>
      <c r="CD351" s="59"/>
      <c r="CE351" s="59"/>
      <c r="CF351" s="59"/>
      <c r="CG351" s="59"/>
      <c r="CH351" s="59"/>
      <c r="CI351" s="59"/>
      <c r="CJ351" s="59"/>
      <c r="CK351" s="59"/>
      <c r="CL351" s="59"/>
      <c r="CM351" s="59"/>
      <c r="CN351" s="59"/>
      <c r="CO351" s="59"/>
      <c r="CP351" s="59"/>
      <c r="CQ351" s="59"/>
      <c r="CR351" s="59"/>
      <c r="CS351" s="59"/>
      <c r="CT351" s="59"/>
      <c r="CU351" s="59"/>
      <c r="CV351" s="59"/>
      <c r="CW351" s="59"/>
      <c r="CX351" s="59"/>
      <c r="CY351" s="59"/>
      <c r="CZ351" s="59"/>
      <c r="DA351" s="59"/>
      <c r="DB351" s="59"/>
      <c r="DC351" s="59"/>
      <c r="DD351" s="59"/>
      <c r="DE351" s="59"/>
      <c r="DF351" s="59"/>
      <c r="DG351" s="59"/>
      <c r="DH351" s="59"/>
      <c r="DI351" s="59"/>
      <c r="DJ351" s="59"/>
      <c r="DK351" s="59"/>
      <c r="DL351" s="59"/>
      <c r="DM351" s="59"/>
      <c r="DN351" s="59"/>
      <c r="DO351" s="59"/>
      <c r="DP351" s="59"/>
      <c r="DQ351" s="59"/>
      <c r="DR351" s="59"/>
      <c r="DS351" s="59"/>
      <c r="DT351" s="59"/>
      <c r="DU351" s="59"/>
      <c r="DV351" s="59"/>
      <c r="DW351" s="59"/>
      <c r="DX351" s="59"/>
      <c r="DY351" s="59"/>
      <c r="DZ351" s="59"/>
      <c r="EA351" s="59"/>
      <c r="EB351" s="59"/>
      <c r="EC351" s="59"/>
      <c r="ED351" s="59"/>
      <c r="EE351" s="59"/>
      <c r="EF351" s="59"/>
      <c r="EG351" s="59"/>
      <c r="EH351" s="59"/>
      <c r="EI351" s="59"/>
      <c r="EJ351" s="59"/>
      <c r="EK351" s="59"/>
      <c r="EL351" s="59"/>
      <c r="EM351" s="59"/>
      <c r="EN351" s="59"/>
      <c r="EO351" s="59"/>
      <c r="EP351" s="59"/>
      <c r="EQ351" s="59"/>
      <c r="ER351" s="59"/>
      <c r="ES351" s="59"/>
      <c r="ET351" s="59"/>
      <c r="EU351" s="59"/>
      <c r="EV351" s="59"/>
      <c r="EW351" s="59"/>
    </row>
    <row r="352" spans="1:153" outlineLevel="1" x14ac:dyDescent="0.2">
      <c r="A352" s="17">
        <v>146</v>
      </c>
      <c r="B352" s="17">
        <v>0</v>
      </c>
      <c r="C352" s="1">
        <v>3.3418436632618641E-2</v>
      </c>
      <c r="D352" s="1">
        <f t="shared" si="22"/>
        <v>-3.3418436632618641E-2</v>
      </c>
      <c r="E352" s="1">
        <f t="shared" si="23"/>
        <v>6.7979186894113725E-2</v>
      </c>
      <c r="F352" s="1">
        <f t="shared" si="24"/>
        <v>-0.26072818584517043</v>
      </c>
      <c r="G352" s="1">
        <f t="shared" si="25"/>
        <v>-0.18594042143830472</v>
      </c>
      <c r="H352" s="1">
        <v>0.24023244500002525</v>
      </c>
      <c r="I352" s="1">
        <f t="shared" si="26"/>
        <v>1.0931972732413484E-2</v>
      </c>
      <c r="J352" s="1">
        <f t="shared" si="27"/>
        <v>-0.21332091565776631</v>
      </c>
      <c r="AZ352" s="59"/>
      <c r="BA352" s="59"/>
      <c r="BB352" s="59"/>
      <c r="BC352" s="59"/>
      <c r="BD352" s="59"/>
      <c r="BE352" s="59"/>
      <c r="BF352" s="59"/>
      <c r="BG352" s="72"/>
      <c r="BH352" s="59"/>
      <c r="BI352" s="59"/>
      <c r="BJ352" s="59"/>
      <c r="BK352" s="59">
        <f t="shared" si="28"/>
        <v>1</v>
      </c>
      <c r="BL352" s="59">
        <f t="shared" si="29"/>
        <v>3.3418436632618641E-2</v>
      </c>
      <c r="BM352" s="59" t="e">
        <f t="shared" si="30"/>
        <v>#N/A</v>
      </c>
      <c r="BN352" s="59"/>
      <c r="BO352" s="59"/>
      <c r="BP352" s="59"/>
      <c r="BQ352" s="59"/>
      <c r="BR352" s="59"/>
      <c r="BS352" s="59"/>
      <c r="BT352" s="59"/>
      <c r="BU352" s="59"/>
      <c r="BV352" s="59"/>
      <c r="BW352" s="59"/>
      <c r="BX352" s="59"/>
      <c r="BY352" s="59"/>
      <c r="BZ352" s="59"/>
      <c r="CA352" s="59"/>
      <c r="CB352" s="59"/>
      <c r="CC352" s="59"/>
      <c r="CD352" s="59"/>
      <c r="CE352" s="59"/>
      <c r="CF352" s="59"/>
      <c r="CG352" s="59"/>
      <c r="CH352" s="59"/>
      <c r="CI352" s="59"/>
      <c r="CJ352" s="59"/>
      <c r="CK352" s="59"/>
      <c r="CL352" s="59"/>
      <c r="CM352" s="59"/>
      <c r="CN352" s="59"/>
      <c r="CO352" s="59"/>
      <c r="CP352" s="59"/>
      <c r="CQ352" s="59"/>
      <c r="CR352" s="59"/>
      <c r="CS352" s="59"/>
      <c r="CT352" s="59"/>
      <c r="CU352" s="59"/>
      <c r="CV352" s="59"/>
      <c r="CW352" s="59"/>
      <c r="CX352" s="59"/>
      <c r="CY352" s="59"/>
      <c r="CZ352" s="59"/>
      <c r="DA352" s="59"/>
      <c r="DB352" s="59"/>
      <c r="DC352" s="59"/>
      <c r="DD352" s="59"/>
      <c r="DE352" s="59"/>
      <c r="DF352" s="59"/>
      <c r="DG352" s="59"/>
      <c r="DH352" s="59"/>
      <c r="DI352" s="59"/>
      <c r="DJ352" s="59"/>
      <c r="DK352" s="59"/>
      <c r="DL352" s="59"/>
      <c r="DM352" s="59"/>
      <c r="DN352" s="59"/>
      <c r="DO352" s="59"/>
      <c r="DP352" s="59"/>
      <c r="DQ352" s="59"/>
      <c r="DR352" s="59"/>
      <c r="DS352" s="59"/>
      <c r="DT352" s="59"/>
      <c r="DU352" s="59"/>
      <c r="DV352" s="59"/>
      <c r="DW352" s="59"/>
      <c r="DX352" s="59"/>
      <c r="DY352" s="59"/>
      <c r="DZ352" s="59"/>
      <c r="EA352" s="59"/>
      <c r="EB352" s="59"/>
      <c r="EC352" s="59"/>
      <c r="ED352" s="59"/>
      <c r="EE352" s="59"/>
      <c r="EF352" s="59"/>
      <c r="EG352" s="59"/>
      <c r="EH352" s="59"/>
      <c r="EI352" s="59"/>
      <c r="EJ352" s="59"/>
      <c r="EK352" s="59"/>
      <c r="EL352" s="59"/>
      <c r="EM352" s="59"/>
      <c r="EN352" s="59"/>
      <c r="EO352" s="59"/>
      <c r="EP352" s="59"/>
      <c r="EQ352" s="59"/>
      <c r="ER352" s="59"/>
      <c r="ES352" s="59"/>
      <c r="ET352" s="59"/>
      <c r="EU352" s="59"/>
      <c r="EV352" s="59"/>
      <c r="EW352" s="59"/>
    </row>
    <row r="353" spans="1:153" outlineLevel="1" x14ac:dyDescent="0.2">
      <c r="A353" s="17">
        <v>147</v>
      </c>
      <c r="B353" s="17">
        <v>0</v>
      </c>
      <c r="C353" s="1">
        <v>1.3746671504628792E-6</v>
      </c>
      <c r="D353" s="1">
        <f t="shared" si="22"/>
        <v>-1.3746671504628792E-6</v>
      </c>
      <c r="E353" s="1">
        <f t="shared" si="23"/>
        <v>2.7493361905968438E-6</v>
      </c>
      <c r="F353" s="1">
        <f t="shared" si="24"/>
        <v>-1.6581122370324765E-3</v>
      </c>
      <c r="G353" s="1">
        <f t="shared" si="25"/>
        <v>-1.1724628097194603E-3</v>
      </c>
      <c r="H353" s="1">
        <v>3.3357839854540249E-5</v>
      </c>
      <c r="I353" s="1">
        <f t="shared" si="26"/>
        <v>4.5857519402948963E-11</v>
      </c>
      <c r="J353" s="1">
        <f t="shared" si="27"/>
        <v>-1.1724823656220397E-3</v>
      </c>
      <c r="AZ353" s="59"/>
      <c r="BA353" s="59"/>
      <c r="BB353" s="59"/>
      <c r="BC353" s="59"/>
      <c r="BD353" s="59"/>
      <c r="BE353" s="59"/>
      <c r="BF353" s="59"/>
      <c r="BG353" s="72"/>
      <c r="BH353" s="59"/>
      <c r="BI353" s="59"/>
      <c r="BJ353" s="59"/>
      <c r="BK353" s="59">
        <f t="shared" si="28"/>
        <v>1</v>
      </c>
      <c r="BL353" s="59">
        <f t="shared" si="29"/>
        <v>1.3746671504628792E-6</v>
      </c>
      <c r="BM353" s="59" t="e">
        <f t="shared" si="30"/>
        <v>#N/A</v>
      </c>
      <c r="BN353" s="59"/>
      <c r="BO353" s="59"/>
      <c r="BP353" s="59"/>
      <c r="BQ353" s="59"/>
      <c r="BR353" s="59"/>
      <c r="BS353" s="59"/>
      <c r="BT353" s="59"/>
      <c r="BU353" s="59"/>
      <c r="BV353" s="59"/>
      <c r="BW353" s="59"/>
      <c r="BX353" s="59"/>
      <c r="BY353" s="59"/>
      <c r="BZ353" s="59"/>
      <c r="CA353" s="59"/>
      <c r="CB353" s="59"/>
      <c r="CC353" s="59"/>
      <c r="CD353" s="59"/>
      <c r="CE353" s="59"/>
      <c r="CF353" s="59"/>
      <c r="CG353" s="59"/>
      <c r="CH353" s="59"/>
      <c r="CI353" s="59"/>
      <c r="CJ353" s="59"/>
      <c r="CK353" s="59"/>
      <c r="CL353" s="59"/>
      <c r="CM353" s="59"/>
      <c r="CN353" s="59"/>
      <c r="CO353" s="59"/>
      <c r="CP353" s="59"/>
      <c r="CQ353" s="59"/>
      <c r="CR353" s="59"/>
      <c r="CS353" s="59"/>
      <c r="CT353" s="59"/>
      <c r="CU353" s="59"/>
      <c r="CV353" s="59"/>
      <c r="CW353" s="59"/>
      <c r="CX353" s="59"/>
      <c r="CY353" s="59"/>
      <c r="CZ353" s="59"/>
      <c r="DA353" s="59"/>
      <c r="DB353" s="59"/>
      <c r="DC353" s="59"/>
      <c r="DD353" s="59"/>
      <c r="DE353" s="59"/>
      <c r="DF353" s="59"/>
      <c r="DG353" s="59"/>
      <c r="DH353" s="59"/>
      <c r="DI353" s="59"/>
      <c r="DJ353" s="59"/>
      <c r="DK353" s="59"/>
      <c r="DL353" s="59"/>
      <c r="DM353" s="59"/>
      <c r="DN353" s="59"/>
      <c r="DO353" s="59"/>
      <c r="DP353" s="59"/>
      <c r="DQ353" s="59"/>
      <c r="DR353" s="59"/>
      <c r="DS353" s="59"/>
      <c r="DT353" s="59"/>
      <c r="DU353" s="59"/>
      <c r="DV353" s="59"/>
      <c r="DW353" s="59"/>
      <c r="DX353" s="59"/>
      <c r="DY353" s="59"/>
      <c r="DZ353" s="59"/>
      <c r="EA353" s="59"/>
      <c r="EB353" s="59"/>
      <c r="EC353" s="59"/>
      <c r="ED353" s="59"/>
      <c r="EE353" s="59"/>
      <c r="EF353" s="59"/>
      <c r="EG353" s="59"/>
      <c r="EH353" s="59"/>
      <c r="EI353" s="59"/>
      <c r="EJ353" s="59"/>
      <c r="EK353" s="59"/>
      <c r="EL353" s="59"/>
      <c r="EM353" s="59"/>
      <c r="EN353" s="59"/>
      <c r="EO353" s="59"/>
      <c r="EP353" s="59"/>
      <c r="EQ353" s="59"/>
      <c r="ER353" s="59"/>
      <c r="ES353" s="59"/>
      <c r="ET353" s="59"/>
      <c r="EU353" s="59"/>
      <c r="EV353" s="59"/>
      <c r="EW353" s="59"/>
    </row>
    <row r="354" spans="1:153" outlineLevel="1" x14ac:dyDescent="0.2">
      <c r="A354" s="17">
        <v>148</v>
      </c>
      <c r="B354" s="17">
        <v>0</v>
      </c>
      <c r="C354" s="1">
        <v>1.3408993105189096E-2</v>
      </c>
      <c r="D354" s="1">
        <f t="shared" si="22"/>
        <v>-1.3408993105189096E-2</v>
      </c>
      <c r="E354" s="1">
        <f t="shared" si="23"/>
        <v>2.6999410947152112E-2</v>
      </c>
      <c r="F354" s="1">
        <f t="shared" si="24"/>
        <v>-0.16431497481103818</v>
      </c>
      <c r="G354" s="1">
        <f t="shared" si="25"/>
        <v>-0.11658146473929526</v>
      </c>
      <c r="H354" s="1">
        <v>7.2863323584470022E-2</v>
      </c>
      <c r="I354" s="1">
        <f t="shared" si="26"/>
        <v>1.0681302894439504E-3</v>
      </c>
      <c r="J354" s="1">
        <f t="shared" si="27"/>
        <v>-0.12107587790391401</v>
      </c>
      <c r="AZ354" s="59"/>
      <c r="BA354" s="59"/>
      <c r="BB354" s="59"/>
      <c r="BC354" s="59"/>
      <c r="BD354" s="59"/>
      <c r="BE354" s="59"/>
      <c r="BF354" s="59"/>
      <c r="BG354" s="72"/>
      <c r="BH354" s="59"/>
      <c r="BI354" s="59"/>
      <c r="BJ354" s="59"/>
      <c r="BK354" s="59">
        <f t="shared" si="28"/>
        <v>1</v>
      </c>
      <c r="BL354" s="59">
        <f t="shared" si="29"/>
        <v>1.3408993105189096E-2</v>
      </c>
      <c r="BM354" s="59" t="e">
        <f t="shared" si="30"/>
        <v>#N/A</v>
      </c>
      <c r="BN354" s="59"/>
      <c r="BO354" s="59"/>
      <c r="BP354" s="59"/>
      <c r="BQ354" s="59"/>
      <c r="BR354" s="59"/>
      <c r="BS354" s="59"/>
      <c r="BT354" s="59"/>
      <c r="BU354" s="59"/>
      <c r="BV354" s="59"/>
      <c r="BW354" s="59"/>
      <c r="BX354" s="59"/>
      <c r="BY354" s="59"/>
      <c r="BZ354" s="59"/>
      <c r="CA354" s="59"/>
      <c r="CB354" s="59"/>
      <c r="CC354" s="59"/>
      <c r="CD354" s="59"/>
      <c r="CE354" s="59"/>
      <c r="CF354" s="59"/>
      <c r="CG354" s="59"/>
      <c r="CH354" s="59"/>
      <c r="CI354" s="59"/>
      <c r="CJ354" s="59"/>
      <c r="CK354" s="59"/>
      <c r="CL354" s="59"/>
      <c r="CM354" s="59"/>
      <c r="CN354" s="59"/>
      <c r="CO354" s="59"/>
      <c r="CP354" s="59"/>
      <c r="CQ354" s="59"/>
      <c r="CR354" s="59"/>
      <c r="CS354" s="59"/>
      <c r="CT354" s="59"/>
      <c r="CU354" s="59"/>
      <c r="CV354" s="59"/>
      <c r="CW354" s="59"/>
      <c r="CX354" s="59"/>
      <c r="CY354" s="59"/>
      <c r="CZ354" s="59"/>
      <c r="DA354" s="59"/>
      <c r="DB354" s="59"/>
      <c r="DC354" s="59"/>
      <c r="DD354" s="59"/>
      <c r="DE354" s="59"/>
      <c r="DF354" s="59"/>
      <c r="DG354" s="59"/>
      <c r="DH354" s="59"/>
      <c r="DI354" s="59"/>
      <c r="DJ354" s="59"/>
      <c r="DK354" s="59"/>
      <c r="DL354" s="59"/>
      <c r="DM354" s="59"/>
      <c r="DN354" s="59"/>
      <c r="DO354" s="59"/>
      <c r="DP354" s="59"/>
      <c r="DQ354" s="59"/>
      <c r="DR354" s="59"/>
      <c r="DS354" s="59"/>
      <c r="DT354" s="59"/>
      <c r="DU354" s="59"/>
      <c r="DV354" s="59"/>
      <c r="DW354" s="59"/>
      <c r="DX354" s="59"/>
      <c r="DY354" s="59"/>
      <c r="DZ354" s="59"/>
      <c r="EA354" s="59"/>
      <c r="EB354" s="59"/>
      <c r="EC354" s="59"/>
      <c r="ED354" s="59"/>
      <c r="EE354" s="59"/>
      <c r="EF354" s="59"/>
      <c r="EG354" s="59"/>
      <c r="EH354" s="59"/>
      <c r="EI354" s="59"/>
      <c r="EJ354" s="59"/>
      <c r="EK354" s="59"/>
      <c r="EL354" s="59"/>
      <c r="EM354" s="59"/>
      <c r="EN354" s="59"/>
      <c r="EO354" s="59"/>
      <c r="EP354" s="59"/>
      <c r="EQ354" s="59"/>
      <c r="ER354" s="59"/>
      <c r="ES354" s="59"/>
      <c r="ET354" s="59"/>
      <c r="EU354" s="59"/>
      <c r="EV354" s="59"/>
      <c r="EW354" s="59"/>
    </row>
    <row r="355" spans="1:153" outlineLevel="1" x14ac:dyDescent="0.2">
      <c r="A355" s="17">
        <v>149</v>
      </c>
      <c r="B355" s="17">
        <v>0</v>
      </c>
      <c r="C355" s="1">
        <v>1.858260001685571E-6</v>
      </c>
      <c r="D355" s="1">
        <f t="shared" si="22"/>
        <v>-1.858260001685571E-6</v>
      </c>
      <c r="E355" s="1">
        <f t="shared" si="23"/>
        <v>3.7165234566417366E-6</v>
      </c>
      <c r="F355" s="1">
        <f t="shared" si="24"/>
        <v>-1.9278286896510636E-3</v>
      </c>
      <c r="G355" s="1">
        <f t="shared" si="25"/>
        <v>-1.3631813726801808E-3</v>
      </c>
      <c r="H355" s="1">
        <v>4.6772656199853168E-5</v>
      </c>
      <c r="I355" s="1">
        <f t="shared" si="26"/>
        <v>8.6919983179641326E-11</v>
      </c>
      <c r="J355" s="1">
        <f t="shared" si="27"/>
        <v>-1.363213253605393E-3</v>
      </c>
      <c r="AZ355" s="59"/>
      <c r="BA355" s="59"/>
      <c r="BB355" s="59"/>
      <c r="BC355" s="59"/>
      <c r="BD355" s="59"/>
      <c r="BE355" s="59"/>
      <c r="BF355" s="59"/>
      <c r="BG355" s="72"/>
      <c r="BH355" s="59"/>
      <c r="BI355" s="59"/>
      <c r="BJ355" s="59"/>
      <c r="BK355" s="59">
        <f t="shared" si="28"/>
        <v>1</v>
      </c>
      <c r="BL355" s="59">
        <f t="shared" si="29"/>
        <v>1.858260001685571E-6</v>
      </c>
      <c r="BM355" s="59" t="e">
        <f t="shared" si="30"/>
        <v>#N/A</v>
      </c>
      <c r="BN355" s="59"/>
      <c r="BO355" s="59"/>
      <c r="BP355" s="59"/>
      <c r="BQ355" s="59"/>
      <c r="BR355" s="59"/>
      <c r="BS355" s="59"/>
      <c r="BT355" s="59"/>
      <c r="BU355" s="59"/>
      <c r="BV355" s="59"/>
      <c r="BW355" s="59"/>
      <c r="BX355" s="59"/>
      <c r="BY355" s="59"/>
      <c r="BZ355" s="59"/>
      <c r="CA355" s="59"/>
      <c r="CB355" s="59"/>
      <c r="CC355" s="59"/>
      <c r="CD355" s="59"/>
      <c r="CE355" s="59"/>
      <c r="CF355" s="59"/>
      <c r="CG355" s="59"/>
      <c r="CH355" s="59"/>
      <c r="CI355" s="59"/>
      <c r="CJ355" s="59"/>
      <c r="CK355" s="59"/>
      <c r="CL355" s="59"/>
      <c r="CM355" s="59"/>
      <c r="CN355" s="59"/>
      <c r="CO355" s="59"/>
      <c r="CP355" s="59"/>
      <c r="CQ355" s="59"/>
      <c r="CR355" s="59"/>
      <c r="CS355" s="59"/>
      <c r="CT355" s="59"/>
      <c r="CU355" s="59"/>
      <c r="CV355" s="59"/>
      <c r="CW355" s="59"/>
      <c r="CX355" s="59"/>
      <c r="CY355" s="59"/>
      <c r="CZ355" s="59"/>
      <c r="DA355" s="59"/>
      <c r="DB355" s="59"/>
      <c r="DC355" s="59"/>
      <c r="DD355" s="59"/>
      <c r="DE355" s="59"/>
      <c r="DF355" s="59"/>
      <c r="DG355" s="59"/>
      <c r="DH355" s="59"/>
      <c r="DI355" s="59"/>
      <c r="DJ355" s="59"/>
      <c r="DK355" s="59"/>
      <c r="DL355" s="59"/>
      <c r="DM355" s="59"/>
      <c r="DN355" s="59"/>
      <c r="DO355" s="59"/>
      <c r="DP355" s="59"/>
      <c r="DQ355" s="59"/>
      <c r="DR355" s="59"/>
      <c r="DS355" s="59"/>
      <c r="DT355" s="59"/>
      <c r="DU355" s="59"/>
      <c r="DV355" s="59"/>
      <c r="DW355" s="59"/>
      <c r="DX355" s="59"/>
      <c r="DY355" s="59"/>
      <c r="DZ355" s="59"/>
      <c r="EA355" s="59"/>
      <c r="EB355" s="59"/>
      <c r="EC355" s="59"/>
      <c r="ED355" s="59"/>
      <c r="EE355" s="59"/>
      <c r="EF355" s="59"/>
      <c r="EG355" s="59"/>
      <c r="EH355" s="59"/>
      <c r="EI355" s="59"/>
      <c r="EJ355" s="59"/>
      <c r="EK355" s="59"/>
      <c r="EL355" s="59"/>
      <c r="EM355" s="59"/>
      <c r="EN355" s="59"/>
      <c r="EO355" s="59"/>
      <c r="EP355" s="59"/>
      <c r="EQ355" s="59"/>
      <c r="ER355" s="59"/>
      <c r="ES355" s="59"/>
      <c r="ET355" s="59"/>
      <c r="EU355" s="59"/>
      <c r="EV355" s="59"/>
      <c r="EW355" s="59"/>
    </row>
    <row r="356" spans="1:153" outlineLevel="1" x14ac:dyDescent="0.2">
      <c r="A356" s="17">
        <v>150</v>
      </c>
      <c r="B356" s="17">
        <v>0</v>
      </c>
      <c r="C356" s="1">
        <v>3.5627270182534934E-6</v>
      </c>
      <c r="D356" s="1">
        <f t="shared" si="22"/>
        <v>-3.5627270182534934E-6</v>
      </c>
      <c r="E356" s="1">
        <f t="shared" si="23"/>
        <v>7.1254667298584007E-6</v>
      </c>
      <c r="F356" s="1">
        <f t="shared" si="24"/>
        <v>-2.6693569880887795E-3</v>
      </c>
      <c r="G356" s="1">
        <f t="shared" si="25"/>
        <v>-1.8875221088301248E-3</v>
      </c>
      <c r="H356" s="1">
        <v>4.4328353072815416E-5</v>
      </c>
      <c r="I356" s="1">
        <f t="shared" si="26"/>
        <v>1.5793738493420795E-10</v>
      </c>
      <c r="J356" s="1">
        <f t="shared" si="27"/>
        <v>-1.8875639455942824E-3</v>
      </c>
      <c r="AZ356" s="59"/>
      <c r="BA356" s="59"/>
      <c r="BB356" s="59"/>
      <c r="BC356" s="59"/>
      <c r="BD356" s="59"/>
      <c r="BE356" s="59"/>
      <c r="BF356" s="59"/>
      <c r="BG356" s="72"/>
      <c r="BH356" s="59"/>
      <c r="BI356" s="59"/>
      <c r="BJ356" s="59"/>
      <c r="BK356" s="59">
        <f t="shared" si="28"/>
        <v>1</v>
      </c>
      <c r="BL356" s="59">
        <f t="shared" si="29"/>
        <v>3.5627270182534934E-6</v>
      </c>
      <c r="BM356" s="59" t="e">
        <f t="shared" si="30"/>
        <v>#N/A</v>
      </c>
      <c r="BN356" s="59"/>
      <c r="BO356" s="59"/>
      <c r="BP356" s="59"/>
      <c r="BQ356" s="59"/>
      <c r="BR356" s="59"/>
      <c r="BS356" s="59"/>
      <c r="BT356" s="59"/>
      <c r="BU356" s="59"/>
      <c r="BV356" s="59"/>
      <c r="BW356" s="59"/>
      <c r="BX356" s="59"/>
      <c r="BY356" s="59"/>
      <c r="BZ356" s="59"/>
      <c r="CA356" s="59"/>
      <c r="CB356" s="59"/>
      <c r="CC356" s="59"/>
      <c r="CD356" s="59"/>
      <c r="CE356" s="59"/>
      <c r="CF356" s="59"/>
      <c r="CG356" s="59"/>
      <c r="CH356" s="59"/>
      <c r="CI356" s="59"/>
      <c r="CJ356" s="59"/>
      <c r="CK356" s="59"/>
      <c r="CL356" s="59"/>
      <c r="CM356" s="59"/>
      <c r="CN356" s="59"/>
      <c r="CO356" s="59"/>
      <c r="CP356" s="59"/>
      <c r="CQ356" s="59"/>
      <c r="CR356" s="59"/>
      <c r="CS356" s="59"/>
      <c r="CT356" s="59"/>
      <c r="CU356" s="59"/>
      <c r="CV356" s="59"/>
      <c r="CW356" s="59"/>
      <c r="CX356" s="59"/>
      <c r="CY356" s="59"/>
      <c r="CZ356" s="59"/>
      <c r="DA356" s="59"/>
      <c r="DB356" s="59"/>
      <c r="DC356" s="59"/>
      <c r="DD356" s="59"/>
      <c r="DE356" s="59"/>
      <c r="DF356" s="59"/>
      <c r="DG356" s="59"/>
      <c r="DH356" s="59"/>
      <c r="DI356" s="59"/>
      <c r="DJ356" s="59"/>
      <c r="DK356" s="59"/>
      <c r="DL356" s="59"/>
      <c r="DM356" s="59"/>
      <c r="DN356" s="59"/>
      <c r="DO356" s="59"/>
      <c r="DP356" s="59"/>
      <c r="DQ356" s="59"/>
      <c r="DR356" s="59"/>
      <c r="DS356" s="59"/>
      <c r="DT356" s="59"/>
      <c r="DU356" s="59"/>
      <c r="DV356" s="59"/>
      <c r="DW356" s="59"/>
      <c r="DX356" s="59"/>
      <c r="DY356" s="59"/>
      <c r="DZ356" s="59"/>
      <c r="EA356" s="59"/>
      <c r="EB356" s="59"/>
      <c r="EC356" s="59"/>
      <c r="ED356" s="59"/>
      <c r="EE356" s="59"/>
      <c r="EF356" s="59"/>
      <c r="EG356" s="59"/>
      <c r="EH356" s="59"/>
      <c r="EI356" s="59"/>
      <c r="EJ356" s="59"/>
      <c r="EK356" s="59"/>
      <c r="EL356" s="59"/>
      <c r="EM356" s="59"/>
      <c r="EN356" s="59"/>
      <c r="EO356" s="59"/>
      <c r="EP356" s="59"/>
      <c r="EQ356" s="59"/>
      <c r="ER356" s="59"/>
      <c r="ES356" s="59"/>
      <c r="ET356" s="59"/>
      <c r="EU356" s="59"/>
      <c r="EV356" s="59"/>
      <c r="EW356" s="59"/>
    </row>
    <row r="357" spans="1:153" outlineLevel="1" x14ac:dyDescent="0.2">
      <c r="A357" s="17">
        <v>151</v>
      </c>
      <c r="B357" s="17">
        <v>0</v>
      </c>
      <c r="C357" s="1">
        <v>7.7154746549076241E-8</v>
      </c>
      <c r="D357" s="1">
        <f t="shared" si="22"/>
        <v>-7.7154746549076241E-8</v>
      </c>
      <c r="E357" s="1">
        <f t="shared" si="23"/>
        <v>1.5430949922084425E-7</v>
      </c>
      <c r="F357" s="1">
        <f t="shared" si="24"/>
        <v>-3.9282247799845194E-4</v>
      </c>
      <c r="G357" s="1">
        <f t="shared" si="25"/>
        <v>-2.7776744320011951E-4</v>
      </c>
      <c r="H357" s="1">
        <v>2.3359151195600576E-6</v>
      </c>
      <c r="I357" s="1">
        <f t="shared" si="26"/>
        <v>1.8022737391102392E-13</v>
      </c>
      <c r="J357" s="1">
        <f t="shared" si="27"/>
        <v>-2.7776776762127302E-4</v>
      </c>
      <c r="AZ357" s="59"/>
      <c r="BA357" s="59"/>
      <c r="BB357" s="59"/>
      <c r="BC357" s="59"/>
      <c r="BD357" s="59"/>
      <c r="BE357" s="59"/>
      <c r="BF357" s="59"/>
      <c r="BG357" s="72"/>
      <c r="BH357" s="59"/>
      <c r="BI357" s="59"/>
      <c r="BJ357" s="59"/>
      <c r="BK357" s="59">
        <f t="shared" si="28"/>
        <v>1</v>
      </c>
      <c r="BL357" s="59">
        <f t="shared" si="29"/>
        <v>7.7154746549076241E-8</v>
      </c>
      <c r="BM357" s="59" t="e">
        <f t="shared" si="30"/>
        <v>#N/A</v>
      </c>
      <c r="BN357" s="59"/>
      <c r="BO357" s="59"/>
      <c r="BP357" s="59"/>
      <c r="BQ357" s="59"/>
      <c r="BR357" s="59"/>
      <c r="BS357" s="59"/>
      <c r="BT357" s="59"/>
      <c r="BU357" s="59"/>
      <c r="BV357" s="59"/>
      <c r="BW357" s="59"/>
      <c r="BX357" s="59"/>
      <c r="BY357" s="59"/>
      <c r="BZ357" s="59"/>
      <c r="CA357" s="59"/>
      <c r="CB357" s="59"/>
      <c r="CC357" s="59"/>
      <c r="CD357" s="59"/>
      <c r="CE357" s="59"/>
      <c r="CF357" s="59"/>
      <c r="CG357" s="59"/>
      <c r="CH357" s="59"/>
      <c r="CI357" s="59"/>
      <c r="CJ357" s="59"/>
      <c r="CK357" s="59"/>
      <c r="CL357" s="59"/>
      <c r="CM357" s="59"/>
      <c r="CN357" s="59"/>
      <c r="CO357" s="59"/>
      <c r="CP357" s="59"/>
      <c r="CQ357" s="59"/>
      <c r="CR357" s="59"/>
      <c r="CS357" s="59"/>
      <c r="CT357" s="59"/>
      <c r="CU357" s="59"/>
      <c r="CV357" s="59"/>
      <c r="CW357" s="59"/>
      <c r="CX357" s="59"/>
      <c r="CY357" s="59"/>
      <c r="CZ357" s="59"/>
      <c r="DA357" s="59"/>
      <c r="DB357" s="59"/>
      <c r="DC357" s="59"/>
      <c r="DD357" s="59"/>
      <c r="DE357" s="59"/>
      <c r="DF357" s="59"/>
      <c r="DG357" s="59"/>
      <c r="DH357" s="59"/>
      <c r="DI357" s="59"/>
      <c r="DJ357" s="59"/>
      <c r="DK357" s="59"/>
      <c r="DL357" s="59"/>
      <c r="DM357" s="59"/>
      <c r="DN357" s="59"/>
      <c r="DO357" s="59"/>
      <c r="DP357" s="59"/>
      <c r="DQ357" s="59"/>
      <c r="DR357" s="59"/>
      <c r="DS357" s="59"/>
      <c r="DT357" s="59"/>
      <c r="DU357" s="59"/>
      <c r="DV357" s="59"/>
      <c r="DW357" s="59"/>
      <c r="DX357" s="59"/>
      <c r="DY357" s="59"/>
      <c r="DZ357" s="59"/>
      <c r="EA357" s="59"/>
      <c r="EB357" s="59"/>
      <c r="EC357" s="59"/>
      <c r="ED357" s="59"/>
      <c r="EE357" s="59"/>
      <c r="EF357" s="59"/>
      <c r="EG357" s="59"/>
      <c r="EH357" s="59"/>
      <c r="EI357" s="59"/>
      <c r="EJ357" s="59"/>
      <c r="EK357" s="59"/>
      <c r="EL357" s="59"/>
      <c r="EM357" s="59"/>
      <c r="EN357" s="59"/>
      <c r="EO357" s="59"/>
      <c r="EP357" s="59"/>
      <c r="EQ357" s="59"/>
      <c r="ER357" s="59"/>
      <c r="ES357" s="59"/>
      <c r="ET357" s="59"/>
      <c r="EU357" s="59"/>
      <c r="EV357" s="59"/>
      <c r="EW357" s="59"/>
    </row>
    <row r="358" spans="1:153" outlineLevel="1" x14ac:dyDescent="0.2">
      <c r="A358" s="17">
        <v>152</v>
      </c>
      <c r="B358" s="17">
        <v>0</v>
      </c>
      <c r="C358" s="1">
        <v>4.6735329751061697E-6</v>
      </c>
      <c r="D358" s="1">
        <f t="shared" si="22"/>
        <v>-4.6735329751061697E-6</v>
      </c>
      <c r="E358" s="1">
        <f t="shared" si="23"/>
        <v>9.3470877922479507E-6</v>
      </c>
      <c r="F358" s="1">
        <f t="shared" si="24"/>
        <v>-3.0573007363110275E-3</v>
      </c>
      <c r="G358" s="1">
        <f t="shared" si="25"/>
        <v>-2.1618406086293036E-3</v>
      </c>
      <c r="H358" s="1">
        <v>7.685816945405104E-5</v>
      </c>
      <c r="I358" s="1">
        <f t="shared" si="26"/>
        <v>3.5922847773012103E-10</v>
      </c>
      <c r="J358" s="1">
        <f t="shared" si="27"/>
        <v>-2.1619236909744171E-3</v>
      </c>
      <c r="AZ358" s="59"/>
      <c r="BA358" s="59"/>
      <c r="BB358" s="59"/>
      <c r="BC358" s="59"/>
      <c r="BD358" s="59"/>
      <c r="BE358" s="59"/>
      <c r="BF358" s="59"/>
      <c r="BG358" s="72"/>
      <c r="BH358" s="59"/>
      <c r="BI358" s="59"/>
      <c r="BJ358" s="59"/>
      <c r="BK358" s="59">
        <f t="shared" si="28"/>
        <v>1</v>
      </c>
      <c r="BL358" s="59">
        <f t="shared" si="29"/>
        <v>4.6735329751061697E-6</v>
      </c>
      <c r="BM358" s="59" t="e">
        <f t="shared" si="30"/>
        <v>#N/A</v>
      </c>
      <c r="BN358" s="59"/>
      <c r="BO358" s="59"/>
      <c r="BP358" s="59"/>
      <c r="BQ358" s="59"/>
      <c r="BR358" s="59"/>
      <c r="BS358" s="59"/>
      <c r="BT358" s="59"/>
      <c r="BU358" s="59"/>
      <c r="BV358" s="59"/>
      <c r="BW358" s="59"/>
      <c r="BX358" s="59"/>
      <c r="BY358" s="59"/>
      <c r="BZ358" s="59"/>
      <c r="CA358" s="59"/>
      <c r="CB358" s="59"/>
      <c r="CC358" s="59"/>
      <c r="CD358" s="59"/>
      <c r="CE358" s="59"/>
      <c r="CF358" s="59"/>
      <c r="CG358" s="59"/>
      <c r="CH358" s="59"/>
      <c r="CI358" s="59"/>
      <c r="CJ358" s="59"/>
      <c r="CK358" s="59"/>
      <c r="CL358" s="59"/>
      <c r="CM358" s="59"/>
      <c r="CN358" s="59"/>
      <c r="CO358" s="59"/>
      <c r="CP358" s="59"/>
      <c r="CQ358" s="59"/>
      <c r="CR358" s="59"/>
      <c r="CS358" s="59"/>
      <c r="CT358" s="59"/>
      <c r="CU358" s="59"/>
      <c r="CV358" s="59"/>
      <c r="CW358" s="59"/>
      <c r="CX358" s="59"/>
      <c r="CY358" s="59"/>
      <c r="CZ358" s="59"/>
      <c r="DA358" s="59"/>
      <c r="DB358" s="59"/>
      <c r="DC358" s="59"/>
      <c r="DD358" s="59"/>
      <c r="DE358" s="59"/>
      <c r="DF358" s="59"/>
      <c r="DG358" s="59"/>
      <c r="DH358" s="59"/>
      <c r="DI358" s="59"/>
      <c r="DJ358" s="59"/>
      <c r="DK358" s="59"/>
      <c r="DL358" s="59"/>
      <c r="DM358" s="59"/>
      <c r="DN358" s="59"/>
      <c r="DO358" s="59"/>
      <c r="DP358" s="59"/>
      <c r="DQ358" s="59"/>
      <c r="DR358" s="59"/>
      <c r="DS358" s="59"/>
      <c r="DT358" s="59"/>
      <c r="DU358" s="59"/>
      <c r="DV358" s="59"/>
      <c r="DW358" s="59"/>
      <c r="DX358" s="59"/>
      <c r="DY358" s="59"/>
      <c r="DZ358" s="59"/>
      <c r="EA358" s="59"/>
      <c r="EB358" s="59"/>
      <c r="EC358" s="59"/>
      <c r="ED358" s="59"/>
      <c r="EE358" s="59"/>
      <c r="EF358" s="59"/>
      <c r="EG358" s="59"/>
      <c r="EH358" s="59"/>
      <c r="EI358" s="59"/>
      <c r="EJ358" s="59"/>
      <c r="EK358" s="59"/>
      <c r="EL358" s="59"/>
      <c r="EM358" s="59"/>
      <c r="EN358" s="59"/>
      <c r="EO358" s="59"/>
      <c r="EP358" s="59"/>
      <c r="EQ358" s="59"/>
      <c r="ER358" s="59"/>
      <c r="ES358" s="59"/>
      <c r="ET358" s="59"/>
      <c r="EU358" s="59"/>
      <c r="EV358" s="59"/>
      <c r="EW358" s="59"/>
    </row>
    <row r="359" spans="1:153" outlineLevel="1" x14ac:dyDescent="0.2">
      <c r="A359" s="17">
        <v>153</v>
      </c>
      <c r="B359" s="17">
        <v>0</v>
      </c>
      <c r="C359" s="1">
        <v>6.6569938924831351E-3</v>
      </c>
      <c r="D359" s="1">
        <f t="shared" si="22"/>
        <v>-6.6569938924831351E-3</v>
      </c>
      <c r="E359" s="1">
        <f t="shared" si="23"/>
        <v>1.3358501012153157E-2</v>
      </c>
      <c r="F359" s="1">
        <f t="shared" si="24"/>
        <v>-0.11557898170581517</v>
      </c>
      <c r="G359" s="1">
        <f t="shared" si="25"/>
        <v>-8.1863340059282516E-2</v>
      </c>
      <c r="H359" s="1">
        <v>6.2476764051179703E-2</v>
      </c>
      <c r="I359" s="1">
        <f t="shared" si="26"/>
        <v>4.4659659474544441E-4</v>
      </c>
      <c r="J359" s="1">
        <f t="shared" si="27"/>
        <v>-8.4547046313914326E-2</v>
      </c>
      <c r="AZ359" s="59"/>
      <c r="BA359" s="59"/>
      <c r="BB359" s="59"/>
      <c r="BC359" s="59"/>
      <c r="BD359" s="59"/>
      <c r="BE359" s="59"/>
      <c r="BF359" s="59"/>
      <c r="BG359" s="72"/>
      <c r="BH359" s="59"/>
      <c r="BI359" s="59"/>
      <c r="BJ359" s="59"/>
      <c r="BK359" s="59">
        <f t="shared" si="28"/>
        <v>1</v>
      </c>
      <c r="BL359" s="59">
        <f t="shared" si="29"/>
        <v>6.6569938924831351E-3</v>
      </c>
      <c r="BM359" s="59" t="e">
        <f t="shared" si="30"/>
        <v>#N/A</v>
      </c>
      <c r="BN359" s="59"/>
      <c r="BO359" s="59"/>
      <c r="BP359" s="59"/>
      <c r="BQ359" s="59"/>
      <c r="BR359" s="59"/>
      <c r="BS359" s="59"/>
      <c r="BT359" s="59"/>
      <c r="BU359" s="59"/>
      <c r="BV359" s="59"/>
      <c r="BW359" s="59"/>
      <c r="BX359" s="59"/>
      <c r="BY359" s="59"/>
      <c r="BZ359" s="59"/>
      <c r="CA359" s="59"/>
      <c r="CB359" s="59"/>
      <c r="CC359" s="59"/>
      <c r="CD359" s="59"/>
      <c r="CE359" s="59"/>
      <c r="CF359" s="59"/>
      <c r="CG359" s="59"/>
      <c r="CH359" s="59"/>
      <c r="CI359" s="59"/>
      <c r="CJ359" s="59"/>
      <c r="CK359" s="59"/>
      <c r="CL359" s="59"/>
      <c r="CM359" s="59"/>
      <c r="CN359" s="59"/>
      <c r="CO359" s="59"/>
      <c r="CP359" s="59"/>
      <c r="CQ359" s="59"/>
      <c r="CR359" s="59"/>
      <c r="CS359" s="59"/>
      <c r="CT359" s="59"/>
      <c r="CU359" s="59"/>
      <c r="CV359" s="59"/>
      <c r="CW359" s="59"/>
      <c r="CX359" s="59"/>
      <c r="CY359" s="59"/>
      <c r="CZ359" s="59"/>
      <c r="DA359" s="59"/>
      <c r="DB359" s="59"/>
      <c r="DC359" s="59"/>
      <c r="DD359" s="59"/>
      <c r="DE359" s="59"/>
      <c r="DF359" s="59"/>
      <c r="DG359" s="59"/>
      <c r="DH359" s="59"/>
      <c r="DI359" s="59"/>
      <c r="DJ359" s="59"/>
      <c r="DK359" s="59"/>
      <c r="DL359" s="59"/>
      <c r="DM359" s="59"/>
      <c r="DN359" s="59"/>
      <c r="DO359" s="59"/>
      <c r="DP359" s="59"/>
      <c r="DQ359" s="59"/>
      <c r="DR359" s="59"/>
      <c r="DS359" s="59"/>
      <c r="DT359" s="59"/>
      <c r="DU359" s="59"/>
      <c r="DV359" s="59"/>
      <c r="DW359" s="59"/>
      <c r="DX359" s="59"/>
      <c r="DY359" s="59"/>
      <c r="DZ359" s="59"/>
      <c r="EA359" s="59"/>
      <c r="EB359" s="59"/>
      <c r="EC359" s="59"/>
      <c r="ED359" s="59"/>
      <c r="EE359" s="59"/>
      <c r="EF359" s="59"/>
      <c r="EG359" s="59"/>
      <c r="EH359" s="59"/>
      <c r="EI359" s="59"/>
      <c r="EJ359" s="59"/>
      <c r="EK359" s="59"/>
      <c r="EL359" s="59"/>
      <c r="EM359" s="59"/>
      <c r="EN359" s="59"/>
      <c r="EO359" s="59"/>
      <c r="EP359" s="59"/>
      <c r="EQ359" s="59"/>
      <c r="ER359" s="59"/>
      <c r="ES359" s="59"/>
      <c r="ET359" s="59"/>
      <c r="EU359" s="59"/>
      <c r="EV359" s="59"/>
      <c r="EW359" s="59"/>
    </row>
    <row r="360" spans="1:153" outlineLevel="1" x14ac:dyDescent="0.2">
      <c r="A360" s="17">
        <v>154</v>
      </c>
      <c r="B360" s="17">
        <v>0</v>
      </c>
      <c r="C360" s="1">
        <v>1.7966170092467021E-4</v>
      </c>
      <c r="D360" s="1">
        <f t="shared" si="22"/>
        <v>-1.7966170092467021E-4</v>
      </c>
      <c r="E360" s="1">
        <f t="shared" si="23"/>
        <v>3.5935568404257221E-4</v>
      </c>
      <c r="F360" s="1">
        <f t="shared" si="24"/>
        <v>-1.8956679140676835E-2</v>
      </c>
      <c r="G360" s="1">
        <f t="shared" si="25"/>
        <v>-1.3404998509946598E-2</v>
      </c>
      <c r="H360" s="1">
        <v>1.3159237323218643E-3</v>
      </c>
      <c r="I360" s="1">
        <f t="shared" si="26"/>
        <v>2.367751575340068E-7</v>
      </c>
      <c r="J360" s="1">
        <f t="shared" si="27"/>
        <v>-1.3413827202152432E-2</v>
      </c>
      <c r="AZ360" s="59"/>
      <c r="BA360" s="59"/>
      <c r="BB360" s="59"/>
      <c r="BC360" s="59"/>
      <c r="BD360" s="59"/>
      <c r="BE360" s="59"/>
      <c r="BF360" s="59"/>
      <c r="BG360" s="72"/>
      <c r="BH360" s="59"/>
      <c r="BI360" s="59"/>
      <c r="BJ360" s="59"/>
      <c r="BK360" s="59">
        <f t="shared" si="28"/>
        <v>1</v>
      </c>
      <c r="BL360" s="59">
        <f t="shared" si="29"/>
        <v>1.7966170092467021E-4</v>
      </c>
      <c r="BM360" s="59" t="e">
        <f t="shared" si="30"/>
        <v>#N/A</v>
      </c>
      <c r="BN360" s="59"/>
      <c r="BO360" s="59"/>
      <c r="BP360" s="59"/>
      <c r="BQ360" s="59"/>
      <c r="BR360" s="59"/>
      <c r="BS360" s="59"/>
      <c r="BT360" s="59"/>
      <c r="BU360" s="59"/>
      <c r="BV360" s="59"/>
      <c r="BW360" s="59"/>
      <c r="BX360" s="59"/>
      <c r="BY360" s="59"/>
      <c r="BZ360" s="59"/>
      <c r="CA360" s="59"/>
      <c r="CB360" s="59"/>
      <c r="CC360" s="59"/>
      <c r="CD360" s="59"/>
      <c r="CE360" s="59"/>
      <c r="CF360" s="59"/>
      <c r="CG360" s="59"/>
      <c r="CH360" s="59"/>
      <c r="CI360" s="59"/>
      <c r="CJ360" s="59"/>
      <c r="CK360" s="59"/>
      <c r="CL360" s="59"/>
      <c r="CM360" s="59"/>
      <c r="CN360" s="59"/>
      <c r="CO360" s="59"/>
      <c r="CP360" s="59"/>
      <c r="CQ360" s="59"/>
      <c r="CR360" s="59"/>
      <c r="CS360" s="59"/>
      <c r="CT360" s="59"/>
      <c r="CU360" s="59"/>
      <c r="CV360" s="59"/>
      <c r="CW360" s="59"/>
      <c r="CX360" s="59"/>
      <c r="CY360" s="59"/>
      <c r="CZ360" s="59"/>
      <c r="DA360" s="59"/>
      <c r="DB360" s="59"/>
      <c r="DC360" s="59"/>
      <c r="DD360" s="59"/>
      <c r="DE360" s="59"/>
      <c r="DF360" s="59"/>
      <c r="DG360" s="59"/>
      <c r="DH360" s="59"/>
      <c r="DI360" s="59"/>
      <c r="DJ360" s="59"/>
      <c r="DK360" s="59"/>
      <c r="DL360" s="59"/>
      <c r="DM360" s="59"/>
      <c r="DN360" s="59"/>
      <c r="DO360" s="59"/>
      <c r="DP360" s="59"/>
      <c r="DQ360" s="59"/>
      <c r="DR360" s="59"/>
      <c r="DS360" s="59"/>
      <c r="DT360" s="59"/>
      <c r="DU360" s="59"/>
      <c r="DV360" s="59"/>
      <c r="DW360" s="59"/>
      <c r="DX360" s="59"/>
      <c r="DY360" s="59"/>
      <c r="DZ360" s="59"/>
      <c r="EA360" s="59"/>
      <c r="EB360" s="59"/>
      <c r="EC360" s="59"/>
      <c r="ED360" s="59"/>
      <c r="EE360" s="59"/>
      <c r="EF360" s="59"/>
      <c r="EG360" s="59"/>
      <c r="EH360" s="59"/>
      <c r="EI360" s="59"/>
      <c r="EJ360" s="59"/>
      <c r="EK360" s="59"/>
      <c r="EL360" s="59"/>
      <c r="EM360" s="59"/>
      <c r="EN360" s="59"/>
      <c r="EO360" s="59"/>
      <c r="EP360" s="59"/>
      <c r="EQ360" s="59"/>
      <c r="ER360" s="59"/>
      <c r="ES360" s="59"/>
      <c r="ET360" s="59"/>
      <c r="EU360" s="59"/>
      <c r="EV360" s="59"/>
      <c r="EW360" s="59"/>
    </row>
    <row r="361" spans="1:153" outlineLevel="1" x14ac:dyDescent="0.2">
      <c r="A361" s="17">
        <v>155</v>
      </c>
      <c r="B361" s="17">
        <v>0</v>
      </c>
      <c r="C361" s="1">
        <v>6.5328878421114997E-2</v>
      </c>
      <c r="D361" s="1">
        <f t="shared" si="22"/>
        <v>-6.5328878421114997E-2</v>
      </c>
      <c r="E361" s="1">
        <f t="shared" si="23"/>
        <v>0.13512110639181402</v>
      </c>
      <c r="F361" s="1">
        <f t="shared" si="24"/>
        <v>-0.36758822939780594</v>
      </c>
      <c r="G361" s="1">
        <f t="shared" si="25"/>
        <v>-0.2643767069932712</v>
      </c>
      <c r="H361" s="1">
        <v>0.17770684019501107</v>
      </c>
      <c r="I361" s="1">
        <f t="shared" si="26"/>
        <v>1.510510834775659E-2</v>
      </c>
      <c r="J361" s="1">
        <f t="shared" si="27"/>
        <v>-0.2915478546454468</v>
      </c>
      <c r="AZ361" s="59"/>
      <c r="BA361" s="59"/>
      <c r="BB361" s="59"/>
      <c r="BC361" s="59"/>
      <c r="BD361" s="59"/>
      <c r="BE361" s="59"/>
      <c r="BF361" s="59"/>
      <c r="BG361" s="72"/>
      <c r="BH361" s="59"/>
      <c r="BI361" s="59"/>
      <c r="BJ361" s="59"/>
      <c r="BK361" s="59">
        <f t="shared" si="28"/>
        <v>1</v>
      </c>
      <c r="BL361" s="59">
        <f t="shared" si="29"/>
        <v>6.5328878421114997E-2</v>
      </c>
      <c r="BM361" s="59" t="e">
        <f t="shared" si="30"/>
        <v>#N/A</v>
      </c>
      <c r="BN361" s="59"/>
      <c r="BO361" s="59"/>
      <c r="BP361" s="59"/>
      <c r="BQ361" s="59"/>
      <c r="BR361" s="59"/>
      <c r="BS361" s="59"/>
      <c r="BT361" s="59"/>
      <c r="BU361" s="59"/>
      <c r="BV361" s="59"/>
      <c r="BW361" s="59"/>
      <c r="BX361" s="59"/>
      <c r="BY361" s="59"/>
      <c r="BZ361" s="59"/>
      <c r="CA361" s="59"/>
      <c r="CB361" s="59"/>
      <c r="CC361" s="59"/>
      <c r="CD361" s="59"/>
      <c r="CE361" s="59"/>
      <c r="CF361" s="59"/>
      <c r="CG361" s="59"/>
      <c r="CH361" s="59"/>
      <c r="CI361" s="59"/>
      <c r="CJ361" s="59"/>
      <c r="CK361" s="59"/>
      <c r="CL361" s="59"/>
      <c r="CM361" s="59"/>
      <c r="CN361" s="59"/>
      <c r="CO361" s="59"/>
      <c r="CP361" s="59"/>
      <c r="CQ361" s="59"/>
      <c r="CR361" s="59"/>
      <c r="CS361" s="59"/>
      <c r="CT361" s="59"/>
      <c r="CU361" s="59"/>
      <c r="CV361" s="59"/>
      <c r="CW361" s="59"/>
      <c r="CX361" s="59"/>
      <c r="CY361" s="59"/>
      <c r="CZ361" s="59"/>
      <c r="DA361" s="59"/>
      <c r="DB361" s="59"/>
      <c r="DC361" s="59"/>
      <c r="DD361" s="59"/>
      <c r="DE361" s="59"/>
      <c r="DF361" s="59"/>
      <c r="DG361" s="59"/>
      <c r="DH361" s="59"/>
      <c r="DI361" s="59"/>
      <c r="DJ361" s="59"/>
      <c r="DK361" s="59"/>
      <c r="DL361" s="59"/>
      <c r="DM361" s="59"/>
      <c r="DN361" s="59"/>
      <c r="DO361" s="59"/>
      <c r="DP361" s="59"/>
      <c r="DQ361" s="59"/>
      <c r="DR361" s="59"/>
      <c r="DS361" s="59"/>
      <c r="DT361" s="59"/>
      <c r="DU361" s="59"/>
      <c r="DV361" s="59"/>
      <c r="DW361" s="59"/>
      <c r="DX361" s="59"/>
      <c r="DY361" s="59"/>
      <c r="DZ361" s="59"/>
      <c r="EA361" s="59"/>
      <c r="EB361" s="59"/>
      <c r="EC361" s="59"/>
      <c r="ED361" s="59"/>
      <c r="EE361" s="59"/>
      <c r="EF361" s="59"/>
      <c r="EG361" s="59"/>
      <c r="EH361" s="59"/>
      <c r="EI361" s="59"/>
      <c r="EJ361" s="59"/>
      <c r="EK361" s="59"/>
      <c r="EL361" s="59"/>
      <c r="EM361" s="59"/>
      <c r="EN361" s="59"/>
      <c r="EO361" s="59"/>
      <c r="EP361" s="59"/>
      <c r="EQ361" s="59"/>
      <c r="ER361" s="59"/>
      <c r="ES361" s="59"/>
      <c r="ET361" s="59"/>
      <c r="EU361" s="59"/>
      <c r="EV361" s="59"/>
      <c r="EW361" s="59"/>
    </row>
    <row r="362" spans="1:153" outlineLevel="1" x14ac:dyDescent="0.2">
      <c r="A362" s="17">
        <v>156</v>
      </c>
      <c r="B362" s="17">
        <v>0</v>
      </c>
      <c r="C362" s="1">
        <v>0.29574365608070868</v>
      </c>
      <c r="D362" s="1">
        <f t="shared" si="22"/>
        <v>-0.29574365608070868</v>
      </c>
      <c r="E362" s="1">
        <f t="shared" si="23"/>
        <v>0.70122572843223108</v>
      </c>
      <c r="F362" s="1">
        <f t="shared" si="24"/>
        <v>-0.83739221899431993</v>
      </c>
      <c r="G362" s="1">
        <f t="shared" si="25"/>
        <v>-0.64802585663782386</v>
      </c>
      <c r="H362" s="1">
        <v>0.41307775851401179</v>
      </c>
      <c r="I362" s="1">
        <f t="shared" si="26"/>
        <v>0.29555336882009087</v>
      </c>
      <c r="J362" s="1">
        <f t="shared" si="27"/>
        <v>-0.84586693970817672</v>
      </c>
      <c r="AZ362" s="59"/>
      <c r="BA362" s="59"/>
      <c r="BB362" s="59"/>
      <c r="BC362" s="59"/>
      <c r="BD362" s="59"/>
      <c r="BE362" s="59"/>
      <c r="BF362" s="59"/>
      <c r="BG362" s="72"/>
      <c r="BH362" s="59"/>
      <c r="BI362" s="59"/>
      <c r="BJ362" s="59"/>
      <c r="BK362" s="59">
        <f t="shared" si="28"/>
        <v>1</v>
      </c>
      <c r="BL362" s="59">
        <f t="shared" si="29"/>
        <v>0.29574365608070868</v>
      </c>
      <c r="BM362" s="59" t="e">
        <f t="shared" si="30"/>
        <v>#N/A</v>
      </c>
      <c r="BN362" s="59"/>
      <c r="BO362" s="59"/>
      <c r="BP362" s="59"/>
      <c r="BQ362" s="59"/>
      <c r="BR362" s="59"/>
      <c r="BS362" s="59"/>
      <c r="BT362" s="59"/>
      <c r="BU362" s="59"/>
      <c r="BV362" s="59"/>
      <c r="BW362" s="59"/>
      <c r="BX362" s="59"/>
      <c r="BY362" s="59"/>
      <c r="BZ362" s="59"/>
      <c r="CA362" s="59"/>
      <c r="CB362" s="59"/>
      <c r="CC362" s="59"/>
      <c r="CD362" s="59"/>
      <c r="CE362" s="59"/>
      <c r="CF362" s="59"/>
      <c r="CG362" s="59"/>
      <c r="CH362" s="59"/>
      <c r="CI362" s="59"/>
      <c r="CJ362" s="59"/>
      <c r="CK362" s="59"/>
      <c r="CL362" s="59"/>
      <c r="CM362" s="59"/>
      <c r="CN362" s="59"/>
      <c r="CO362" s="59"/>
      <c r="CP362" s="59"/>
      <c r="CQ362" s="59"/>
      <c r="CR362" s="59"/>
      <c r="CS362" s="59"/>
      <c r="CT362" s="59"/>
      <c r="CU362" s="59"/>
      <c r="CV362" s="59"/>
      <c r="CW362" s="59"/>
      <c r="CX362" s="59"/>
      <c r="CY362" s="59"/>
      <c r="CZ362" s="59"/>
      <c r="DA362" s="59"/>
      <c r="DB362" s="59"/>
      <c r="DC362" s="59"/>
      <c r="DD362" s="59"/>
      <c r="DE362" s="59"/>
      <c r="DF362" s="59"/>
      <c r="DG362" s="59"/>
      <c r="DH362" s="59"/>
      <c r="DI362" s="59"/>
      <c r="DJ362" s="59"/>
      <c r="DK362" s="59"/>
      <c r="DL362" s="59"/>
      <c r="DM362" s="59"/>
      <c r="DN362" s="59"/>
      <c r="DO362" s="59"/>
      <c r="DP362" s="59"/>
      <c r="DQ362" s="59"/>
      <c r="DR362" s="59"/>
      <c r="DS362" s="59"/>
      <c r="DT362" s="59"/>
      <c r="DU362" s="59"/>
      <c r="DV362" s="59"/>
      <c r="DW362" s="59"/>
      <c r="DX362" s="59"/>
      <c r="DY362" s="59"/>
      <c r="DZ362" s="59"/>
      <c r="EA362" s="59"/>
      <c r="EB362" s="59"/>
      <c r="EC362" s="59"/>
      <c r="ED362" s="59"/>
      <c r="EE362" s="59"/>
      <c r="EF362" s="59"/>
      <c r="EG362" s="59"/>
      <c r="EH362" s="59"/>
      <c r="EI362" s="59"/>
      <c r="EJ362" s="59"/>
      <c r="EK362" s="59"/>
      <c r="EL362" s="59"/>
      <c r="EM362" s="59"/>
      <c r="EN362" s="59"/>
      <c r="EO362" s="59"/>
      <c r="EP362" s="59"/>
      <c r="EQ362" s="59"/>
      <c r="ER362" s="59"/>
      <c r="ES362" s="59"/>
      <c r="ET362" s="59"/>
      <c r="EU362" s="59"/>
      <c r="EV362" s="59"/>
      <c r="EW362" s="59"/>
    </row>
    <row r="363" spans="1:153" outlineLevel="1" x14ac:dyDescent="0.2">
      <c r="A363" s="17">
        <v>157</v>
      </c>
      <c r="B363" s="17">
        <v>0</v>
      </c>
      <c r="C363" s="1">
        <v>1.0637370899531414E-8</v>
      </c>
      <c r="D363" s="1">
        <f t="shared" si="22"/>
        <v>-1.0637370899531414E-8</v>
      </c>
      <c r="E363" s="1">
        <f t="shared" si="23"/>
        <v>2.1274741854959972E-8</v>
      </c>
      <c r="F363" s="1">
        <f t="shared" si="24"/>
        <v>-1.4585863654566352E-4</v>
      </c>
      <c r="G363" s="1">
        <f t="shared" si="25"/>
        <v>-1.0313763140912766E-4</v>
      </c>
      <c r="H363" s="1">
        <v>3.9721818695340333E-7</v>
      </c>
      <c r="I363" s="1">
        <f t="shared" si="26"/>
        <v>4.2253589059988579E-15</v>
      </c>
      <c r="J363" s="1">
        <f t="shared" si="27"/>
        <v>-1.0313765189320523E-4</v>
      </c>
      <c r="AZ363" s="59"/>
      <c r="BA363" s="59"/>
      <c r="BB363" s="59"/>
      <c r="BC363" s="59"/>
      <c r="BD363" s="59"/>
      <c r="BE363" s="59"/>
      <c r="BF363" s="59"/>
      <c r="BG363" s="72"/>
      <c r="BH363" s="59"/>
      <c r="BI363" s="59"/>
      <c r="BJ363" s="59"/>
      <c r="BK363" s="59">
        <f t="shared" si="28"/>
        <v>1</v>
      </c>
      <c r="BL363" s="59">
        <f t="shared" si="29"/>
        <v>1.0637370899531414E-8</v>
      </c>
      <c r="BM363" s="59" t="e">
        <f t="shared" si="30"/>
        <v>#N/A</v>
      </c>
      <c r="BN363" s="59"/>
      <c r="BO363" s="59"/>
      <c r="BP363" s="59"/>
      <c r="BQ363" s="59"/>
      <c r="BR363" s="59"/>
      <c r="BS363" s="59"/>
      <c r="BT363" s="59"/>
      <c r="BU363" s="59"/>
      <c r="BV363" s="59"/>
      <c r="BW363" s="59"/>
      <c r="BX363" s="59"/>
      <c r="BY363" s="59"/>
      <c r="BZ363" s="59"/>
      <c r="CA363" s="59"/>
      <c r="CB363" s="59"/>
      <c r="CC363" s="59"/>
      <c r="CD363" s="59"/>
      <c r="CE363" s="59"/>
      <c r="CF363" s="59"/>
      <c r="CG363" s="59"/>
      <c r="CH363" s="59"/>
      <c r="CI363" s="59"/>
      <c r="CJ363" s="59"/>
      <c r="CK363" s="59"/>
      <c r="CL363" s="59"/>
      <c r="CM363" s="59"/>
      <c r="CN363" s="59"/>
      <c r="CO363" s="59"/>
      <c r="CP363" s="59"/>
      <c r="CQ363" s="59"/>
      <c r="CR363" s="59"/>
      <c r="CS363" s="59"/>
      <c r="CT363" s="59"/>
      <c r="CU363" s="59"/>
      <c r="CV363" s="59"/>
      <c r="CW363" s="59"/>
      <c r="CX363" s="59"/>
      <c r="CY363" s="59"/>
      <c r="CZ363" s="59"/>
      <c r="DA363" s="59"/>
      <c r="DB363" s="59"/>
      <c r="DC363" s="59"/>
      <c r="DD363" s="59"/>
      <c r="DE363" s="59"/>
      <c r="DF363" s="59"/>
      <c r="DG363" s="59"/>
      <c r="DH363" s="59"/>
      <c r="DI363" s="59"/>
      <c r="DJ363" s="59"/>
      <c r="DK363" s="59"/>
      <c r="DL363" s="59"/>
      <c r="DM363" s="59"/>
      <c r="DN363" s="59"/>
      <c r="DO363" s="59"/>
      <c r="DP363" s="59"/>
      <c r="DQ363" s="59"/>
      <c r="DR363" s="59"/>
      <c r="DS363" s="59"/>
      <c r="DT363" s="59"/>
      <c r="DU363" s="59"/>
      <c r="DV363" s="59"/>
      <c r="DW363" s="59"/>
      <c r="DX363" s="59"/>
      <c r="DY363" s="59"/>
      <c r="DZ363" s="59"/>
      <c r="EA363" s="59"/>
      <c r="EB363" s="59"/>
      <c r="EC363" s="59"/>
      <c r="ED363" s="59"/>
      <c r="EE363" s="59"/>
      <c r="EF363" s="59"/>
      <c r="EG363" s="59"/>
      <c r="EH363" s="59"/>
      <c r="EI363" s="59"/>
      <c r="EJ363" s="59"/>
      <c r="EK363" s="59"/>
      <c r="EL363" s="59"/>
      <c r="EM363" s="59"/>
      <c r="EN363" s="59"/>
      <c r="EO363" s="59"/>
      <c r="EP363" s="59"/>
      <c r="EQ363" s="59"/>
      <c r="ER363" s="59"/>
      <c r="ES363" s="59"/>
      <c r="ET363" s="59"/>
      <c r="EU363" s="59"/>
      <c r="EV363" s="59"/>
      <c r="EW363" s="59"/>
    </row>
    <row r="364" spans="1:153" outlineLevel="1" x14ac:dyDescent="0.2">
      <c r="A364" s="17">
        <v>158</v>
      </c>
      <c r="B364" s="17">
        <v>0</v>
      </c>
      <c r="C364" s="1">
        <v>6.6961683723501322E-2</v>
      </c>
      <c r="D364" s="1">
        <f t="shared" si="22"/>
        <v>-6.6961683723501322E-2</v>
      </c>
      <c r="E364" s="1">
        <f t="shared" si="23"/>
        <v>0.1386180223151656</v>
      </c>
      <c r="F364" s="1">
        <f t="shared" si="24"/>
        <v>-0.37231441325197928</v>
      </c>
      <c r="G364" s="1">
        <f t="shared" si="25"/>
        <v>-0.26789428148334055</v>
      </c>
      <c r="H364" s="1">
        <v>0.19635241282088245</v>
      </c>
      <c r="I364" s="1">
        <f t="shared" si="26"/>
        <v>1.7534665422715489E-2</v>
      </c>
      <c r="J364" s="1">
        <f t="shared" si="27"/>
        <v>-0.2988344215015914</v>
      </c>
      <c r="AZ364" s="59"/>
      <c r="BA364" s="59"/>
      <c r="BB364" s="59"/>
      <c r="BC364" s="59"/>
      <c r="BD364" s="59"/>
      <c r="BE364" s="59"/>
      <c r="BF364" s="59"/>
      <c r="BG364" s="72"/>
      <c r="BH364" s="59"/>
      <c r="BI364" s="59"/>
      <c r="BJ364" s="59"/>
      <c r="BK364" s="59">
        <f t="shared" si="28"/>
        <v>1</v>
      </c>
      <c r="BL364" s="59">
        <f t="shared" si="29"/>
        <v>6.6961683723501322E-2</v>
      </c>
      <c r="BM364" s="59" t="e">
        <f t="shared" si="30"/>
        <v>#N/A</v>
      </c>
      <c r="BN364" s="59"/>
      <c r="BO364" s="59"/>
      <c r="BP364" s="59"/>
      <c r="BQ364" s="59"/>
      <c r="BR364" s="59"/>
      <c r="BS364" s="59"/>
      <c r="BT364" s="59"/>
      <c r="BU364" s="59"/>
      <c r="BV364" s="59"/>
      <c r="BW364" s="59"/>
      <c r="BX364" s="59"/>
      <c r="BY364" s="59"/>
      <c r="BZ364" s="59"/>
      <c r="CA364" s="59"/>
      <c r="CB364" s="59"/>
      <c r="CC364" s="59"/>
      <c r="CD364" s="59"/>
      <c r="CE364" s="59"/>
      <c r="CF364" s="59"/>
      <c r="CG364" s="59"/>
      <c r="CH364" s="59"/>
      <c r="CI364" s="59"/>
      <c r="CJ364" s="59"/>
      <c r="CK364" s="59"/>
      <c r="CL364" s="59"/>
      <c r="CM364" s="59"/>
      <c r="CN364" s="59"/>
      <c r="CO364" s="59"/>
      <c r="CP364" s="59"/>
      <c r="CQ364" s="59"/>
      <c r="CR364" s="59"/>
      <c r="CS364" s="59"/>
      <c r="CT364" s="59"/>
      <c r="CU364" s="59"/>
      <c r="CV364" s="59"/>
      <c r="CW364" s="59"/>
      <c r="CX364" s="59"/>
      <c r="CY364" s="59"/>
      <c r="CZ364" s="59"/>
      <c r="DA364" s="59"/>
      <c r="DB364" s="59"/>
      <c r="DC364" s="59"/>
      <c r="DD364" s="59"/>
      <c r="DE364" s="59"/>
      <c r="DF364" s="59"/>
      <c r="DG364" s="59"/>
      <c r="DH364" s="59"/>
      <c r="DI364" s="59"/>
      <c r="DJ364" s="59"/>
      <c r="DK364" s="59"/>
      <c r="DL364" s="59"/>
      <c r="DM364" s="59"/>
      <c r="DN364" s="59"/>
      <c r="DO364" s="59"/>
      <c r="DP364" s="59"/>
      <c r="DQ364" s="59"/>
      <c r="DR364" s="59"/>
      <c r="DS364" s="59"/>
      <c r="DT364" s="59"/>
      <c r="DU364" s="59"/>
      <c r="DV364" s="59"/>
      <c r="DW364" s="59"/>
      <c r="DX364" s="59"/>
      <c r="DY364" s="59"/>
      <c r="DZ364" s="59"/>
      <c r="EA364" s="59"/>
      <c r="EB364" s="59"/>
      <c r="EC364" s="59"/>
      <c r="ED364" s="59"/>
      <c r="EE364" s="59"/>
      <c r="EF364" s="59"/>
      <c r="EG364" s="59"/>
      <c r="EH364" s="59"/>
      <c r="EI364" s="59"/>
      <c r="EJ364" s="59"/>
      <c r="EK364" s="59"/>
      <c r="EL364" s="59"/>
      <c r="EM364" s="59"/>
      <c r="EN364" s="59"/>
      <c r="EO364" s="59"/>
      <c r="EP364" s="59"/>
      <c r="EQ364" s="59"/>
      <c r="ER364" s="59"/>
      <c r="ES364" s="59"/>
      <c r="ET364" s="59"/>
      <c r="EU364" s="59"/>
      <c r="EV364" s="59"/>
      <c r="EW364" s="59"/>
    </row>
    <row r="365" spans="1:153" outlineLevel="1" x14ac:dyDescent="0.2">
      <c r="A365" s="17">
        <v>159</v>
      </c>
      <c r="B365" s="17">
        <v>0</v>
      </c>
      <c r="C365" s="1">
        <v>4.2338918607003354E-2</v>
      </c>
      <c r="D365" s="1">
        <f t="shared" si="22"/>
        <v>-4.2338918607003354E-2</v>
      </c>
      <c r="E365" s="1">
        <f t="shared" si="23"/>
        <v>8.6522681713561755E-2</v>
      </c>
      <c r="F365" s="1">
        <f t="shared" si="24"/>
        <v>-0.29414738093949055</v>
      </c>
      <c r="G365" s="1">
        <f t="shared" si="25"/>
        <v>-0.21026353494499361</v>
      </c>
      <c r="H365" s="1">
        <v>0.10463065545319641</v>
      </c>
      <c r="I365" s="1">
        <f t="shared" si="26"/>
        <v>5.1663597940004996E-3</v>
      </c>
      <c r="J365" s="1">
        <f t="shared" si="27"/>
        <v>-0.22220961707713069</v>
      </c>
      <c r="AZ365" s="59"/>
      <c r="BA365" s="59"/>
      <c r="BB365" s="59"/>
      <c r="BC365" s="59"/>
      <c r="BD365" s="59"/>
      <c r="BE365" s="59"/>
      <c r="BF365" s="59"/>
      <c r="BG365" s="72"/>
      <c r="BH365" s="59"/>
      <c r="BI365" s="59"/>
      <c r="BJ365" s="59"/>
      <c r="BK365" s="59">
        <f t="shared" si="28"/>
        <v>1</v>
      </c>
      <c r="BL365" s="59">
        <f t="shared" si="29"/>
        <v>4.2338918607003354E-2</v>
      </c>
      <c r="BM365" s="59" t="e">
        <f t="shared" si="30"/>
        <v>#N/A</v>
      </c>
      <c r="BN365" s="59"/>
      <c r="BO365" s="59"/>
      <c r="BP365" s="59"/>
      <c r="BQ365" s="59"/>
      <c r="BR365" s="59"/>
      <c r="BS365" s="59"/>
      <c r="BT365" s="59"/>
      <c r="BU365" s="59"/>
      <c r="BV365" s="59"/>
      <c r="BW365" s="59"/>
      <c r="BX365" s="59"/>
      <c r="BY365" s="59"/>
      <c r="BZ365" s="59"/>
      <c r="CA365" s="59"/>
      <c r="CB365" s="59"/>
      <c r="CC365" s="59"/>
      <c r="CD365" s="59"/>
      <c r="CE365" s="59"/>
      <c r="CF365" s="59"/>
      <c r="CG365" s="59"/>
      <c r="CH365" s="59"/>
      <c r="CI365" s="59"/>
      <c r="CJ365" s="59"/>
      <c r="CK365" s="59"/>
      <c r="CL365" s="59"/>
      <c r="CM365" s="59"/>
      <c r="CN365" s="59"/>
      <c r="CO365" s="59"/>
      <c r="CP365" s="59"/>
      <c r="CQ365" s="59"/>
      <c r="CR365" s="59"/>
      <c r="CS365" s="59"/>
      <c r="CT365" s="59"/>
      <c r="CU365" s="59"/>
      <c r="CV365" s="59"/>
      <c r="CW365" s="59"/>
      <c r="CX365" s="59"/>
      <c r="CY365" s="59"/>
      <c r="CZ365" s="59"/>
      <c r="DA365" s="59"/>
      <c r="DB365" s="59"/>
      <c r="DC365" s="59"/>
      <c r="DD365" s="59"/>
      <c r="DE365" s="59"/>
      <c r="DF365" s="59"/>
      <c r="DG365" s="59"/>
      <c r="DH365" s="59"/>
      <c r="DI365" s="59"/>
      <c r="DJ365" s="59"/>
      <c r="DK365" s="59"/>
      <c r="DL365" s="59"/>
      <c r="DM365" s="59"/>
      <c r="DN365" s="59"/>
      <c r="DO365" s="59"/>
      <c r="DP365" s="59"/>
      <c r="DQ365" s="59"/>
      <c r="DR365" s="59"/>
      <c r="DS365" s="59"/>
      <c r="DT365" s="59"/>
      <c r="DU365" s="59"/>
      <c r="DV365" s="59"/>
      <c r="DW365" s="59"/>
      <c r="DX365" s="59"/>
      <c r="DY365" s="59"/>
      <c r="DZ365" s="59"/>
      <c r="EA365" s="59"/>
      <c r="EB365" s="59"/>
      <c r="EC365" s="59"/>
      <c r="ED365" s="59"/>
      <c r="EE365" s="59"/>
      <c r="EF365" s="59"/>
      <c r="EG365" s="59"/>
      <c r="EH365" s="59"/>
      <c r="EI365" s="59"/>
      <c r="EJ365" s="59"/>
      <c r="EK365" s="59"/>
      <c r="EL365" s="59"/>
      <c r="EM365" s="59"/>
      <c r="EN365" s="59"/>
      <c r="EO365" s="59"/>
      <c r="EP365" s="59"/>
      <c r="EQ365" s="59"/>
      <c r="ER365" s="59"/>
      <c r="ES365" s="59"/>
      <c r="ET365" s="59"/>
      <c r="EU365" s="59"/>
      <c r="EV365" s="59"/>
      <c r="EW365" s="59"/>
    </row>
    <row r="366" spans="1:153" outlineLevel="1" x14ac:dyDescent="0.2">
      <c r="A366" s="17">
        <v>160</v>
      </c>
      <c r="B366" s="17">
        <v>0</v>
      </c>
      <c r="C366" s="1">
        <v>3.8687372344877591E-5</v>
      </c>
      <c r="D366" s="1">
        <f t="shared" si="22"/>
        <v>-3.8687372344877591E-5</v>
      </c>
      <c r="E366" s="1">
        <f t="shared" si="23"/>
        <v>7.7376241441033967E-5</v>
      </c>
      <c r="F366" s="1">
        <f t="shared" si="24"/>
        <v>-8.7963766086402856E-3</v>
      </c>
      <c r="G366" s="1">
        <f t="shared" si="25"/>
        <v>-6.2200377101399211E-3</v>
      </c>
      <c r="H366" s="1">
        <v>3.7532212188888249E-4</v>
      </c>
      <c r="I366" s="1">
        <f t="shared" si="26"/>
        <v>1.4526240469330252E-8</v>
      </c>
      <c r="J366" s="1">
        <f t="shared" si="27"/>
        <v>-6.2212052976920798E-3</v>
      </c>
      <c r="AZ366" s="59"/>
      <c r="BA366" s="59"/>
      <c r="BB366" s="59"/>
      <c r="BC366" s="59"/>
      <c r="BD366" s="59"/>
      <c r="BE366" s="59"/>
      <c r="BF366" s="59"/>
      <c r="BG366" s="72"/>
      <c r="BH366" s="59"/>
      <c r="BI366" s="59"/>
      <c r="BJ366" s="59"/>
      <c r="BK366" s="59">
        <f t="shared" si="28"/>
        <v>1</v>
      </c>
      <c r="BL366" s="59">
        <f t="shared" si="29"/>
        <v>3.8687372344877591E-5</v>
      </c>
      <c r="BM366" s="59" t="e">
        <f t="shared" si="30"/>
        <v>#N/A</v>
      </c>
      <c r="BN366" s="59"/>
      <c r="BO366" s="59"/>
      <c r="BP366" s="59"/>
      <c r="BQ366" s="59"/>
      <c r="BR366" s="59"/>
      <c r="BS366" s="59"/>
      <c r="BT366" s="59"/>
      <c r="BU366" s="59"/>
      <c r="BV366" s="59"/>
      <c r="BW366" s="59"/>
      <c r="BX366" s="59"/>
      <c r="BY366" s="59"/>
      <c r="BZ366" s="59"/>
      <c r="CA366" s="59"/>
      <c r="CB366" s="59"/>
      <c r="CC366" s="59"/>
      <c r="CD366" s="59"/>
      <c r="CE366" s="59"/>
      <c r="CF366" s="59"/>
      <c r="CG366" s="59"/>
      <c r="CH366" s="59"/>
      <c r="CI366" s="59"/>
      <c r="CJ366" s="59"/>
      <c r="CK366" s="59"/>
      <c r="CL366" s="59"/>
      <c r="CM366" s="59"/>
      <c r="CN366" s="59"/>
      <c r="CO366" s="59"/>
      <c r="CP366" s="59"/>
      <c r="CQ366" s="59"/>
      <c r="CR366" s="59"/>
      <c r="CS366" s="59"/>
      <c r="CT366" s="59"/>
      <c r="CU366" s="59"/>
      <c r="CV366" s="59"/>
      <c r="CW366" s="59"/>
      <c r="CX366" s="59"/>
      <c r="CY366" s="59"/>
      <c r="CZ366" s="59"/>
      <c r="DA366" s="59"/>
      <c r="DB366" s="59"/>
      <c r="DC366" s="59"/>
      <c r="DD366" s="59"/>
      <c r="DE366" s="59"/>
      <c r="DF366" s="59"/>
      <c r="DG366" s="59"/>
      <c r="DH366" s="59"/>
      <c r="DI366" s="59"/>
      <c r="DJ366" s="59"/>
      <c r="DK366" s="59"/>
      <c r="DL366" s="59"/>
      <c r="DM366" s="59"/>
      <c r="DN366" s="59"/>
      <c r="DO366" s="59"/>
      <c r="DP366" s="59"/>
      <c r="DQ366" s="59"/>
      <c r="DR366" s="59"/>
      <c r="DS366" s="59"/>
      <c r="DT366" s="59"/>
      <c r="DU366" s="59"/>
      <c r="DV366" s="59"/>
      <c r="DW366" s="59"/>
      <c r="DX366" s="59"/>
      <c r="DY366" s="59"/>
      <c r="DZ366" s="59"/>
      <c r="EA366" s="59"/>
      <c r="EB366" s="59"/>
      <c r="EC366" s="59"/>
      <c r="ED366" s="59"/>
      <c r="EE366" s="59"/>
      <c r="EF366" s="59"/>
      <c r="EG366" s="59"/>
      <c r="EH366" s="59"/>
      <c r="EI366" s="59"/>
      <c r="EJ366" s="59"/>
      <c r="EK366" s="59"/>
      <c r="EL366" s="59"/>
      <c r="EM366" s="59"/>
      <c r="EN366" s="59"/>
      <c r="EO366" s="59"/>
      <c r="EP366" s="59"/>
      <c r="EQ366" s="59"/>
      <c r="ER366" s="59"/>
      <c r="ES366" s="59"/>
      <c r="ET366" s="59"/>
      <c r="EU366" s="59"/>
      <c r="EV366" s="59"/>
      <c r="EW366" s="59"/>
    </row>
    <row r="367" spans="1:153" outlineLevel="1" x14ac:dyDescent="0.2">
      <c r="A367" s="17">
        <v>161</v>
      </c>
      <c r="B367" s="17">
        <v>0</v>
      </c>
      <c r="C367" s="1">
        <v>7.1241829651006578E-4</v>
      </c>
      <c r="D367" s="1">
        <f t="shared" si="22"/>
        <v>-7.1241829651006578E-4</v>
      </c>
      <c r="E367" s="1">
        <f t="shared" si="23"/>
        <v>1.4253443740320706E-3</v>
      </c>
      <c r="F367" s="1">
        <f t="shared" si="24"/>
        <v>-3.7753733246290631E-2</v>
      </c>
      <c r="G367" s="1">
        <f t="shared" si="25"/>
        <v>-2.6700677859891664E-2</v>
      </c>
      <c r="H367" s="1">
        <v>6.068048169725504E-3</v>
      </c>
      <c r="I367" s="1">
        <f t="shared" si="26"/>
        <v>4.3524815798862011E-6</v>
      </c>
      <c r="J367" s="1">
        <f t="shared" si="27"/>
        <v>-2.6782058915579943E-2</v>
      </c>
      <c r="AZ367" s="59"/>
      <c r="BA367" s="59"/>
      <c r="BB367" s="59"/>
      <c r="BC367" s="59"/>
      <c r="BD367" s="59"/>
      <c r="BE367" s="59"/>
      <c r="BF367" s="59"/>
      <c r="BG367" s="72"/>
      <c r="BH367" s="59"/>
      <c r="BI367" s="59"/>
      <c r="BJ367" s="59"/>
      <c r="BK367" s="59">
        <f t="shared" si="28"/>
        <v>1</v>
      </c>
      <c r="BL367" s="59">
        <f t="shared" si="29"/>
        <v>7.1241829651006578E-4</v>
      </c>
      <c r="BM367" s="59" t="e">
        <f t="shared" si="30"/>
        <v>#N/A</v>
      </c>
      <c r="BN367" s="59"/>
      <c r="BO367" s="59"/>
      <c r="BP367" s="59"/>
      <c r="BQ367" s="59"/>
      <c r="BR367" s="59"/>
      <c r="BS367" s="59"/>
      <c r="BT367" s="59"/>
      <c r="BU367" s="59"/>
      <c r="BV367" s="59"/>
      <c r="BW367" s="59"/>
      <c r="BX367" s="59"/>
      <c r="BY367" s="59"/>
      <c r="BZ367" s="59"/>
      <c r="CA367" s="59"/>
      <c r="CB367" s="59"/>
      <c r="CC367" s="59"/>
      <c r="CD367" s="59"/>
      <c r="CE367" s="59"/>
      <c r="CF367" s="59"/>
      <c r="CG367" s="59"/>
      <c r="CH367" s="59"/>
      <c r="CI367" s="59"/>
      <c r="CJ367" s="59"/>
      <c r="CK367" s="59"/>
      <c r="CL367" s="59"/>
      <c r="CM367" s="59"/>
      <c r="CN367" s="59"/>
      <c r="CO367" s="59"/>
      <c r="CP367" s="59"/>
      <c r="CQ367" s="59"/>
      <c r="CR367" s="59"/>
      <c r="CS367" s="59"/>
      <c r="CT367" s="59"/>
      <c r="CU367" s="59"/>
      <c r="CV367" s="59"/>
      <c r="CW367" s="59"/>
      <c r="CX367" s="59"/>
      <c r="CY367" s="59"/>
      <c r="CZ367" s="59"/>
      <c r="DA367" s="59"/>
      <c r="DB367" s="59"/>
      <c r="DC367" s="59"/>
      <c r="DD367" s="59"/>
      <c r="DE367" s="59"/>
      <c r="DF367" s="59"/>
      <c r="DG367" s="59"/>
      <c r="DH367" s="59"/>
      <c r="DI367" s="59"/>
      <c r="DJ367" s="59"/>
      <c r="DK367" s="59"/>
      <c r="DL367" s="59"/>
      <c r="DM367" s="59"/>
      <c r="DN367" s="59"/>
      <c r="DO367" s="59"/>
      <c r="DP367" s="59"/>
      <c r="DQ367" s="59"/>
      <c r="DR367" s="59"/>
      <c r="DS367" s="59"/>
      <c r="DT367" s="59"/>
      <c r="DU367" s="59"/>
      <c r="DV367" s="59"/>
      <c r="DW367" s="59"/>
      <c r="DX367" s="59"/>
      <c r="DY367" s="59"/>
      <c r="DZ367" s="59"/>
      <c r="EA367" s="59"/>
      <c r="EB367" s="59"/>
      <c r="EC367" s="59"/>
      <c r="ED367" s="59"/>
      <c r="EE367" s="59"/>
      <c r="EF367" s="59"/>
      <c r="EG367" s="59"/>
      <c r="EH367" s="59"/>
      <c r="EI367" s="59"/>
      <c r="EJ367" s="59"/>
      <c r="EK367" s="59"/>
      <c r="EL367" s="59"/>
      <c r="EM367" s="59"/>
      <c r="EN367" s="59"/>
      <c r="EO367" s="59"/>
      <c r="EP367" s="59"/>
      <c r="EQ367" s="59"/>
      <c r="ER367" s="59"/>
      <c r="ES367" s="59"/>
      <c r="ET367" s="59"/>
      <c r="EU367" s="59"/>
      <c r="EV367" s="59"/>
      <c r="EW367" s="59"/>
    </row>
    <row r="368" spans="1:153" outlineLevel="1" x14ac:dyDescent="0.2">
      <c r="A368" s="17">
        <v>162</v>
      </c>
      <c r="B368" s="17">
        <v>0</v>
      </c>
      <c r="C368" s="1">
        <v>2.0244045127815765E-5</v>
      </c>
      <c r="D368" s="1">
        <f t="shared" si="22"/>
        <v>-2.0244045127815765E-5</v>
      </c>
      <c r="E368" s="1">
        <f t="shared" si="23"/>
        <v>4.0488500082612083E-5</v>
      </c>
      <c r="F368" s="1">
        <f t="shared" si="24"/>
        <v>-6.3630574476906997E-3</v>
      </c>
      <c r="G368" s="1">
        <f t="shared" si="25"/>
        <v>-4.4993838419805339E-3</v>
      </c>
      <c r="H368" s="1">
        <v>2.1169963046065296E-4</v>
      </c>
      <c r="I368" s="1">
        <f t="shared" si="26"/>
        <v>4.2866511158320345E-9</v>
      </c>
      <c r="J368" s="1">
        <f t="shared" si="27"/>
        <v>-4.499860176560083E-3</v>
      </c>
      <c r="AZ368" s="59"/>
      <c r="BA368" s="59"/>
      <c r="BB368" s="59"/>
      <c r="BC368" s="59"/>
      <c r="BD368" s="59"/>
      <c r="BE368" s="59"/>
      <c r="BF368" s="59"/>
      <c r="BG368" s="72"/>
      <c r="BH368" s="59"/>
      <c r="BI368" s="59"/>
      <c r="BJ368" s="59"/>
      <c r="BK368" s="59">
        <f t="shared" si="28"/>
        <v>1</v>
      </c>
      <c r="BL368" s="59">
        <f t="shared" si="29"/>
        <v>2.0244045127815765E-5</v>
      </c>
      <c r="BM368" s="59" t="e">
        <f t="shared" si="30"/>
        <v>#N/A</v>
      </c>
      <c r="BN368" s="59"/>
      <c r="BO368" s="59"/>
      <c r="BP368" s="59"/>
      <c r="BQ368" s="59"/>
      <c r="BR368" s="59"/>
      <c r="BS368" s="59"/>
      <c r="BT368" s="59"/>
      <c r="BU368" s="59"/>
      <c r="BV368" s="59"/>
      <c r="BW368" s="59"/>
      <c r="BX368" s="59"/>
      <c r="BY368" s="59"/>
      <c r="BZ368" s="59"/>
      <c r="CA368" s="59"/>
      <c r="CB368" s="59"/>
      <c r="CC368" s="59"/>
      <c r="CD368" s="59"/>
      <c r="CE368" s="59"/>
      <c r="CF368" s="59"/>
      <c r="CG368" s="59"/>
      <c r="CH368" s="59"/>
      <c r="CI368" s="59"/>
      <c r="CJ368" s="59"/>
      <c r="CK368" s="59"/>
      <c r="CL368" s="59"/>
      <c r="CM368" s="59"/>
      <c r="CN368" s="59"/>
      <c r="CO368" s="59"/>
      <c r="CP368" s="59"/>
      <c r="CQ368" s="59"/>
      <c r="CR368" s="59"/>
      <c r="CS368" s="59"/>
      <c r="CT368" s="59"/>
      <c r="CU368" s="59"/>
      <c r="CV368" s="59"/>
      <c r="CW368" s="59"/>
      <c r="CX368" s="59"/>
      <c r="CY368" s="59"/>
      <c r="CZ368" s="59"/>
      <c r="DA368" s="59"/>
      <c r="DB368" s="59"/>
      <c r="DC368" s="59"/>
      <c r="DD368" s="59"/>
      <c r="DE368" s="59"/>
      <c r="DF368" s="59"/>
      <c r="DG368" s="59"/>
      <c r="DH368" s="59"/>
      <c r="DI368" s="59"/>
      <c r="DJ368" s="59"/>
      <c r="DK368" s="59"/>
      <c r="DL368" s="59"/>
      <c r="DM368" s="59"/>
      <c r="DN368" s="59"/>
      <c r="DO368" s="59"/>
      <c r="DP368" s="59"/>
      <c r="DQ368" s="59"/>
      <c r="DR368" s="59"/>
      <c r="DS368" s="59"/>
      <c r="DT368" s="59"/>
      <c r="DU368" s="59"/>
      <c r="DV368" s="59"/>
      <c r="DW368" s="59"/>
      <c r="DX368" s="59"/>
      <c r="DY368" s="59"/>
      <c r="DZ368" s="59"/>
      <c r="EA368" s="59"/>
      <c r="EB368" s="59"/>
      <c r="EC368" s="59"/>
      <c r="ED368" s="59"/>
      <c r="EE368" s="59"/>
      <c r="EF368" s="59"/>
      <c r="EG368" s="59"/>
      <c r="EH368" s="59"/>
      <c r="EI368" s="59"/>
      <c r="EJ368" s="59"/>
      <c r="EK368" s="59"/>
      <c r="EL368" s="59"/>
      <c r="EM368" s="59"/>
      <c r="EN368" s="59"/>
      <c r="EO368" s="59"/>
      <c r="EP368" s="59"/>
      <c r="EQ368" s="59"/>
      <c r="ER368" s="59"/>
      <c r="ES368" s="59"/>
      <c r="ET368" s="59"/>
      <c r="EU368" s="59"/>
      <c r="EV368" s="59"/>
      <c r="EW368" s="59"/>
    </row>
    <row r="369" spans="1:153" outlineLevel="1" x14ac:dyDescent="0.2">
      <c r="A369" s="17">
        <v>163</v>
      </c>
      <c r="B369" s="17">
        <v>0</v>
      </c>
      <c r="C369" s="1">
        <v>1.8506242478048192E-4</v>
      </c>
      <c r="D369" s="1">
        <f t="shared" si="22"/>
        <v>-1.8506242478048192E-4</v>
      </c>
      <c r="E369" s="1">
        <f t="shared" si="23"/>
        <v>3.7015910188792096E-4</v>
      </c>
      <c r="F369" s="1">
        <f t="shared" si="24"/>
        <v>-1.9239519273825969E-2</v>
      </c>
      <c r="G369" s="1">
        <f t="shared" si="25"/>
        <v>-1.3605024043372996E-2</v>
      </c>
      <c r="H369" s="1">
        <v>1.269763718656962E-3</v>
      </c>
      <c r="I369" s="1">
        <f t="shared" si="26"/>
        <v>2.3532785849510996E-7</v>
      </c>
      <c r="J369" s="1">
        <f t="shared" si="27"/>
        <v>-1.3613669860814623E-2</v>
      </c>
      <c r="AZ369" s="59"/>
      <c r="BA369" s="59"/>
      <c r="BB369" s="59"/>
      <c r="BC369" s="59"/>
      <c r="BD369" s="59"/>
      <c r="BE369" s="59"/>
      <c r="BF369" s="59"/>
      <c r="BG369" s="72"/>
      <c r="BH369" s="59"/>
      <c r="BI369" s="59"/>
      <c r="BJ369" s="59"/>
      <c r="BK369" s="59">
        <f t="shared" si="28"/>
        <v>1</v>
      </c>
      <c r="BL369" s="59">
        <f t="shared" si="29"/>
        <v>1.8506242478048192E-4</v>
      </c>
      <c r="BM369" s="59" t="e">
        <f t="shared" si="30"/>
        <v>#N/A</v>
      </c>
      <c r="BN369" s="59"/>
      <c r="BO369" s="59"/>
      <c r="BP369" s="59"/>
      <c r="BQ369" s="59"/>
      <c r="BR369" s="59"/>
      <c r="BS369" s="59"/>
      <c r="BT369" s="59"/>
      <c r="BU369" s="59"/>
      <c r="BV369" s="59"/>
      <c r="BW369" s="59"/>
      <c r="BX369" s="59"/>
      <c r="BY369" s="59"/>
      <c r="BZ369" s="59"/>
      <c r="CA369" s="59"/>
      <c r="CB369" s="59"/>
      <c r="CC369" s="59"/>
      <c r="CD369" s="59"/>
      <c r="CE369" s="59"/>
      <c r="CF369" s="59"/>
      <c r="CG369" s="59"/>
      <c r="CH369" s="59"/>
      <c r="CI369" s="59"/>
      <c r="CJ369" s="59"/>
      <c r="CK369" s="59"/>
      <c r="CL369" s="59"/>
      <c r="CM369" s="59"/>
      <c r="CN369" s="59"/>
      <c r="CO369" s="59"/>
      <c r="CP369" s="59"/>
      <c r="CQ369" s="59"/>
      <c r="CR369" s="59"/>
      <c r="CS369" s="59"/>
      <c r="CT369" s="59"/>
      <c r="CU369" s="59"/>
      <c r="CV369" s="59"/>
      <c r="CW369" s="59"/>
      <c r="CX369" s="59"/>
      <c r="CY369" s="59"/>
      <c r="CZ369" s="59"/>
      <c r="DA369" s="59"/>
      <c r="DB369" s="59"/>
      <c r="DC369" s="59"/>
      <c r="DD369" s="59"/>
      <c r="DE369" s="59"/>
      <c r="DF369" s="59"/>
      <c r="DG369" s="59"/>
      <c r="DH369" s="59"/>
      <c r="DI369" s="59"/>
      <c r="DJ369" s="59"/>
      <c r="DK369" s="59"/>
      <c r="DL369" s="59"/>
      <c r="DM369" s="59"/>
      <c r="DN369" s="59"/>
      <c r="DO369" s="59"/>
      <c r="DP369" s="59"/>
      <c r="DQ369" s="59"/>
      <c r="DR369" s="59"/>
      <c r="DS369" s="59"/>
      <c r="DT369" s="59"/>
      <c r="DU369" s="59"/>
      <c r="DV369" s="59"/>
      <c r="DW369" s="59"/>
      <c r="DX369" s="59"/>
      <c r="DY369" s="59"/>
      <c r="DZ369" s="59"/>
      <c r="EA369" s="59"/>
      <c r="EB369" s="59"/>
      <c r="EC369" s="59"/>
      <c r="ED369" s="59"/>
      <c r="EE369" s="59"/>
      <c r="EF369" s="59"/>
      <c r="EG369" s="59"/>
      <c r="EH369" s="59"/>
      <c r="EI369" s="59"/>
      <c r="EJ369" s="59"/>
      <c r="EK369" s="59"/>
      <c r="EL369" s="59"/>
      <c r="EM369" s="59"/>
      <c r="EN369" s="59"/>
      <c r="EO369" s="59"/>
      <c r="EP369" s="59"/>
      <c r="EQ369" s="59"/>
      <c r="ER369" s="59"/>
      <c r="ES369" s="59"/>
      <c r="ET369" s="59"/>
      <c r="EU369" s="59"/>
      <c r="EV369" s="59"/>
      <c r="EW369" s="59"/>
    </row>
    <row r="370" spans="1:153" outlineLevel="1" x14ac:dyDescent="0.2">
      <c r="A370" s="17">
        <v>164</v>
      </c>
      <c r="B370" s="17">
        <v>0</v>
      </c>
      <c r="C370" s="1">
        <v>3.1346633949028246E-3</v>
      </c>
      <c r="D370" s="1">
        <f t="shared" si="22"/>
        <v>-3.1346633949028246E-3</v>
      </c>
      <c r="E370" s="1">
        <f t="shared" si="23"/>
        <v>6.2791734871772758E-3</v>
      </c>
      <c r="F370" s="1">
        <f t="shared" si="24"/>
        <v>-7.9241236027571382E-2</v>
      </c>
      <c r="G370" s="1">
        <f t="shared" si="25"/>
        <v>-5.6076023467432644E-2</v>
      </c>
      <c r="H370" s="1">
        <v>1.4920874363190662E-2</v>
      </c>
      <c r="I370" s="1">
        <f t="shared" si="26"/>
        <v>4.762967026504922E-5</v>
      </c>
      <c r="J370" s="1">
        <f t="shared" si="27"/>
        <v>-5.6499115729231601E-2</v>
      </c>
      <c r="AZ370" s="59"/>
      <c r="BA370" s="59"/>
      <c r="BB370" s="59"/>
      <c r="BC370" s="59"/>
      <c r="BD370" s="59"/>
      <c r="BE370" s="59"/>
      <c r="BF370" s="59"/>
      <c r="BG370" s="72"/>
      <c r="BH370" s="59"/>
      <c r="BI370" s="59"/>
      <c r="BJ370" s="59"/>
      <c r="BK370" s="59">
        <f t="shared" si="28"/>
        <v>1</v>
      </c>
      <c r="BL370" s="59">
        <f t="shared" si="29"/>
        <v>3.1346633949028246E-3</v>
      </c>
      <c r="BM370" s="59" t="e">
        <f t="shared" si="30"/>
        <v>#N/A</v>
      </c>
      <c r="BN370" s="59"/>
      <c r="BO370" s="59"/>
      <c r="BP370" s="59"/>
      <c r="BQ370" s="59"/>
      <c r="BR370" s="59"/>
      <c r="BS370" s="59"/>
      <c r="BT370" s="59"/>
      <c r="BU370" s="59"/>
      <c r="BV370" s="59"/>
      <c r="BW370" s="59"/>
      <c r="BX370" s="59"/>
      <c r="BY370" s="59"/>
      <c r="BZ370" s="59"/>
      <c r="CA370" s="59"/>
      <c r="CB370" s="59"/>
      <c r="CC370" s="59"/>
      <c r="CD370" s="59"/>
      <c r="CE370" s="59"/>
      <c r="CF370" s="59"/>
      <c r="CG370" s="59"/>
      <c r="CH370" s="59"/>
      <c r="CI370" s="59"/>
      <c r="CJ370" s="59"/>
      <c r="CK370" s="59"/>
      <c r="CL370" s="59"/>
      <c r="CM370" s="59"/>
      <c r="CN370" s="59"/>
      <c r="CO370" s="59"/>
      <c r="CP370" s="59"/>
      <c r="CQ370" s="59"/>
      <c r="CR370" s="59"/>
      <c r="CS370" s="59"/>
      <c r="CT370" s="59"/>
      <c r="CU370" s="59"/>
      <c r="CV370" s="59"/>
      <c r="CW370" s="59"/>
      <c r="CX370" s="59"/>
      <c r="CY370" s="59"/>
      <c r="CZ370" s="59"/>
      <c r="DA370" s="59"/>
      <c r="DB370" s="59"/>
      <c r="DC370" s="59"/>
      <c r="DD370" s="59"/>
      <c r="DE370" s="59"/>
      <c r="DF370" s="59"/>
      <c r="DG370" s="59"/>
      <c r="DH370" s="59"/>
      <c r="DI370" s="59"/>
      <c r="DJ370" s="59"/>
      <c r="DK370" s="59"/>
      <c r="DL370" s="59"/>
      <c r="DM370" s="59"/>
      <c r="DN370" s="59"/>
      <c r="DO370" s="59"/>
      <c r="DP370" s="59"/>
      <c r="DQ370" s="59"/>
      <c r="DR370" s="59"/>
      <c r="DS370" s="59"/>
      <c r="DT370" s="59"/>
      <c r="DU370" s="59"/>
      <c r="DV370" s="59"/>
      <c r="DW370" s="59"/>
      <c r="DX370" s="59"/>
      <c r="DY370" s="59"/>
      <c r="DZ370" s="59"/>
      <c r="EA370" s="59"/>
      <c r="EB370" s="59"/>
      <c r="EC370" s="59"/>
      <c r="ED370" s="59"/>
      <c r="EE370" s="59"/>
      <c r="EF370" s="59"/>
      <c r="EG370" s="59"/>
      <c r="EH370" s="59"/>
      <c r="EI370" s="59"/>
      <c r="EJ370" s="59"/>
      <c r="EK370" s="59"/>
      <c r="EL370" s="59"/>
      <c r="EM370" s="59"/>
      <c r="EN370" s="59"/>
      <c r="EO370" s="59"/>
      <c r="EP370" s="59"/>
      <c r="EQ370" s="59"/>
      <c r="ER370" s="59"/>
      <c r="ES370" s="59"/>
      <c r="ET370" s="59"/>
      <c r="EU370" s="59"/>
      <c r="EV370" s="59"/>
      <c r="EW370" s="59"/>
    </row>
    <row r="371" spans="1:153" outlineLevel="1" x14ac:dyDescent="0.2">
      <c r="A371" s="17">
        <v>165</v>
      </c>
      <c r="B371" s="17">
        <v>0</v>
      </c>
      <c r="C371" s="1">
        <v>7.3168830409576377E-5</v>
      </c>
      <c r="D371" s="1">
        <f t="shared" si="22"/>
        <v>-7.3168830409576377E-5</v>
      </c>
      <c r="E371" s="1">
        <f t="shared" si="23"/>
        <v>1.4634301475802171E-4</v>
      </c>
      <c r="F371" s="1">
        <f t="shared" si="24"/>
        <v>-1.2097231698120926E-2</v>
      </c>
      <c r="G371" s="1">
        <f t="shared" si="25"/>
        <v>-8.5541910476134957E-3</v>
      </c>
      <c r="H371" s="1">
        <v>7.8562514312925419E-4</v>
      </c>
      <c r="I371" s="1">
        <f t="shared" si="26"/>
        <v>5.753267827333961E-8</v>
      </c>
      <c r="J371" s="1">
        <f t="shared" si="27"/>
        <v>-8.5575532225832061E-3</v>
      </c>
      <c r="AZ371" s="59"/>
      <c r="BA371" s="59"/>
      <c r="BB371" s="59"/>
      <c r="BC371" s="59"/>
      <c r="BD371" s="59"/>
      <c r="BE371" s="59"/>
      <c r="BF371" s="59"/>
      <c r="BG371" s="72"/>
      <c r="BH371" s="59"/>
      <c r="BI371" s="59"/>
      <c r="BJ371" s="59"/>
      <c r="BK371" s="59">
        <f t="shared" si="28"/>
        <v>1</v>
      </c>
      <c r="BL371" s="59">
        <f t="shared" si="29"/>
        <v>7.3168830409576377E-5</v>
      </c>
      <c r="BM371" s="59" t="e">
        <f t="shared" si="30"/>
        <v>#N/A</v>
      </c>
      <c r="BN371" s="59"/>
      <c r="BO371" s="59"/>
      <c r="BP371" s="59"/>
      <c r="BQ371" s="59"/>
      <c r="BR371" s="59"/>
      <c r="BS371" s="59"/>
      <c r="BT371" s="59"/>
      <c r="BU371" s="59"/>
      <c r="BV371" s="59"/>
      <c r="BW371" s="59"/>
      <c r="BX371" s="59"/>
      <c r="BY371" s="59"/>
      <c r="BZ371" s="59"/>
      <c r="CA371" s="59"/>
      <c r="CB371" s="59"/>
      <c r="CC371" s="59"/>
      <c r="CD371" s="59"/>
      <c r="CE371" s="59"/>
      <c r="CF371" s="59"/>
      <c r="CG371" s="59"/>
      <c r="CH371" s="59"/>
      <c r="CI371" s="59"/>
      <c r="CJ371" s="59"/>
      <c r="CK371" s="59"/>
      <c r="CL371" s="59"/>
      <c r="CM371" s="59"/>
      <c r="CN371" s="59"/>
      <c r="CO371" s="59"/>
      <c r="CP371" s="59"/>
      <c r="CQ371" s="59"/>
      <c r="CR371" s="59"/>
      <c r="CS371" s="59"/>
      <c r="CT371" s="59"/>
      <c r="CU371" s="59"/>
      <c r="CV371" s="59"/>
      <c r="CW371" s="59"/>
      <c r="CX371" s="59"/>
      <c r="CY371" s="59"/>
      <c r="CZ371" s="59"/>
      <c r="DA371" s="59"/>
      <c r="DB371" s="59"/>
      <c r="DC371" s="59"/>
      <c r="DD371" s="59"/>
      <c r="DE371" s="59"/>
      <c r="DF371" s="59"/>
      <c r="DG371" s="59"/>
      <c r="DH371" s="59"/>
      <c r="DI371" s="59"/>
      <c r="DJ371" s="59"/>
      <c r="DK371" s="59"/>
      <c r="DL371" s="59"/>
      <c r="DM371" s="59"/>
      <c r="DN371" s="59"/>
      <c r="DO371" s="59"/>
      <c r="DP371" s="59"/>
      <c r="DQ371" s="59"/>
      <c r="DR371" s="59"/>
      <c r="DS371" s="59"/>
      <c r="DT371" s="59"/>
      <c r="DU371" s="59"/>
      <c r="DV371" s="59"/>
      <c r="DW371" s="59"/>
      <c r="DX371" s="59"/>
      <c r="DY371" s="59"/>
      <c r="DZ371" s="59"/>
      <c r="EA371" s="59"/>
      <c r="EB371" s="59"/>
      <c r="EC371" s="59"/>
      <c r="ED371" s="59"/>
      <c r="EE371" s="59"/>
      <c r="EF371" s="59"/>
      <c r="EG371" s="59"/>
      <c r="EH371" s="59"/>
      <c r="EI371" s="59"/>
      <c r="EJ371" s="59"/>
      <c r="EK371" s="59"/>
      <c r="EL371" s="59"/>
      <c r="EM371" s="59"/>
      <c r="EN371" s="59"/>
      <c r="EO371" s="59"/>
      <c r="EP371" s="59"/>
      <c r="EQ371" s="59"/>
      <c r="ER371" s="59"/>
      <c r="ES371" s="59"/>
      <c r="ET371" s="59"/>
      <c r="EU371" s="59"/>
      <c r="EV371" s="59"/>
      <c r="EW371" s="59"/>
    </row>
    <row r="372" spans="1:153" outlineLevel="1" x14ac:dyDescent="0.2">
      <c r="A372" s="17">
        <v>166</v>
      </c>
      <c r="B372" s="17">
        <v>0</v>
      </c>
      <c r="C372" s="1">
        <v>8.5328221176542768E-7</v>
      </c>
      <c r="D372" s="1">
        <f t="shared" si="22"/>
        <v>-8.5328221176542768E-7</v>
      </c>
      <c r="E372" s="1">
        <f t="shared" si="23"/>
        <v>1.7065651516308159E-6</v>
      </c>
      <c r="F372" s="1">
        <f t="shared" si="24"/>
        <v>-1.3063556757754819E-3</v>
      </c>
      <c r="G372" s="1">
        <f t="shared" si="25"/>
        <v>-9.2373315403128289E-4</v>
      </c>
      <c r="H372" s="1">
        <v>2.2015994250373064E-5</v>
      </c>
      <c r="I372" s="1">
        <f t="shared" si="26"/>
        <v>1.8786285896586215E-11</v>
      </c>
      <c r="J372" s="1">
        <f t="shared" si="27"/>
        <v>-9.2374332265109137E-4</v>
      </c>
      <c r="AZ372" s="59"/>
      <c r="BA372" s="59"/>
      <c r="BB372" s="59"/>
      <c r="BC372" s="59"/>
      <c r="BD372" s="59"/>
      <c r="BE372" s="59"/>
      <c r="BF372" s="59"/>
      <c r="BG372" s="72"/>
      <c r="BH372" s="59"/>
      <c r="BI372" s="59"/>
      <c r="BJ372" s="59"/>
      <c r="BK372" s="59">
        <f t="shared" si="28"/>
        <v>1</v>
      </c>
      <c r="BL372" s="59">
        <f t="shared" si="29"/>
        <v>8.5328221176542768E-7</v>
      </c>
      <c r="BM372" s="59" t="e">
        <f t="shared" si="30"/>
        <v>#N/A</v>
      </c>
      <c r="BN372" s="59"/>
      <c r="BO372" s="59"/>
      <c r="BP372" s="59"/>
      <c r="BQ372" s="59"/>
      <c r="BR372" s="59"/>
      <c r="BS372" s="59"/>
      <c r="BT372" s="59"/>
      <c r="BU372" s="59"/>
      <c r="BV372" s="59"/>
      <c r="BW372" s="59"/>
      <c r="BX372" s="59"/>
      <c r="BY372" s="59"/>
      <c r="BZ372" s="59"/>
      <c r="CA372" s="59"/>
      <c r="CB372" s="59"/>
      <c r="CC372" s="59"/>
      <c r="CD372" s="59"/>
      <c r="CE372" s="59"/>
      <c r="CF372" s="59"/>
      <c r="CG372" s="59"/>
      <c r="CH372" s="59"/>
      <c r="CI372" s="59"/>
      <c r="CJ372" s="59"/>
      <c r="CK372" s="59"/>
      <c r="CL372" s="59"/>
      <c r="CM372" s="59"/>
      <c r="CN372" s="59"/>
      <c r="CO372" s="59"/>
      <c r="CP372" s="59"/>
      <c r="CQ372" s="59"/>
      <c r="CR372" s="59"/>
      <c r="CS372" s="59"/>
      <c r="CT372" s="59"/>
      <c r="CU372" s="59"/>
      <c r="CV372" s="59"/>
      <c r="CW372" s="59"/>
      <c r="CX372" s="59"/>
      <c r="CY372" s="59"/>
      <c r="CZ372" s="59"/>
      <c r="DA372" s="59"/>
      <c r="DB372" s="59"/>
      <c r="DC372" s="59"/>
      <c r="DD372" s="59"/>
      <c r="DE372" s="59"/>
      <c r="DF372" s="59"/>
      <c r="DG372" s="59"/>
      <c r="DH372" s="59"/>
      <c r="DI372" s="59"/>
      <c r="DJ372" s="59"/>
      <c r="DK372" s="59"/>
      <c r="DL372" s="59"/>
      <c r="DM372" s="59"/>
      <c r="DN372" s="59"/>
      <c r="DO372" s="59"/>
      <c r="DP372" s="59"/>
      <c r="DQ372" s="59"/>
      <c r="DR372" s="59"/>
      <c r="DS372" s="59"/>
      <c r="DT372" s="59"/>
      <c r="DU372" s="59"/>
      <c r="DV372" s="59"/>
      <c r="DW372" s="59"/>
      <c r="DX372" s="59"/>
      <c r="DY372" s="59"/>
      <c r="DZ372" s="59"/>
      <c r="EA372" s="59"/>
      <c r="EB372" s="59"/>
      <c r="EC372" s="59"/>
      <c r="ED372" s="59"/>
      <c r="EE372" s="59"/>
      <c r="EF372" s="59"/>
      <c r="EG372" s="59"/>
      <c r="EH372" s="59"/>
      <c r="EI372" s="59"/>
      <c r="EJ372" s="59"/>
      <c r="EK372" s="59"/>
      <c r="EL372" s="59"/>
      <c r="EM372" s="59"/>
      <c r="EN372" s="59"/>
      <c r="EO372" s="59"/>
      <c r="EP372" s="59"/>
      <c r="EQ372" s="59"/>
      <c r="ER372" s="59"/>
      <c r="ES372" s="59"/>
      <c r="ET372" s="59"/>
      <c r="EU372" s="59"/>
      <c r="EV372" s="59"/>
      <c r="EW372" s="59"/>
    </row>
    <row r="373" spans="1:153" outlineLevel="1" x14ac:dyDescent="0.2">
      <c r="A373" s="17">
        <v>167</v>
      </c>
      <c r="B373" s="17">
        <v>0</v>
      </c>
      <c r="C373" s="1">
        <v>1.2907040713317649E-5</v>
      </c>
      <c r="D373" s="1">
        <f t="shared" si="22"/>
        <v>-1.2907040713317649E-5</v>
      </c>
      <c r="E373" s="1">
        <f t="shared" si="23"/>
        <v>2.5814248019788782E-5</v>
      </c>
      <c r="F373" s="1">
        <f t="shared" si="24"/>
        <v>-5.0807723841743571E-3</v>
      </c>
      <c r="G373" s="1">
        <f t="shared" si="25"/>
        <v>-3.5926601992350817E-3</v>
      </c>
      <c r="H373" s="1">
        <v>1.6540164609768994E-4</v>
      </c>
      <c r="I373" s="1">
        <f t="shared" si="26"/>
        <v>2.1352265051084317E-9</v>
      </c>
      <c r="J373" s="1">
        <f t="shared" si="27"/>
        <v>-3.5929573520531756E-3</v>
      </c>
      <c r="AZ373" s="59"/>
      <c r="BA373" s="59"/>
      <c r="BB373" s="59"/>
      <c r="BC373" s="59"/>
      <c r="BD373" s="59"/>
      <c r="BE373" s="59"/>
      <c r="BF373" s="59"/>
      <c r="BG373" s="72"/>
      <c r="BH373" s="59"/>
      <c r="BI373" s="59"/>
      <c r="BJ373" s="59"/>
      <c r="BK373" s="59">
        <f t="shared" si="28"/>
        <v>1</v>
      </c>
      <c r="BL373" s="59">
        <f t="shared" si="29"/>
        <v>1.2907040713317649E-5</v>
      </c>
      <c r="BM373" s="59" t="e">
        <f t="shared" si="30"/>
        <v>#N/A</v>
      </c>
      <c r="BN373" s="59"/>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c r="CT373" s="59"/>
      <c r="CU373" s="59"/>
      <c r="CV373" s="59"/>
      <c r="CW373" s="59"/>
      <c r="CX373" s="59"/>
      <c r="CY373" s="59"/>
      <c r="CZ373" s="59"/>
      <c r="DA373" s="59"/>
      <c r="DB373" s="59"/>
      <c r="DC373" s="59"/>
      <c r="DD373" s="59"/>
      <c r="DE373" s="59"/>
      <c r="DF373" s="59"/>
      <c r="DG373" s="59"/>
      <c r="DH373" s="59"/>
      <c r="DI373" s="59"/>
      <c r="DJ373" s="59"/>
      <c r="DK373" s="59"/>
      <c r="DL373" s="59"/>
      <c r="DM373" s="59"/>
      <c r="DN373" s="59"/>
      <c r="DO373" s="59"/>
      <c r="DP373" s="59"/>
      <c r="DQ373" s="59"/>
      <c r="DR373" s="59"/>
      <c r="DS373" s="59"/>
      <c r="DT373" s="59"/>
      <c r="DU373" s="59"/>
      <c r="DV373" s="59"/>
      <c r="DW373" s="59"/>
      <c r="DX373" s="59"/>
      <c r="DY373" s="59"/>
      <c r="DZ373" s="59"/>
      <c r="EA373" s="59"/>
      <c r="EB373" s="59"/>
      <c r="EC373" s="59"/>
      <c r="ED373" s="59"/>
      <c r="EE373" s="59"/>
      <c r="EF373" s="59"/>
      <c r="EG373" s="59"/>
      <c r="EH373" s="59"/>
      <c r="EI373" s="59"/>
      <c r="EJ373" s="59"/>
      <c r="EK373" s="59"/>
      <c r="EL373" s="59"/>
      <c r="EM373" s="59"/>
      <c r="EN373" s="59"/>
      <c r="EO373" s="59"/>
      <c r="EP373" s="59"/>
      <c r="EQ373" s="59"/>
      <c r="ER373" s="59"/>
      <c r="ES373" s="59"/>
      <c r="ET373" s="59"/>
      <c r="EU373" s="59"/>
      <c r="EV373" s="59"/>
      <c r="EW373" s="59"/>
    </row>
    <row r="374" spans="1:153" outlineLevel="1" x14ac:dyDescent="0.2">
      <c r="A374" s="17">
        <v>168</v>
      </c>
      <c r="B374" s="17">
        <v>0</v>
      </c>
      <c r="C374" s="1">
        <v>9.9193537939263125E-6</v>
      </c>
      <c r="D374" s="1">
        <f t="shared" si="22"/>
        <v>-9.9193537939263125E-6</v>
      </c>
      <c r="E374" s="1">
        <f t="shared" si="23"/>
        <v>1.983880598218644E-5</v>
      </c>
      <c r="F374" s="1">
        <f t="shared" si="24"/>
        <v>-4.4540774557910914E-3</v>
      </c>
      <c r="G374" s="1">
        <f t="shared" si="25"/>
        <v>-3.1495161832386276E-3</v>
      </c>
      <c r="H374" s="1">
        <v>1.413669772104792E-4</v>
      </c>
      <c r="I374" s="1">
        <f t="shared" si="26"/>
        <v>1.4024812360025027E-9</v>
      </c>
      <c r="J374" s="1">
        <f t="shared" si="27"/>
        <v>-3.1497388256358674E-3</v>
      </c>
      <c r="AZ374" s="59"/>
      <c r="BA374" s="59"/>
      <c r="BB374" s="59"/>
      <c r="BC374" s="59"/>
      <c r="BD374" s="59"/>
      <c r="BE374" s="59"/>
      <c r="BF374" s="59"/>
      <c r="BG374" s="72"/>
      <c r="BH374" s="59"/>
      <c r="BI374" s="59"/>
      <c r="BJ374" s="59"/>
      <c r="BK374" s="59">
        <f t="shared" si="28"/>
        <v>1</v>
      </c>
      <c r="BL374" s="59">
        <f t="shared" si="29"/>
        <v>9.9193537939263125E-6</v>
      </c>
      <c r="BM374" s="59" t="e">
        <f t="shared" si="30"/>
        <v>#N/A</v>
      </c>
      <c r="BN374" s="59"/>
      <c r="BO374" s="59"/>
      <c r="BP374" s="59"/>
      <c r="BQ374" s="59"/>
      <c r="BR374" s="59"/>
      <c r="BS374" s="59"/>
      <c r="BT374" s="59"/>
      <c r="BU374" s="59"/>
      <c r="BV374" s="59"/>
      <c r="BW374" s="59"/>
      <c r="BX374" s="59"/>
      <c r="BY374" s="59"/>
      <c r="BZ374" s="59"/>
      <c r="CA374" s="59"/>
      <c r="CB374" s="59"/>
      <c r="CC374" s="59"/>
      <c r="CD374" s="59"/>
      <c r="CE374" s="59"/>
      <c r="CF374" s="59"/>
      <c r="CG374" s="59"/>
      <c r="CH374" s="59"/>
      <c r="CI374" s="59"/>
      <c r="CJ374" s="59"/>
      <c r="CK374" s="59"/>
      <c r="CL374" s="59"/>
      <c r="CM374" s="59"/>
      <c r="CN374" s="59"/>
      <c r="CO374" s="59"/>
      <c r="CP374" s="59"/>
      <c r="CQ374" s="59"/>
      <c r="CR374" s="59"/>
      <c r="CS374" s="59"/>
      <c r="CT374" s="59"/>
      <c r="CU374" s="59"/>
      <c r="CV374" s="59"/>
      <c r="CW374" s="59"/>
      <c r="CX374" s="59"/>
      <c r="CY374" s="59"/>
      <c r="CZ374" s="59"/>
      <c r="DA374" s="59"/>
      <c r="DB374" s="59"/>
      <c r="DC374" s="59"/>
      <c r="DD374" s="59"/>
      <c r="DE374" s="59"/>
      <c r="DF374" s="59"/>
      <c r="DG374" s="59"/>
      <c r="DH374" s="59"/>
      <c r="DI374" s="59"/>
      <c r="DJ374" s="59"/>
      <c r="DK374" s="59"/>
      <c r="DL374" s="59"/>
      <c r="DM374" s="59"/>
      <c r="DN374" s="59"/>
      <c r="DO374" s="59"/>
      <c r="DP374" s="59"/>
      <c r="DQ374" s="59"/>
      <c r="DR374" s="59"/>
      <c r="DS374" s="59"/>
      <c r="DT374" s="59"/>
      <c r="DU374" s="59"/>
      <c r="DV374" s="59"/>
      <c r="DW374" s="59"/>
      <c r="DX374" s="59"/>
      <c r="DY374" s="59"/>
      <c r="DZ374" s="59"/>
      <c r="EA374" s="59"/>
      <c r="EB374" s="59"/>
      <c r="EC374" s="59"/>
      <c r="ED374" s="59"/>
      <c r="EE374" s="59"/>
      <c r="EF374" s="59"/>
      <c r="EG374" s="59"/>
      <c r="EH374" s="59"/>
      <c r="EI374" s="59"/>
      <c r="EJ374" s="59"/>
      <c r="EK374" s="59"/>
      <c r="EL374" s="59"/>
      <c r="EM374" s="59"/>
      <c r="EN374" s="59"/>
      <c r="EO374" s="59"/>
      <c r="EP374" s="59"/>
      <c r="EQ374" s="59"/>
      <c r="ER374" s="59"/>
      <c r="ES374" s="59"/>
      <c r="ET374" s="59"/>
      <c r="EU374" s="59"/>
      <c r="EV374" s="59"/>
      <c r="EW374" s="59"/>
    </row>
    <row r="375" spans="1:153" outlineLevel="1" x14ac:dyDescent="0.2">
      <c r="A375" s="17">
        <v>169</v>
      </c>
      <c r="B375" s="17">
        <v>1</v>
      </c>
      <c r="C375" s="1">
        <v>0.833223060526878</v>
      </c>
      <c r="D375" s="1">
        <f t="shared" si="22"/>
        <v>0.166776939473122</v>
      </c>
      <c r="E375" s="1">
        <f t="shared" si="23"/>
        <v>0.364907785835479</v>
      </c>
      <c r="F375" s="1">
        <f t="shared" si="24"/>
        <v>0.60407597687333914</v>
      </c>
      <c r="G375" s="1">
        <f t="shared" si="25"/>
        <v>0.44739111955504357</v>
      </c>
      <c r="H375" s="1">
        <v>0.46908145364205422</v>
      </c>
      <c r="I375" s="1">
        <f t="shared" si="26"/>
        <v>0.17684593617469166</v>
      </c>
      <c r="J375" s="1">
        <f t="shared" si="27"/>
        <v>0.61400712539139712</v>
      </c>
      <c r="AZ375" s="59"/>
      <c r="BA375" s="59"/>
      <c r="BB375" s="59"/>
      <c r="BC375" s="59"/>
      <c r="BD375" s="59"/>
      <c r="BE375" s="59"/>
      <c r="BF375" s="59"/>
      <c r="BG375" s="72"/>
      <c r="BH375" s="59"/>
      <c r="BI375" s="59"/>
      <c r="BJ375" s="59"/>
      <c r="BK375" s="59">
        <f t="shared" si="28"/>
        <v>0</v>
      </c>
      <c r="BL375" s="59" t="e">
        <f t="shared" si="29"/>
        <v>#N/A</v>
      </c>
      <c r="BM375" s="59">
        <f t="shared" si="30"/>
        <v>0.833223060526878</v>
      </c>
      <c r="BN375" s="59"/>
      <c r="BO375" s="59"/>
      <c r="BP375" s="59"/>
      <c r="BQ375" s="59"/>
      <c r="BR375" s="59"/>
      <c r="BS375" s="59"/>
      <c r="BT375" s="59"/>
      <c r="BU375" s="59"/>
      <c r="BV375" s="59"/>
      <c r="BW375" s="59"/>
      <c r="BX375" s="59"/>
      <c r="BY375" s="59"/>
      <c r="BZ375" s="59"/>
      <c r="CA375" s="59"/>
      <c r="CB375" s="59"/>
      <c r="CC375" s="59"/>
      <c r="CD375" s="59"/>
      <c r="CE375" s="59"/>
      <c r="CF375" s="59"/>
      <c r="CG375" s="59"/>
      <c r="CH375" s="59"/>
      <c r="CI375" s="59"/>
      <c r="CJ375" s="59"/>
      <c r="CK375" s="59"/>
      <c r="CL375" s="59"/>
      <c r="CM375" s="59"/>
      <c r="CN375" s="59"/>
      <c r="CO375" s="59"/>
      <c r="CP375" s="59"/>
      <c r="CQ375" s="59"/>
      <c r="CR375" s="59"/>
      <c r="CS375" s="59"/>
      <c r="CT375" s="59"/>
      <c r="CU375" s="59"/>
      <c r="CV375" s="59"/>
      <c r="CW375" s="59"/>
      <c r="CX375" s="59"/>
      <c r="CY375" s="59"/>
      <c r="CZ375" s="59"/>
      <c r="DA375" s="59"/>
      <c r="DB375" s="59"/>
      <c r="DC375" s="59"/>
      <c r="DD375" s="59"/>
      <c r="DE375" s="59"/>
      <c r="DF375" s="59"/>
      <c r="DG375" s="59"/>
      <c r="DH375" s="59"/>
      <c r="DI375" s="59"/>
      <c r="DJ375" s="59"/>
      <c r="DK375" s="59"/>
      <c r="DL375" s="59"/>
      <c r="DM375" s="59"/>
      <c r="DN375" s="59"/>
      <c r="DO375" s="59"/>
      <c r="DP375" s="59"/>
      <c r="DQ375" s="59"/>
      <c r="DR375" s="59"/>
      <c r="DS375" s="59"/>
      <c r="DT375" s="59"/>
      <c r="DU375" s="59"/>
      <c r="DV375" s="59"/>
      <c r="DW375" s="59"/>
      <c r="DX375" s="59"/>
      <c r="DY375" s="59"/>
      <c r="DZ375" s="59"/>
      <c r="EA375" s="59"/>
      <c r="EB375" s="59"/>
      <c r="EC375" s="59"/>
      <c r="ED375" s="59"/>
      <c r="EE375" s="59"/>
      <c r="EF375" s="59"/>
      <c r="EG375" s="59"/>
      <c r="EH375" s="59"/>
      <c r="EI375" s="59"/>
      <c r="EJ375" s="59"/>
      <c r="EK375" s="59"/>
      <c r="EL375" s="59"/>
      <c r="EM375" s="59"/>
      <c r="EN375" s="59"/>
      <c r="EO375" s="59"/>
      <c r="EP375" s="59"/>
      <c r="EQ375" s="59"/>
      <c r="ER375" s="59"/>
      <c r="ES375" s="59"/>
      <c r="ET375" s="59"/>
      <c r="EU375" s="59"/>
      <c r="EV375" s="59"/>
      <c r="EW375" s="59"/>
    </row>
    <row r="376" spans="1:153" outlineLevel="1" x14ac:dyDescent="0.2">
      <c r="A376" s="17">
        <v>170</v>
      </c>
      <c r="B376" s="17">
        <v>0</v>
      </c>
      <c r="C376" s="1">
        <v>3.745994960889191E-3</v>
      </c>
      <c r="D376" s="1">
        <f t="shared" si="22"/>
        <v>-3.745994960889191E-3</v>
      </c>
      <c r="E376" s="1">
        <f t="shared" si="23"/>
        <v>7.506057542505099E-3</v>
      </c>
      <c r="F376" s="1">
        <f t="shared" si="24"/>
        <v>-8.6637506557524488E-2</v>
      </c>
      <c r="G376" s="1">
        <f t="shared" si="25"/>
        <v>-6.1319492841834931E-2</v>
      </c>
      <c r="H376" s="1">
        <v>2.1931469307358578E-2</v>
      </c>
      <c r="I376" s="1">
        <f t="shared" si="26"/>
        <v>8.4313195817987724E-5</v>
      </c>
      <c r="J376" s="1">
        <f t="shared" si="27"/>
        <v>-6.2003172484944941E-2</v>
      </c>
      <c r="AZ376" s="59"/>
      <c r="BA376" s="59"/>
      <c r="BB376" s="59"/>
      <c r="BC376" s="59"/>
      <c r="BD376" s="59"/>
      <c r="BE376" s="59"/>
      <c r="BF376" s="59"/>
      <c r="BG376" s="72"/>
      <c r="BH376" s="59"/>
      <c r="BI376" s="59"/>
      <c r="BJ376" s="59"/>
      <c r="BK376" s="59">
        <f t="shared" si="28"/>
        <v>1</v>
      </c>
      <c r="BL376" s="59">
        <f t="shared" si="29"/>
        <v>3.745994960889191E-3</v>
      </c>
      <c r="BM376" s="59" t="e">
        <f t="shared" si="30"/>
        <v>#N/A</v>
      </c>
      <c r="BN376" s="59"/>
      <c r="BO376" s="59"/>
      <c r="BP376" s="59"/>
      <c r="BQ376" s="59"/>
      <c r="BR376" s="59"/>
      <c r="BS376" s="59"/>
      <c r="BT376" s="59"/>
      <c r="BU376" s="59"/>
      <c r="BV376" s="59"/>
      <c r="BW376" s="59"/>
      <c r="BX376" s="59"/>
      <c r="BY376" s="59"/>
      <c r="BZ376" s="59"/>
      <c r="CA376" s="59"/>
      <c r="CB376" s="59"/>
      <c r="CC376" s="59"/>
      <c r="CD376" s="59"/>
      <c r="CE376" s="59"/>
      <c r="CF376" s="59"/>
      <c r="CG376" s="59"/>
      <c r="CH376" s="59"/>
      <c r="CI376" s="59"/>
      <c r="CJ376" s="59"/>
      <c r="CK376" s="59"/>
      <c r="CL376" s="59"/>
      <c r="CM376" s="59"/>
      <c r="CN376" s="59"/>
      <c r="CO376" s="59"/>
      <c r="CP376" s="59"/>
      <c r="CQ376" s="59"/>
      <c r="CR376" s="59"/>
      <c r="CS376" s="59"/>
      <c r="CT376" s="59"/>
      <c r="CU376" s="59"/>
      <c r="CV376" s="59"/>
      <c r="CW376" s="59"/>
      <c r="CX376" s="59"/>
      <c r="CY376" s="59"/>
      <c r="CZ376" s="59"/>
      <c r="DA376" s="59"/>
      <c r="DB376" s="59"/>
      <c r="DC376" s="59"/>
      <c r="DD376" s="59"/>
      <c r="DE376" s="59"/>
      <c r="DF376" s="59"/>
      <c r="DG376" s="59"/>
      <c r="DH376" s="59"/>
      <c r="DI376" s="59"/>
      <c r="DJ376" s="59"/>
      <c r="DK376" s="59"/>
      <c r="DL376" s="59"/>
      <c r="DM376" s="59"/>
      <c r="DN376" s="59"/>
      <c r="DO376" s="59"/>
      <c r="DP376" s="59"/>
      <c r="DQ376" s="59"/>
      <c r="DR376" s="59"/>
      <c r="DS376" s="59"/>
      <c r="DT376" s="59"/>
      <c r="DU376" s="59"/>
      <c r="DV376" s="59"/>
      <c r="DW376" s="59"/>
      <c r="DX376" s="59"/>
      <c r="DY376" s="59"/>
      <c r="DZ376" s="59"/>
      <c r="EA376" s="59"/>
      <c r="EB376" s="59"/>
      <c r="EC376" s="59"/>
      <c r="ED376" s="59"/>
      <c r="EE376" s="59"/>
      <c r="EF376" s="59"/>
      <c r="EG376" s="59"/>
      <c r="EH376" s="59"/>
      <c r="EI376" s="59"/>
      <c r="EJ376" s="59"/>
      <c r="EK376" s="59"/>
      <c r="EL376" s="59"/>
      <c r="EM376" s="59"/>
      <c r="EN376" s="59"/>
      <c r="EO376" s="59"/>
      <c r="EP376" s="59"/>
      <c r="EQ376" s="59"/>
      <c r="ER376" s="59"/>
      <c r="ES376" s="59"/>
      <c r="ET376" s="59"/>
      <c r="EU376" s="59"/>
      <c r="EV376" s="59"/>
      <c r="EW376" s="59"/>
    </row>
    <row r="377" spans="1:153" outlineLevel="1" x14ac:dyDescent="0.2">
      <c r="A377" s="17">
        <v>171</v>
      </c>
      <c r="B377" s="17">
        <v>0</v>
      </c>
      <c r="C377" s="1">
        <v>1.0497412150034773E-6</v>
      </c>
      <c r="D377" s="1">
        <f t="shared" si="22"/>
        <v>-1.0497412150034773E-6</v>
      </c>
      <c r="E377" s="1">
        <f t="shared" si="23"/>
        <v>2.0994835317415278E-6</v>
      </c>
      <c r="F377" s="1">
        <f t="shared" si="24"/>
        <v>-1.4489594651823522E-3</v>
      </c>
      <c r="G377" s="1">
        <f t="shared" si="25"/>
        <v>-1.0245693324325358E-3</v>
      </c>
      <c r="H377" s="1">
        <v>3.5360718866678871E-5</v>
      </c>
      <c r="I377" s="1">
        <f t="shared" si="26"/>
        <v>3.712095557619714E-11</v>
      </c>
      <c r="J377" s="1">
        <f t="shared" si="27"/>
        <v>-1.024587447667025E-3</v>
      </c>
      <c r="AZ377" s="59"/>
      <c r="BA377" s="59"/>
      <c r="BB377" s="59"/>
      <c r="BC377" s="59"/>
      <c r="BD377" s="59"/>
      <c r="BE377" s="59"/>
      <c r="BF377" s="59"/>
      <c r="BG377" s="72"/>
      <c r="BH377" s="59"/>
      <c r="BI377" s="59"/>
      <c r="BJ377" s="59"/>
      <c r="BK377" s="59">
        <f t="shared" si="28"/>
        <v>1</v>
      </c>
      <c r="BL377" s="59">
        <f t="shared" si="29"/>
        <v>1.0497412150034773E-6</v>
      </c>
      <c r="BM377" s="59" t="e">
        <f t="shared" si="30"/>
        <v>#N/A</v>
      </c>
      <c r="BN377" s="59"/>
      <c r="BO377" s="59"/>
      <c r="BP377" s="59"/>
      <c r="BQ377" s="59"/>
      <c r="BR377" s="59"/>
      <c r="BS377" s="59"/>
      <c r="BT377" s="59"/>
      <c r="BU377" s="59"/>
      <c r="BV377" s="59"/>
      <c r="BW377" s="59"/>
      <c r="BX377" s="59"/>
      <c r="BY377" s="59"/>
      <c r="BZ377" s="59"/>
      <c r="CA377" s="59"/>
      <c r="CB377" s="59"/>
      <c r="CC377" s="59"/>
      <c r="CD377" s="59"/>
      <c r="CE377" s="59"/>
      <c r="CF377" s="59"/>
      <c r="CG377" s="59"/>
      <c r="CH377" s="59"/>
      <c r="CI377" s="59"/>
      <c r="CJ377" s="59"/>
      <c r="CK377" s="59"/>
      <c r="CL377" s="59"/>
      <c r="CM377" s="59"/>
      <c r="CN377" s="59"/>
      <c r="CO377" s="59"/>
      <c r="CP377" s="59"/>
      <c r="CQ377" s="59"/>
      <c r="CR377" s="59"/>
      <c r="CS377" s="59"/>
      <c r="CT377" s="59"/>
      <c r="CU377" s="59"/>
      <c r="CV377" s="59"/>
      <c r="CW377" s="59"/>
      <c r="CX377" s="59"/>
      <c r="CY377" s="59"/>
      <c r="CZ377" s="59"/>
      <c r="DA377" s="59"/>
      <c r="DB377" s="59"/>
      <c r="DC377" s="59"/>
      <c r="DD377" s="59"/>
      <c r="DE377" s="59"/>
      <c r="DF377" s="59"/>
      <c r="DG377" s="59"/>
      <c r="DH377" s="59"/>
      <c r="DI377" s="59"/>
      <c r="DJ377" s="59"/>
      <c r="DK377" s="59"/>
      <c r="DL377" s="59"/>
      <c r="DM377" s="59"/>
      <c r="DN377" s="59"/>
      <c r="DO377" s="59"/>
      <c r="DP377" s="59"/>
      <c r="DQ377" s="59"/>
      <c r="DR377" s="59"/>
      <c r="DS377" s="59"/>
      <c r="DT377" s="59"/>
      <c r="DU377" s="59"/>
      <c r="DV377" s="59"/>
      <c r="DW377" s="59"/>
      <c r="DX377" s="59"/>
      <c r="DY377" s="59"/>
      <c r="DZ377" s="59"/>
      <c r="EA377" s="59"/>
      <c r="EB377" s="59"/>
      <c r="EC377" s="59"/>
      <c r="ED377" s="59"/>
      <c r="EE377" s="59"/>
      <c r="EF377" s="59"/>
      <c r="EG377" s="59"/>
      <c r="EH377" s="59"/>
      <c r="EI377" s="59"/>
      <c r="EJ377" s="59"/>
      <c r="EK377" s="59"/>
      <c r="EL377" s="59"/>
      <c r="EM377" s="59"/>
      <c r="EN377" s="59"/>
      <c r="EO377" s="59"/>
      <c r="EP377" s="59"/>
      <c r="EQ377" s="59"/>
      <c r="ER377" s="59"/>
      <c r="ES377" s="59"/>
      <c r="ET377" s="59"/>
      <c r="EU377" s="59"/>
      <c r="EV377" s="59"/>
      <c r="EW377" s="59"/>
    </row>
    <row r="378" spans="1:153" outlineLevel="1" x14ac:dyDescent="0.2">
      <c r="A378" s="17">
        <v>172</v>
      </c>
      <c r="B378" s="17">
        <v>0</v>
      </c>
      <c r="C378" s="1">
        <v>2.5160908867556399E-4</v>
      </c>
      <c r="D378" s="1">
        <f t="shared" si="22"/>
        <v>-2.5160908867556399E-4</v>
      </c>
      <c r="E378" s="1">
        <f t="shared" si="23"/>
        <v>5.0328149510596909E-4</v>
      </c>
      <c r="F378" s="1">
        <f t="shared" si="24"/>
        <v>-2.2433936237449929E-2</v>
      </c>
      <c r="G378" s="1">
        <f t="shared" si="25"/>
        <v>-1.5864186450673327E-2</v>
      </c>
      <c r="H378" s="1">
        <v>2.4867661769262823E-3</v>
      </c>
      <c r="I378" s="1">
        <f t="shared" si="26"/>
        <v>6.2741066480507226E-7</v>
      </c>
      <c r="J378" s="1">
        <f t="shared" si="27"/>
        <v>-1.5883948577306975E-2</v>
      </c>
      <c r="AZ378" s="59"/>
      <c r="BA378" s="59"/>
      <c r="BB378" s="59"/>
      <c r="BC378" s="59"/>
      <c r="BD378" s="59"/>
      <c r="BE378" s="59"/>
      <c r="BF378" s="59"/>
      <c r="BG378" s="72"/>
      <c r="BH378" s="59"/>
      <c r="BI378" s="59"/>
      <c r="BJ378" s="59"/>
      <c r="BK378" s="59">
        <f t="shared" si="28"/>
        <v>1</v>
      </c>
      <c r="BL378" s="59">
        <f t="shared" si="29"/>
        <v>2.5160908867556399E-4</v>
      </c>
      <c r="BM378" s="59" t="e">
        <f t="shared" si="30"/>
        <v>#N/A</v>
      </c>
      <c r="BN378" s="59"/>
      <c r="BO378" s="59"/>
      <c r="BP378" s="59"/>
      <c r="BQ378" s="59"/>
      <c r="BR378" s="59"/>
      <c r="BS378" s="59"/>
      <c r="BT378" s="59"/>
      <c r="BU378" s="59"/>
      <c r="BV378" s="59"/>
      <c r="BW378" s="59"/>
      <c r="BX378" s="59"/>
      <c r="BY378" s="59"/>
      <c r="BZ378" s="59"/>
      <c r="CA378" s="59"/>
      <c r="CB378" s="59"/>
      <c r="CC378" s="59"/>
      <c r="CD378" s="59"/>
      <c r="CE378" s="59"/>
      <c r="CF378" s="59"/>
      <c r="CG378" s="59"/>
      <c r="CH378" s="59"/>
      <c r="CI378" s="59"/>
      <c r="CJ378" s="59"/>
      <c r="CK378" s="59"/>
      <c r="CL378" s="59"/>
      <c r="CM378" s="59"/>
      <c r="CN378" s="59"/>
      <c r="CO378" s="59"/>
      <c r="CP378" s="59"/>
      <c r="CQ378" s="59"/>
      <c r="CR378" s="59"/>
      <c r="CS378" s="59"/>
      <c r="CT378" s="59"/>
      <c r="CU378" s="59"/>
      <c r="CV378" s="59"/>
      <c r="CW378" s="59"/>
      <c r="CX378" s="59"/>
      <c r="CY378" s="59"/>
      <c r="CZ378" s="59"/>
      <c r="DA378" s="59"/>
      <c r="DB378" s="59"/>
      <c r="DC378" s="59"/>
      <c r="DD378" s="59"/>
      <c r="DE378" s="59"/>
      <c r="DF378" s="59"/>
      <c r="DG378" s="59"/>
      <c r="DH378" s="59"/>
      <c r="DI378" s="59"/>
      <c r="DJ378" s="59"/>
      <c r="DK378" s="59"/>
      <c r="DL378" s="59"/>
      <c r="DM378" s="59"/>
      <c r="DN378" s="59"/>
      <c r="DO378" s="59"/>
      <c r="DP378" s="59"/>
      <c r="DQ378" s="59"/>
      <c r="DR378" s="59"/>
      <c r="DS378" s="59"/>
      <c r="DT378" s="59"/>
      <c r="DU378" s="59"/>
      <c r="DV378" s="59"/>
      <c r="DW378" s="59"/>
      <c r="DX378" s="59"/>
      <c r="DY378" s="59"/>
      <c r="DZ378" s="59"/>
      <c r="EA378" s="59"/>
      <c r="EB378" s="59"/>
      <c r="EC378" s="59"/>
      <c r="ED378" s="59"/>
      <c r="EE378" s="59"/>
      <c r="EF378" s="59"/>
      <c r="EG378" s="59"/>
      <c r="EH378" s="59"/>
      <c r="EI378" s="59"/>
      <c r="EJ378" s="59"/>
      <c r="EK378" s="59"/>
      <c r="EL378" s="59"/>
      <c r="EM378" s="59"/>
      <c r="EN378" s="59"/>
      <c r="EO378" s="59"/>
      <c r="EP378" s="59"/>
      <c r="EQ378" s="59"/>
      <c r="ER378" s="59"/>
      <c r="ES378" s="59"/>
      <c r="ET378" s="59"/>
      <c r="EU378" s="59"/>
      <c r="EV378" s="59"/>
      <c r="EW378" s="59"/>
    </row>
    <row r="379" spans="1:153" outlineLevel="1" x14ac:dyDescent="0.2">
      <c r="A379" s="17">
        <v>173</v>
      </c>
      <c r="B379" s="17">
        <v>0</v>
      </c>
      <c r="C379" s="1">
        <v>1.8688391107482631E-5</v>
      </c>
      <c r="D379" s="1">
        <f t="shared" si="22"/>
        <v>-1.8688391107482631E-5</v>
      </c>
      <c r="E379" s="1">
        <f t="shared" si="23"/>
        <v>3.7377131475176854E-5</v>
      </c>
      <c r="F379" s="1">
        <f t="shared" si="24"/>
        <v>-6.1136839528370167E-3</v>
      </c>
      <c r="G379" s="1">
        <f t="shared" si="25"/>
        <v>-4.3230475789623191E-3</v>
      </c>
      <c r="H379" s="1">
        <v>2.6977619824457397E-4</v>
      </c>
      <c r="I379" s="1">
        <f t="shared" si="26"/>
        <v>5.0431378455461247E-9</v>
      </c>
      <c r="J379" s="1">
        <f t="shared" si="27"/>
        <v>-4.3236308246446661E-3</v>
      </c>
      <c r="AZ379" s="59"/>
      <c r="BA379" s="59"/>
      <c r="BB379" s="59"/>
      <c r="BC379" s="59"/>
      <c r="BD379" s="59"/>
      <c r="BE379" s="59"/>
      <c r="BF379" s="59"/>
      <c r="BG379" s="72"/>
      <c r="BH379" s="59"/>
      <c r="BI379" s="59"/>
      <c r="BJ379" s="59"/>
      <c r="BK379" s="59">
        <f t="shared" si="28"/>
        <v>1</v>
      </c>
      <c r="BL379" s="59">
        <f t="shared" si="29"/>
        <v>1.8688391107482631E-5</v>
      </c>
      <c r="BM379" s="59" t="e">
        <f t="shared" si="30"/>
        <v>#N/A</v>
      </c>
      <c r="BN379" s="59"/>
      <c r="BO379" s="59"/>
      <c r="BP379" s="59"/>
      <c r="BQ379" s="59"/>
      <c r="BR379" s="59"/>
      <c r="BS379" s="59"/>
      <c r="BT379" s="59"/>
      <c r="BU379" s="59"/>
      <c r="BV379" s="59"/>
      <c r="BW379" s="59"/>
      <c r="BX379" s="59"/>
      <c r="BY379" s="59"/>
      <c r="BZ379" s="59"/>
      <c r="CA379" s="59"/>
      <c r="CB379" s="59"/>
      <c r="CC379" s="59"/>
      <c r="CD379" s="59"/>
      <c r="CE379" s="59"/>
      <c r="CF379" s="59"/>
      <c r="CG379" s="59"/>
      <c r="CH379" s="59"/>
      <c r="CI379" s="59"/>
      <c r="CJ379" s="59"/>
      <c r="CK379" s="59"/>
      <c r="CL379" s="59"/>
      <c r="CM379" s="59"/>
      <c r="CN379" s="59"/>
      <c r="CO379" s="59"/>
      <c r="CP379" s="59"/>
      <c r="CQ379" s="59"/>
      <c r="CR379" s="59"/>
      <c r="CS379" s="59"/>
      <c r="CT379" s="59"/>
      <c r="CU379" s="59"/>
      <c r="CV379" s="59"/>
      <c r="CW379" s="59"/>
      <c r="CX379" s="59"/>
      <c r="CY379" s="59"/>
      <c r="CZ379" s="59"/>
      <c r="DA379" s="59"/>
      <c r="DB379" s="59"/>
      <c r="DC379" s="59"/>
      <c r="DD379" s="59"/>
      <c r="DE379" s="59"/>
      <c r="DF379" s="59"/>
      <c r="DG379" s="59"/>
      <c r="DH379" s="59"/>
      <c r="DI379" s="59"/>
      <c r="DJ379" s="59"/>
      <c r="DK379" s="59"/>
      <c r="DL379" s="59"/>
      <c r="DM379" s="59"/>
      <c r="DN379" s="59"/>
      <c r="DO379" s="59"/>
      <c r="DP379" s="59"/>
      <c r="DQ379" s="59"/>
      <c r="DR379" s="59"/>
      <c r="DS379" s="59"/>
      <c r="DT379" s="59"/>
      <c r="DU379" s="59"/>
      <c r="DV379" s="59"/>
      <c r="DW379" s="59"/>
      <c r="DX379" s="59"/>
      <c r="DY379" s="59"/>
      <c r="DZ379" s="59"/>
      <c r="EA379" s="59"/>
      <c r="EB379" s="59"/>
      <c r="EC379" s="59"/>
      <c r="ED379" s="59"/>
      <c r="EE379" s="59"/>
      <c r="EF379" s="59"/>
      <c r="EG379" s="59"/>
      <c r="EH379" s="59"/>
      <c r="EI379" s="59"/>
      <c r="EJ379" s="59"/>
      <c r="EK379" s="59"/>
      <c r="EL379" s="59"/>
      <c r="EM379" s="59"/>
      <c r="EN379" s="59"/>
      <c r="EO379" s="59"/>
      <c r="EP379" s="59"/>
      <c r="EQ379" s="59"/>
      <c r="ER379" s="59"/>
      <c r="ES379" s="59"/>
      <c r="ET379" s="59"/>
      <c r="EU379" s="59"/>
      <c r="EV379" s="59"/>
      <c r="EW379" s="59"/>
    </row>
    <row r="380" spans="1:153" outlineLevel="1" x14ac:dyDescent="0.2">
      <c r="A380" s="17">
        <v>174</v>
      </c>
      <c r="B380" s="17">
        <v>0</v>
      </c>
      <c r="C380" s="1">
        <v>4.2580202873719039E-4</v>
      </c>
      <c r="D380" s="1">
        <f t="shared" si="22"/>
        <v>-4.2580202873719039E-4</v>
      </c>
      <c r="E380" s="1">
        <f t="shared" si="23"/>
        <v>8.5178541632602918E-4</v>
      </c>
      <c r="F380" s="1">
        <f t="shared" si="24"/>
        <v>-2.9185363049412785E-2</v>
      </c>
      <c r="G380" s="1">
        <f t="shared" si="25"/>
        <v>-2.0639365623458451E-2</v>
      </c>
      <c r="H380" s="1">
        <v>3.8117784117108343E-3</v>
      </c>
      <c r="I380" s="1">
        <f t="shared" si="26"/>
        <v>1.6299674534626253E-6</v>
      </c>
      <c r="J380" s="1">
        <f t="shared" si="27"/>
        <v>-2.0678814782096704E-2</v>
      </c>
      <c r="AZ380" s="59"/>
      <c r="BA380" s="59"/>
      <c r="BB380" s="59"/>
      <c r="BC380" s="59"/>
      <c r="BD380" s="59"/>
      <c r="BE380" s="59"/>
      <c r="BF380" s="59"/>
      <c r="BG380" s="72"/>
      <c r="BH380" s="59"/>
      <c r="BI380" s="59"/>
      <c r="BJ380" s="59"/>
      <c r="BK380" s="59">
        <f t="shared" si="28"/>
        <v>1</v>
      </c>
      <c r="BL380" s="59">
        <f t="shared" si="29"/>
        <v>4.2580202873719039E-4</v>
      </c>
      <c r="BM380" s="59" t="e">
        <f t="shared" si="30"/>
        <v>#N/A</v>
      </c>
      <c r="BN380" s="59"/>
      <c r="BO380" s="59"/>
      <c r="BP380" s="59"/>
      <c r="BQ380" s="59"/>
      <c r="BR380" s="59"/>
      <c r="BS380" s="59"/>
      <c r="BT380" s="59"/>
      <c r="BU380" s="59"/>
      <c r="BV380" s="59"/>
      <c r="BW380" s="59"/>
      <c r="BX380" s="59"/>
      <c r="BY380" s="59"/>
      <c r="BZ380" s="59"/>
      <c r="CA380" s="59"/>
      <c r="CB380" s="59"/>
      <c r="CC380" s="59"/>
      <c r="CD380" s="59"/>
      <c r="CE380" s="59"/>
      <c r="CF380" s="59"/>
      <c r="CG380" s="59"/>
      <c r="CH380" s="59"/>
      <c r="CI380" s="59"/>
      <c r="CJ380" s="59"/>
      <c r="CK380" s="59"/>
      <c r="CL380" s="59"/>
      <c r="CM380" s="59"/>
      <c r="CN380" s="59"/>
      <c r="CO380" s="59"/>
      <c r="CP380" s="59"/>
      <c r="CQ380" s="59"/>
      <c r="CR380" s="59"/>
      <c r="CS380" s="59"/>
      <c r="CT380" s="59"/>
      <c r="CU380" s="59"/>
      <c r="CV380" s="59"/>
      <c r="CW380" s="59"/>
      <c r="CX380" s="59"/>
      <c r="CY380" s="59"/>
      <c r="CZ380" s="59"/>
      <c r="DA380" s="59"/>
      <c r="DB380" s="59"/>
      <c r="DC380" s="59"/>
      <c r="DD380" s="59"/>
      <c r="DE380" s="59"/>
      <c r="DF380" s="59"/>
      <c r="DG380" s="59"/>
      <c r="DH380" s="59"/>
      <c r="DI380" s="59"/>
      <c r="DJ380" s="59"/>
      <c r="DK380" s="59"/>
      <c r="DL380" s="59"/>
      <c r="DM380" s="59"/>
      <c r="DN380" s="59"/>
      <c r="DO380" s="59"/>
      <c r="DP380" s="59"/>
      <c r="DQ380" s="59"/>
      <c r="DR380" s="59"/>
      <c r="DS380" s="59"/>
      <c r="DT380" s="59"/>
      <c r="DU380" s="59"/>
      <c r="DV380" s="59"/>
      <c r="DW380" s="59"/>
      <c r="DX380" s="59"/>
      <c r="DY380" s="59"/>
      <c r="DZ380" s="59"/>
      <c r="EA380" s="59"/>
      <c r="EB380" s="59"/>
      <c r="EC380" s="59"/>
      <c r="ED380" s="59"/>
      <c r="EE380" s="59"/>
      <c r="EF380" s="59"/>
      <c r="EG380" s="59"/>
      <c r="EH380" s="59"/>
      <c r="EI380" s="59"/>
      <c r="EJ380" s="59"/>
      <c r="EK380" s="59"/>
      <c r="EL380" s="59"/>
      <c r="EM380" s="59"/>
      <c r="EN380" s="59"/>
      <c r="EO380" s="59"/>
      <c r="EP380" s="59"/>
      <c r="EQ380" s="59"/>
      <c r="ER380" s="59"/>
      <c r="ES380" s="59"/>
      <c r="ET380" s="59"/>
      <c r="EU380" s="59"/>
      <c r="EV380" s="59"/>
      <c r="EW380" s="59"/>
    </row>
    <row r="381" spans="1:153" outlineLevel="1" x14ac:dyDescent="0.2">
      <c r="A381" s="17">
        <v>175</v>
      </c>
      <c r="B381" s="17">
        <v>0</v>
      </c>
      <c r="C381" s="1">
        <v>6.4311039221409816E-6</v>
      </c>
      <c r="D381" s="1">
        <f t="shared" si="22"/>
        <v>-6.4311039221409816E-6</v>
      </c>
      <c r="E381" s="1">
        <f t="shared" si="23"/>
        <v>1.286224920384571E-5</v>
      </c>
      <c r="F381" s="1">
        <f t="shared" si="24"/>
        <v>-3.586397803346097E-3</v>
      </c>
      <c r="G381" s="1">
        <f t="shared" si="25"/>
        <v>-2.5359702840342248E-3</v>
      </c>
      <c r="H381" s="1">
        <v>7.4246302504689613E-5</v>
      </c>
      <c r="I381" s="1">
        <f t="shared" si="26"/>
        <v>4.7752421242932922E-10</v>
      </c>
      <c r="J381" s="1">
        <f t="shared" si="27"/>
        <v>-2.5360644324853138E-3</v>
      </c>
      <c r="AZ381" s="59"/>
      <c r="BA381" s="59"/>
      <c r="BB381" s="59"/>
      <c r="BC381" s="59"/>
      <c r="BD381" s="59"/>
      <c r="BE381" s="59"/>
      <c r="BF381" s="59"/>
      <c r="BG381" s="72"/>
      <c r="BH381" s="59"/>
      <c r="BI381" s="59"/>
      <c r="BJ381" s="59"/>
      <c r="BK381" s="59">
        <f t="shared" si="28"/>
        <v>1</v>
      </c>
      <c r="BL381" s="59">
        <f t="shared" si="29"/>
        <v>6.4311039221409816E-6</v>
      </c>
      <c r="BM381" s="59" t="e">
        <f t="shared" si="30"/>
        <v>#N/A</v>
      </c>
      <c r="BN381" s="59"/>
      <c r="BO381" s="59"/>
      <c r="BP381" s="59"/>
      <c r="BQ381" s="59"/>
      <c r="BR381" s="59"/>
      <c r="BS381" s="59"/>
      <c r="BT381" s="59"/>
      <c r="BU381" s="59"/>
      <c r="BV381" s="59"/>
      <c r="BW381" s="59"/>
      <c r="BX381" s="59"/>
      <c r="BY381" s="59"/>
      <c r="BZ381" s="59"/>
      <c r="CA381" s="59"/>
      <c r="CB381" s="59"/>
      <c r="CC381" s="59"/>
      <c r="CD381" s="59"/>
      <c r="CE381" s="59"/>
      <c r="CF381" s="59"/>
      <c r="CG381" s="59"/>
      <c r="CH381" s="59"/>
      <c r="CI381" s="59"/>
      <c r="CJ381" s="59"/>
      <c r="CK381" s="59"/>
      <c r="CL381" s="59"/>
      <c r="CM381" s="59"/>
      <c r="CN381" s="59"/>
      <c r="CO381" s="59"/>
      <c r="CP381" s="59"/>
      <c r="CQ381" s="59"/>
      <c r="CR381" s="59"/>
      <c r="CS381" s="59"/>
      <c r="CT381" s="59"/>
      <c r="CU381" s="59"/>
      <c r="CV381" s="59"/>
      <c r="CW381" s="59"/>
      <c r="CX381" s="59"/>
      <c r="CY381" s="59"/>
      <c r="CZ381" s="59"/>
      <c r="DA381" s="59"/>
      <c r="DB381" s="59"/>
      <c r="DC381" s="59"/>
      <c r="DD381" s="59"/>
      <c r="DE381" s="59"/>
      <c r="DF381" s="59"/>
      <c r="DG381" s="59"/>
      <c r="DH381" s="59"/>
      <c r="DI381" s="59"/>
      <c r="DJ381" s="59"/>
      <c r="DK381" s="59"/>
      <c r="DL381" s="59"/>
      <c r="DM381" s="59"/>
      <c r="DN381" s="59"/>
      <c r="DO381" s="59"/>
      <c r="DP381" s="59"/>
      <c r="DQ381" s="59"/>
      <c r="DR381" s="59"/>
      <c r="DS381" s="59"/>
      <c r="DT381" s="59"/>
      <c r="DU381" s="59"/>
      <c r="DV381" s="59"/>
      <c r="DW381" s="59"/>
      <c r="DX381" s="59"/>
      <c r="DY381" s="59"/>
      <c r="DZ381" s="59"/>
      <c r="EA381" s="59"/>
      <c r="EB381" s="59"/>
      <c r="EC381" s="59"/>
      <c r="ED381" s="59"/>
      <c r="EE381" s="59"/>
      <c r="EF381" s="59"/>
      <c r="EG381" s="59"/>
      <c r="EH381" s="59"/>
      <c r="EI381" s="59"/>
      <c r="EJ381" s="59"/>
      <c r="EK381" s="59"/>
      <c r="EL381" s="59"/>
      <c r="EM381" s="59"/>
      <c r="EN381" s="59"/>
      <c r="EO381" s="59"/>
      <c r="EP381" s="59"/>
      <c r="EQ381" s="59"/>
      <c r="ER381" s="59"/>
      <c r="ES381" s="59"/>
      <c r="ET381" s="59"/>
      <c r="EU381" s="59"/>
      <c r="EV381" s="59"/>
      <c r="EW381" s="59"/>
    </row>
    <row r="382" spans="1:153" outlineLevel="1" x14ac:dyDescent="0.2">
      <c r="A382" s="17">
        <v>176</v>
      </c>
      <c r="B382" s="17">
        <v>0</v>
      </c>
      <c r="C382" s="1">
        <v>4.2455017100763752E-6</v>
      </c>
      <c r="D382" s="1">
        <f t="shared" si="22"/>
        <v>-4.2455017100763752E-6</v>
      </c>
      <c r="E382" s="1">
        <f t="shared" si="23"/>
        <v>8.4910214444851754E-6</v>
      </c>
      <c r="F382" s="1">
        <f t="shared" si="24"/>
        <v>-2.9139357310148718E-3</v>
      </c>
      <c r="G382" s="1">
        <f t="shared" si="25"/>
        <v>-2.0604659022749362E-3</v>
      </c>
      <c r="H382" s="1">
        <v>6.4128770381594881E-5</v>
      </c>
      <c r="I382" s="1">
        <f t="shared" si="26"/>
        <v>2.7227742101649532E-10</v>
      </c>
      <c r="J382" s="1">
        <f t="shared" si="27"/>
        <v>-2.0605319730250932E-3</v>
      </c>
      <c r="AZ382" s="59"/>
      <c r="BA382" s="59"/>
      <c r="BB382" s="59"/>
      <c r="BC382" s="59"/>
      <c r="BD382" s="59"/>
      <c r="BE382" s="59"/>
      <c r="BF382" s="59"/>
      <c r="BG382" s="72"/>
      <c r="BH382" s="59"/>
      <c r="BI382" s="59"/>
      <c r="BJ382" s="59"/>
      <c r="BK382" s="59">
        <f t="shared" si="28"/>
        <v>1</v>
      </c>
      <c r="BL382" s="59">
        <f t="shared" si="29"/>
        <v>4.2455017100763752E-6</v>
      </c>
      <c r="BM382" s="59" t="e">
        <f t="shared" si="30"/>
        <v>#N/A</v>
      </c>
      <c r="BN382" s="59"/>
      <c r="BO382" s="59"/>
      <c r="BP382" s="59"/>
      <c r="BQ382" s="59"/>
      <c r="BR382" s="59"/>
      <c r="BS382" s="59"/>
      <c r="BT382" s="59"/>
      <c r="BU382" s="59"/>
      <c r="BV382" s="59"/>
      <c r="BW382" s="59"/>
      <c r="BX382" s="59"/>
      <c r="BY382" s="59"/>
      <c r="BZ382" s="59"/>
      <c r="CA382" s="59"/>
      <c r="CB382" s="59"/>
      <c r="CC382" s="59"/>
      <c r="CD382" s="59"/>
      <c r="CE382" s="59"/>
      <c r="CF382" s="59"/>
      <c r="CG382" s="59"/>
      <c r="CH382" s="59"/>
      <c r="CI382" s="59"/>
      <c r="CJ382" s="59"/>
      <c r="CK382" s="59"/>
      <c r="CL382" s="59"/>
      <c r="CM382" s="59"/>
      <c r="CN382" s="59"/>
      <c r="CO382" s="59"/>
      <c r="CP382" s="59"/>
      <c r="CQ382" s="59"/>
      <c r="CR382" s="59"/>
      <c r="CS382" s="59"/>
      <c r="CT382" s="59"/>
      <c r="CU382" s="59"/>
      <c r="CV382" s="59"/>
      <c r="CW382" s="59"/>
      <c r="CX382" s="59"/>
      <c r="CY382" s="59"/>
      <c r="CZ382" s="59"/>
      <c r="DA382" s="59"/>
      <c r="DB382" s="59"/>
      <c r="DC382" s="59"/>
      <c r="DD382" s="59"/>
      <c r="DE382" s="59"/>
      <c r="DF382" s="59"/>
      <c r="DG382" s="59"/>
      <c r="DH382" s="59"/>
      <c r="DI382" s="59"/>
      <c r="DJ382" s="59"/>
      <c r="DK382" s="59"/>
      <c r="DL382" s="59"/>
      <c r="DM382" s="59"/>
      <c r="DN382" s="59"/>
      <c r="DO382" s="59"/>
      <c r="DP382" s="59"/>
      <c r="DQ382" s="59"/>
      <c r="DR382" s="59"/>
      <c r="DS382" s="59"/>
      <c r="DT382" s="59"/>
      <c r="DU382" s="59"/>
      <c r="DV382" s="59"/>
      <c r="DW382" s="59"/>
      <c r="DX382" s="59"/>
      <c r="DY382" s="59"/>
      <c r="DZ382" s="59"/>
      <c r="EA382" s="59"/>
      <c r="EB382" s="59"/>
      <c r="EC382" s="59"/>
      <c r="ED382" s="59"/>
      <c r="EE382" s="59"/>
      <c r="EF382" s="59"/>
      <c r="EG382" s="59"/>
      <c r="EH382" s="59"/>
      <c r="EI382" s="59"/>
      <c r="EJ382" s="59"/>
      <c r="EK382" s="59"/>
      <c r="EL382" s="59"/>
      <c r="EM382" s="59"/>
      <c r="EN382" s="59"/>
      <c r="EO382" s="59"/>
      <c r="EP382" s="59"/>
      <c r="EQ382" s="59"/>
      <c r="ER382" s="59"/>
      <c r="ES382" s="59"/>
      <c r="ET382" s="59"/>
      <c r="EU382" s="59"/>
      <c r="EV382" s="59"/>
      <c r="EW382" s="59"/>
    </row>
    <row r="383" spans="1:153" outlineLevel="1" x14ac:dyDescent="0.2">
      <c r="A383" s="17">
        <v>177</v>
      </c>
      <c r="B383" s="17">
        <v>0</v>
      </c>
      <c r="C383" s="1">
        <v>5.1921905566901603E-5</v>
      </c>
      <c r="D383" s="1">
        <f t="shared" si="22"/>
        <v>-5.1921905566901603E-5</v>
      </c>
      <c r="E383" s="1">
        <f t="shared" si="23"/>
        <v>1.0384650711125996E-4</v>
      </c>
      <c r="F383" s="1">
        <f t="shared" si="24"/>
        <v>-1.0190510640358507E-2</v>
      </c>
      <c r="G383" s="1">
        <f t="shared" si="25"/>
        <v>-7.2058727154427323E-3</v>
      </c>
      <c r="H383" s="1">
        <v>5.3294675620600728E-4</v>
      </c>
      <c r="I383" s="1">
        <f t="shared" si="26"/>
        <v>2.7687804110686338E-8</v>
      </c>
      <c r="J383" s="1">
        <f t="shared" si="27"/>
        <v>-7.2077936565410018E-3</v>
      </c>
      <c r="AZ383" s="59"/>
      <c r="BA383" s="59"/>
      <c r="BB383" s="59"/>
      <c r="BC383" s="59"/>
      <c r="BD383" s="59"/>
      <c r="BE383" s="59"/>
      <c r="BF383" s="59"/>
      <c r="BG383" s="72"/>
      <c r="BH383" s="59"/>
      <c r="BI383" s="59"/>
      <c r="BJ383" s="59"/>
      <c r="BK383" s="59">
        <f t="shared" si="28"/>
        <v>1</v>
      </c>
      <c r="BL383" s="59">
        <f t="shared" si="29"/>
        <v>5.1921905566901603E-5</v>
      </c>
      <c r="BM383" s="59" t="e">
        <f t="shared" si="30"/>
        <v>#N/A</v>
      </c>
      <c r="BN383" s="59"/>
      <c r="BO383" s="59"/>
      <c r="BP383" s="59"/>
      <c r="BQ383" s="59"/>
      <c r="BR383" s="59"/>
      <c r="BS383" s="59"/>
      <c r="BT383" s="59"/>
      <c r="BU383" s="59"/>
      <c r="BV383" s="59"/>
      <c r="BW383" s="59"/>
      <c r="BX383" s="59"/>
      <c r="BY383" s="59"/>
      <c r="BZ383" s="59"/>
      <c r="CA383" s="59"/>
      <c r="CB383" s="59"/>
      <c r="CC383" s="59"/>
      <c r="CD383" s="59"/>
      <c r="CE383" s="59"/>
      <c r="CF383" s="59"/>
      <c r="CG383" s="59"/>
      <c r="CH383" s="59"/>
      <c r="CI383" s="59"/>
      <c r="CJ383" s="59"/>
      <c r="CK383" s="59"/>
      <c r="CL383" s="59"/>
      <c r="CM383" s="59"/>
      <c r="CN383" s="59"/>
      <c r="CO383" s="59"/>
      <c r="CP383" s="59"/>
      <c r="CQ383" s="59"/>
      <c r="CR383" s="59"/>
      <c r="CS383" s="59"/>
      <c r="CT383" s="59"/>
      <c r="CU383" s="59"/>
      <c r="CV383" s="59"/>
      <c r="CW383" s="59"/>
      <c r="CX383" s="59"/>
      <c r="CY383" s="59"/>
      <c r="CZ383" s="59"/>
      <c r="DA383" s="59"/>
      <c r="DB383" s="59"/>
      <c r="DC383" s="59"/>
      <c r="DD383" s="59"/>
      <c r="DE383" s="59"/>
      <c r="DF383" s="59"/>
      <c r="DG383" s="59"/>
      <c r="DH383" s="59"/>
      <c r="DI383" s="59"/>
      <c r="DJ383" s="59"/>
      <c r="DK383" s="59"/>
      <c r="DL383" s="59"/>
      <c r="DM383" s="59"/>
      <c r="DN383" s="59"/>
      <c r="DO383" s="59"/>
      <c r="DP383" s="59"/>
      <c r="DQ383" s="59"/>
      <c r="DR383" s="59"/>
      <c r="DS383" s="59"/>
      <c r="DT383" s="59"/>
      <c r="DU383" s="59"/>
      <c r="DV383" s="59"/>
      <c r="DW383" s="59"/>
      <c r="DX383" s="59"/>
      <c r="DY383" s="59"/>
      <c r="DZ383" s="59"/>
      <c r="EA383" s="59"/>
      <c r="EB383" s="59"/>
      <c r="EC383" s="59"/>
      <c r="ED383" s="59"/>
      <c r="EE383" s="59"/>
      <c r="EF383" s="59"/>
      <c r="EG383" s="59"/>
      <c r="EH383" s="59"/>
      <c r="EI383" s="59"/>
      <c r="EJ383" s="59"/>
      <c r="EK383" s="59"/>
      <c r="EL383" s="59"/>
      <c r="EM383" s="59"/>
      <c r="EN383" s="59"/>
      <c r="EO383" s="59"/>
      <c r="EP383" s="59"/>
      <c r="EQ383" s="59"/>
      <c r="ER383" s="59"/>
      <c r="ES383" s="59"/>
      <c r="ET383" s="59"/>
      <c r="EU383" s="59"/>
      <c r="EV383" s="59"/>
      <c r="EW383" s="59"/>
    </row>
    <row r="384" spans="1:153" outlineLevel="1" x14ac:dyDescent="0.2">
      <c r="A384" s="17">
        <v>178</v>
      </c>
      <c r="B384" s="17">
        <v>0</v>
      </c>
      <c r="C384" s="1">
        <v>3.8397786951448354E-5</v>
      </c>
      <c r="D384" s="1">
        <f t="shared" si="22"/>
        <v>-3.8397786951448354E-5</v>
      </c>
      <c r="E384" s="1">
        <f t="shared" si="23"/>
        <v>7.6797048330764836E-5</v>
      </c>
      <c r="F384" s="1">
        <f t="shared" si="24"/>
        <v>-8.7633925126497005E-3</v>
      </c>
      <c r="G384" s="1">
        <f t="shared" si="25"/>
        <v>-6.1967137579612801E-3</v>
      </c>
      <c r="H384" s="1">
        <v>4.264308715082583E-4</v>
      </c>
      <c r="I384" s="1">
        <f t="shared" si="26"/>
        <v>1.6381616130111097E-8</v>
      </c>
      <c r="J384" s="1">
        <f t="shared" si="27"/>
        <v>-6.1980354156971965E-3</v>
      </c>
      <c r="AZ384" s="59"/>
      <c r="BA384" s="59"/>
      <c r="BB384" s="59"/>
      <c r="BC384" s="59"/>
      <c r="BD384" s="59"/>
      <c r="BE384" s="59"/>
      <c r="BF384" s="59"/>
      <c r="BG384" s="72"/>
      <c r="BH384" s="59"/>
      <c r="BI384" s="59"/>
      <c r="BJ384" s="59"/>
      <c r="BK384" s="59">
        <f t="shared" si="28"/>
        <v>1</v>
      </c>
      <c r="BL384" s="59">
        <f t="shared" si="29"/>
        <v>3.8397786951448354E-5</v>
      </c>
      <c r="BM384" s="59" t="e">
        <f t="shared" si="30"/>
        <v>#N/A</v>
      </c>
      <c r="BN384" s="59"/>
      <c r="BO384" s="59"/>
      <c r="BP384" s="59"/>
      <c r="BQ384" s="59"/>
      <c r="BR384" s="59"/>
      <c r="BS384" s="59"/>
      <c r="BT384" s="59"/>
      <c r="BU384" s="59"/>
      <c r="BV384" s="59"/>
      <c r="BW384" s="59"/>
      <c r="BX384" s="59"/>
      <c r="BY384" s="59"/>
      <c r="BZ384" s="59"/>
      <c r="CA384" s="59"/>
      <c r="CB384" s="59"/>
      <c r="CC384" s="59"/>
      <c r="CD384" s="59"/>
      <c r="CE384" s="59"/>
      <c r="CF384" s="59"/>
      <c r="CG384" s="59"/>
      <c r="CH384" s="59"/>
      <c r="CI384" s="59"/>
      <c r="CJ384" s="59"/>
      <c r="CK384" s="59"/>
      <c r="CL384" s="59"/>
      <c r="CM384" s="59"/>
      <c r="CN384" s="59"/>
      <c r="CO384" s="59"/>
      <c r="CP384" s="59"/>
      <c r="CQ384" s="59"/>
      <c r="CR384" s="59"/>
      <c r="CS384" s="59"/>
      <c r="CT384" s="59"/>
      <c r="CU384" s="59"/>
      <c r="CV384" s="59"/>
      <c r="CW384" s="59"/>
      <c r="CX384" s="59"/>
      <c r="CY384" s="59"/>
      <c r="CZ384" s="59"/>
      <c r="DA384" s="59"/>
      <c r="DB384" s="59"/>
      <c r="DC384" s="59"/>
      <c r="DD384" s="59"/>
      <c r="DE384" s="59"/>
      <c r="DF384" s="59"/>
      <c r="DG384" s="59"/>
      <c r="DH384" s="59"/>
      <c r="DI384" s="59"/>
      <c r="DJ384" s="59"/>
      <c r="DK384" s="59"/>
      <c r="DL384" s="59"/>
      <c r="DM384" s="59"/>
      <c r="DN384" s="59"/>
      <c r="DO384" s="59"/>
      <c r="DP384" s="59"/>
      <c r="DQ384" s="59"/>
      <c r="DR384" s="59"/>
      <c r="DS384" s="59"/>
      <c r="DT384" s="59"/>
      <c r="DU384" s="59"/>
      <c r="DV384" s="59"/>
      <c r="DW384" s="59"/>
      <c r="DX384" s="59"/>
      <c r="DY384" s="59"/>
      <c r="DZ384" s="59"/>
      <c r="EA384" s="59"/>
      <c r="EB384" s="59"/>
      <c r="EC384" s="59"/>
      <c r="ED384" s="59"/>
      <c r="EE384" s="59"/>
      <c r="EF384" s="59"/>
      <c r="EG384" s="59"/>
      <c r="EH384" s="59"/>
      <c r="EI384" s="59"/>
      <c r="EJ384" s="59"/>
      <c r="EK384" s="59"/>
      <c r="EL384" s="59"/>
      <c r="EM384" s="59"/>
      <c r="EN384" s="59"/>
      <c r="EO384" s="59"/>
      <c r="EP384" s="59"/>
      <c r="EQ384" s="59"/>
      <c r="ER384" s="59"/>
      <c r="ES384" s="59"/>
      <c r="ET384" s="59"/>
      <c r="EU384" s="59"/>
      <c r="EV384" s="59"/>
      <c r="EW384" s="59"/>
    </row>
    <row r="385" spans="1:153" outlineLevel="1" x14ac:dyDescent="0.2">
      <c r="A385" s="17">
        <v>179</v>
      </c>
      <c r="B385" s="17">
        <v>0</v>
      </c>
      <c r="C385" s="1">
        <v>1.8479420839573178E-2</v>
      </c>
      <c r="D385" s="1">
        <f t="shared" si="22"/>
        <v>-1.8479420839573178E-2</v>
      </c>
      <c r="E385" s="1">
        <f t="shared" si="23"/>
        <v>3.7304596869118051E-2</v>
      </c>
      <c r="F385" s="1">
        <f t="shared" si="24"/>
        <v>-0.19314397963467059</v>
      </c>
      <c r="G385" s="1">
        <f t="shared" si="25"/>
        <v>-0.13721275146013379</v>
      </c>
      <c r="H385" s="1">
        <v>8.2173238813709276E-2</v>
      </c>
      <c r="I385" s="1">
        <f t="shared" si="26"/>
        <v>1.6856159601291985E-3</v>
      </c>
      <c r="J385" s="1">
        <f t="shared" si="27"/>
        <v>-0.14322344474069057</v>
      </c>
      <c r="AZ385" s="59"/>
      <c r="BA385" s="59"/>
      <c r="BB385" s="59"/>
      <c r="BC385" s="59"/>
      <c r="BD385" s="59"/>
      <c r="BE385" s="59"/>
      <c r="BF385" s="59"/>
      <c r="BG385" s="72"/>
      <c r="BH385" s="59"/>
      <c r="BI385" s="59"/>
      <c r="BJ385" s="59"/>
      <c r="BK385" s="59">
        <f t="shared" si="28"/>
        <v>1</v>
      </c>
      <c r="BL385" s="59">
        <f t="shared" si="29"/>
        <v>1.8479420839573178E-2</v>
      </c>
      <c r="BM385" s="59" t="e">
        <f t="shared" si="30"/>
        <v>#N/A</v>
      </c>
      <c r="BN385" s="59"/>
      <c r="BO385" s="59"/>
      <c r="BP385" s="59"/>
      <c r="BQ385" s="59"/>
      <c r="BR385" s="59"/>
      <c r="BS385" s="59"/>
      <c r="BT385" s="59"/>
      <c r="BU385" s="59"/>
      <c r="BV385" s="59"/>
      <c r="BW385" s="59"/>
      <c r="BX385" s="59"/>
      <c r="BY385" s="59"/>
      <c r="BZ385" s="59"/>
      <c r="CA385" s="59"/>
      <c r="CB385" s="59"/>
      <c r="CC385" s="59"/>
      <c r="CD385" s="59"/>
      <c r="CE385" s="59"/>
      <c r="CF385" s="59"/>
      <c r="CG385" s="59"/>
      <c r="CH385" s="59"/>
      <c r="CI385" s="59"/>
      <c r="CJ385" s="59"/>
      <c r="CK385" s="59"/>
      <c r="CL385" s="59"/>
      <c r="CM385" s="59"/>
      <c r="CN385" s="59"/>
      <c r="CO385" s="59"/>
      <c r="CP385" s="59"/>
      <c r="CQ385" s="59"/>
      <c r="CR385" s="59"/>
      <c r="CS385" s="59"/>
      <c r="CT385" s="59"/>
      <c r="CU385" s="59"/>
      <c r="CV385" s="59"/>
      <c r="CW385" s="59"/>
      <c r="CX385" s="59"/>
      <c r="CY385" s="59"/>
      <c r="CZ385" s="59"/>
      <c r="DA385" s="59"/>
      <c r="DB385" s="59"/>
      <c r="DC385" s="59"/>
      <c r="DD385" s="59"/>
      <c r="DE385" s="59"/>
      <c r="DF385" s="59"/>
      <c r="DG385" s="59"/>
      <c r="DH385" s="59"/>
      <c r="DI385" s="59"/>
      <c r="DJ385" s="59"/>
      <c r="DK385" s="59"/>
      <c r="DL385" s="59"/>
      <c r="DM385" s="59"/>
      <c r="DN385" s="59"/>
      <c r="DO385" s="59"/>
      <c r="DP385" s="59"/>
      <c r="DQ385" s="59"/>
      <c r="DR385" s="59"/>
      <c r="DS385" s="59"/>
      <c r="DT385" s="59"/>
      <c r="DU385" s="59"/>
      <c r="DV385" s="59"/>
      <c r="DW385" s="59"/>
      <c r="DX385" s="59"/>
      <c r="DY385" s="59"/>
      <c r="DZ385" s="59"/>
      <c r="EA385" s="59"/>
      <c r="EB385" s="59"/>
      <c r="EC385" s="59"/>
      <c r="ED385" s="59"/>
      <c r="EE385" s="59"/>
      <c r="EF385" s="59"/>
      <c r="EG385" s="59"/>
      <c r="EH385" s="59"/>
      <c r="EI385" s="59"/>
      <c r="EJ385" s="59"/>
      <c r="EK385" s="59"/>
      <c r="EL385" s="59"/>
      <c r="EM385" s="59"/>
      <c r="EN385" s="59"/>
      <c r="EO385" s="59"/>
      <c r="EP385" s="59"/>
      <c r="EQ385" s="59"/>
      <c r="ER385" s="59"/>
      <c r="ES385" s="59"/>
      <c r="ET385" s="59"/>
      <c r="EU385" s="59"/>
      <c r="EV385" s="59"/>
      <c r="EW385" s="59"/>
    </row>
    <row r="386" spans="1:153" outlineLevel="1" x14ac:dyDescent="0.2">
      <c r="A386" s="17">
        <v>180</v>
      </c>
      <c r="B386" s="17">
        <v>0</v>
      </c>
      <c r="C386" s="1">
        <v>5.4990768535059323E-5</v>
      </c>
      <c r="D386" s="1">
        <f t="shared" si="22"/>
        <v>-5.4990768535059323E-5</v>
      </c>
      <c r="E386" s="1">
        <f t="shared" si="23"/>
        <v>1.0998456116548072E-4</v>
      </c>
      <c r="F386" s="1">
        <f t="shared" si="24"/>
        <v>-1.0487352438317343E-2</v>
      </c>
      <c r="G386" s="1">
        <f t="shared" si="25"/>
        <v>-7.415779978261477E-3</v>
      </c>
      <c r="H386" s="1">
        <v>9.4329959765699842E-4</v>
      </c>
      <c r="I386" s="1">
        <f t="shared" si="26"/>
        <v>5.1924602971412326E-8</v>
      </c>
      <c r="J386" s="1">
        <f t="shared" si="27"/>
        <v>-7.4192801058428305E-3</v>
      </c>
      <c r="AZ386" s="59"/>
      <c r="BA386" s="59"/>
      <c r="BB386" s="59"/>
      <c r="BC386" s="59"/>
      <c r="BD386" s="59"/>
      <c r="BE386" s="59"/>
      <c r="BF386" s="59"/>
      <c r="BG386" s="72"/>
      <c r="BH386" s="59"/>
      <c r="BI386" s="59"/>
      <c r="BJ386" s="59"/>
      <c r="BK386" s="59">
        <f t="shared" si="28"/>
        <v>1</v>
      </c>
      <c r="BL386" s="59">
        <f t="shared" si="29"/>
        <v>5.4990768535059323E-5</v>
      </c>
      <c r="BM386" s="59" t="e">
        <f t="shared" si="30"/>
        <v>#N/A</v>
      </c>
      <c r="BN386" s="59"/>
      <c r="BO386" s="59"/>
      <c r="BP386" s="59"/>
      <c r="BQ386" s="59"/>
      <c r="BR386" s="59"/>
      <c r="BS386" s="59"/>
      <c r="BT386" s="59"/>
      <c r="BU386" s="59"/>
      <c r="BV386" s="59"/>
      <c r="BW386" s="59"/>
      <c r="BX386" s="59"/>
      <c r="BY386" s="59"/>
      <c r="BZ386" s="59"/>
      <c r="CA386" s="59"/>
      <c r="CB386" s="59"/>
      <c r="CC386" s="59"/>
      <c r="CD386" s="59"/>
      <c r="CE386" s="59"/>
      <c r="CF386" s="59"/>
      <c r="CG386" s="59"/>
      <c r="CH386" s="59"/>
      <c r="CI386" s="59"/>
      <c r="CJ386" s="59"/>
      <c r="CK386" s="59"/>
      <c r="CL386" s="59"/>
      <c r="CM386" s="59"/>
      <c r="CN386" s="59"/>
      <c r="CO386" s="59"/>
      <c r="CP386" s="59"/>
      <c r="CQ386" s="59"/>
      <c r="CR386" s="59"/>
      <c r="CS386" s="59"/>
      <c r="CT386" s="59"/>
      <c r="CU386" s="59"/>
      <c r="CV386" s="59"/>
      <c r="CW386" s="59"/>
      <c r="CX386" s="59"/>
      <c r="CY386" s="59"/>
      <c r="CZ386" s="59"/>
      <c r="DA386" s="59"/>
      <c r="DB386" s="59"/>
      <c r="DC386" s="59"/>
      <c r="DD386" s="59"/>
      <c r="DE386" s="59"/>
      <c r="DF386" s="59"/>
      <c r="DG386" s="59"/>
      <c r="DH386" s="59"/>
      <c r="DI386" s="59"/>
      <c r="DJ386" s="59"/>
      <c r="DK386" s="59"/>
      <c r="DL386" s="59"/>
      <c r="DM386" s="59"/>
      <c r="DN386" s="59"/>
      <c r="DO386" s="59"/>
      <c r="DP386" s="59"/>
      <c r="DQ386" s="59"/>
      <c r="DR386" s="59"/>
      <c r="DS386" s="59"/>
      <c r="DT386" s="59"/>
      <c r="DU386" s="59"/>
      <c r="DV386" s="59"/>
      <c r="DW386" s="59"/>
      <c r="DX386" s="59"/>
      <c r="DY386" s="59"/>
      <c r="DZ386" s="59"/>
      <c r="EA386" s="59"/>
      <c r="EB386" s="59"/>
      <c r="EC386" s="59"/>
      <c r="ED386" s="59"/>
      <c r="EE386" s="59"/>
      <c r="EF386" s="59"/>
      <c r="EG386" s="59"/>
      <c r="EH386" s="59"/>
      <c r="EI386" s="59"/>
      <c r="EJ386" s="59"/>
      <c r="EK386" s="59"/>
      <c r="EL386" s="59"/>
      <c r="EM386" s="59"/>
      <c r="EN386" s="59"/>
      <c r="EO386" s="59"/>
      <c r="EP386" s="59"/>
      <c r="EQ386" s="59"/>
      <c r="ER386" s="59"/>
      <c r="ES386" s="59"/>
      <c r="ET386" s="59"/>
      <c r="EU386" s="59"/>
      <c r="EV386" s="59"/>
      <c r="EW386" s="59"/>
    </row>
    <row r="387" spans="1:153" outlineLevel="1" x14ac:dyDescent="0.2">
      <c r="A387" s="17">
        <v>181</v>
      </c>
      <c r="B387" s="17">
        <v>0</v>
      </c>
      <c r="C387" s="1">
        <v>6.0572519458925052E-4</v>
      </c>
      <c r="D387" s="1">
        <f t="shared" si="22"/>
        <v>-6.0572519458925052E-4</v>
      </c>
      <c r="E387" s="1">
        <f t="shared" si="23"/>
        <v>1.2118174404189231E-3</v>
      </c>
      <c r="F387" s="1">
        <f t="shared" si="24"/>
        <v>-3.4811168328841291E-2</v>
      </c>
      <c r="G387" s="1">
        <f t="shared" si="25"/>
        <v>-2.4618942300141736E-2</v>
      </c>
      <c r="H387" s="1">
        <v>3.9454943440434091E-3</v>
      </c>
      <c r="I387" s="1">
        <f t="shared" si="26"/>
        <v>2.4008061876748109E-6</v>
      </c>
      <c r="J387" s="1">
        <f t="shared" si="27"/>
        <v>-2.4667653438569768E-2</v>
      </c>
      <c r="AZ387" s="59"/>
      <c r="BA387" s="59"/>
      <c r="BB387" s="59"/>
      <c r="BC387" s="59"/>
      <c r="BD387" s="59"/>
      <c r="BE387" s="59"/>
      <c r="BF387" s="59"/>
      <c r="BG387" s="72"/>
      <c r="BH387" s="59"/>
      <c r="BI387" s="59"/>
      <c r="BJ387" s="59"/>
      <c r="BK387" s="59">
        <f t="shared" si="28"/>
        <v>1</v>
      </c>
      <c r="BL387" s="59">
        <f t="shared" si="29"/>
        <v>6.0572519458925052E-4</v>
      </c>
      <c r="BM387" s="59" t="e">
        <f t="shared" si="30"/>
        <v>#N/A</v>
      </c>
      <c r="BN387" s="59"/>
      <c r="BO387" s="59"/>
      <c r="BP387" s="59"/>
      <c r="BQ387" s="59"/>
      <c r="BR387" s="59"/>
      <c r="BS387" s="59"/>
      <c r="BT387" s="59"/>
      <c r="BU387" s="59"/>
      <c r="BV387" s="59"/>
      <c r="BW387" s="59"/>
      <c r="BX387" s="59"/>
      <c r="BY387" s="59"/>
      <c r="BZ387" s="59"/>
      <c r="CA387" s="59"/>
      <c r="CB387" s="59"/>
      <c r="CC387" s="59"/>
      <c r="CD387" s="59"/>
      <c r="CE387" s="59"/>
      <c r="CF387" s="59"/>
      <c r="CG387" s="59"/>
      <c r="CH387" s="59"/>
      <c r="CI387" s="59"/>
      <c r="CJ387" s="59"/>
      <c r="CK387" s="59"/>
      <c r="CL387" s="59"/>
      <c r="CM387" s="59"/>
      <c r="CN387" s="59"/>
      <c r="CO387" s="59"/>
      <c r="CP387" s="59"/>
      <c r="CQ387" s="59"/>
      <c r="CR387" s="59"/>
      <c r="CS387" s="59"/>
      <c r="CT387" s="59"/>
      <c r="CU387" s="59"/>
      <c r="CV387" s="59"/>
      <c r="CW387" s="59"/>
      <c r="CX387" s="59"/>
      <c r="CY387" s="59"/>
      <c r="CZ387" s="59"/>
      <c r="DA387" s="59"/>
      <c r="DB387" s="59"/>
      <c r="DC387" s="59"/>
      <c r="DD387" s="59"/>
      <c r="DE387" s="59"/>
      <c r="DF387" s="59"/>
      <c r="DG387" s="59"/>
      <c r="DH387" s="59"/>
      <c r="DI387" s="59"/>
      <c r="DJ387" s="59"/>
      <c r="DK387" s="59"/>
      <c r="DL387" s="59"/>
      <c r="DM387" s="59"/>
      <c r="DN387" s="59"/>
      <c r="DO387" s="59"/>
      <c r="DP387" s="59"/>
      <c r="DQ387" s="59"/>
      <c r="DR387" s="59"/>
      <c r="DS387" s="59"/>
      <c r="DT387" s="59"/>
      <c r="DU387" s="59"/>
      <c r="DV387" s="59"/>
      <c r="DW387" s="59"/>
      <c r="DX387" s="59"/>
      <c r="DY387" s="59"/>
      <c r="DZ387" s="59"/>
      <c r="EA387" s="59"/>
      <c r="EB387" s="59"/>
      <c r="EC387" s="59"/>
      <c r="ED387" s="59"/>
      <c r="EE387" s="59"/>
      <c r="EF387" s="59"/>
      <c r="EG387" s="59"/>
      <c r="EH387" s="59"/>
      <c r="EI387" s="59"/>
      <c r="EJ387" s="59"/>
      <c r="EK387" s="59"/>
      <c r="EL387" s="59"/>
      <c r="EM387" s="59"/>
      <c r="EN387" s="59"/>
      <c r="EO387" s="59"/>
      <c r="EP387" s="59"/>
      <c r="EQ387" s="59"/>
      <c r="ER387" s="59"/>
      <c r="ES387" s="59"/>
      <c r="ET387" s="59"/>
      <c r="EU387" s="59"/>
      <c r="EV387" s="59"/>
      <c r="EW387" s="59"/>
    </row>
    <row r="388" spans="1:153" outlineLevel="1" x14ac:dyDescent="0.2">
      <c r="A388" s="17">
        <v>182</v>
      </c>
      <c r="B388" s="17">
        <v>0</v>
      </c>
      <c r="C388" s="1">
        <v>7.9236924812254594E-5</v>
      </c>
      <c r="D388" s="1">
        <f t="shared" si="22"/>
        <v>-7.9236924812254594E-5</v>
      </c>
      <c r="E388" s="1">
        <f t="shared" si="23"/>
        <v>1.5848012844666955E-4</v>
      </c>
      <c r="F388" s="1">
        <f t="shared" si="24"/>
        <v>-1.2588889087074742E-2</v>
      </c>
      <c r="G388" s="1">
        <f t="shared" si="25"/>
        <v>-8.901865186579495E-3</v>
      </c>
      <c r="H388" s="1">
        <v>7.7544429931187446E-4</v>
      </c>
      <c r="I388" s="1">
        <f t="shared" si="26"/>
        <v>6.1496377661432849E-8</v>
      </c>
      <c r="J388" s="1">
        <f t="shared" si="27"/>
        <v>-8.9053186454891905E-3</v>
      </c>
      <c r="AZ388" s="59"/>
      <c r="BA388" s="59"/>
      <c r="BB388" s="59"/>
      <c r="BC388" s="59"/>
      <c r="BD388" s="59"/>
      <c r="BE388" s="59"/>
      <c r="BF388" s="59"/>
      <c r="BG388" s="72"/>
      <c r="BH388" s="59"/>
      <c r="BI388" s="59"/>
      <c r="BJ388" s="59"/>
      <c r="BK388" s="59">
        <f t="shared" si="28"/>
        <v>1</v>
      </c>
      <c r="BL388" s="59">
        <f t="shared" si="29"/>
        <v>7.9236924812254594E-5</v>
      </c>
      <c r="BM388" s="59" t="e">
        <f t="shared" si="30"/>
        <v>#N/A</v>
      </c>
      <c r="BN388" s="59"/>
      <c r="BO388" s="59"/>
      <c r="BP388" s="59"/>
      <c r="BQ388" s="59"/>
      <c r="BR388" s="59"/>
      <c r="BS388" s="59"/>
      <c r="BT388" s="59"/>
      <c r="BU388" s="59"/>
      <c r="BV388" s="59"/>
      <c r="BW388" s="59"/>
      <c r="BX388" s="59"/>
      <c r="BY388" s="59"/>
      <c r="BZ388" s="59"/>
      <c r="CA388" s="59"/>
      <c r="CB388" s="59"/>
      <c r="CC388" s="59"/>
      <c r="CD388" s="59"/>
      <c r="CE388" s="59"/>
      <c r="CF388" s="59"/>
      <c r="CG388" s="59"/>
      <c r="CH388" s="59"/>
      <c r="CI388" s="59"/>
      <c r="CJ388" s="59"/>
      <c r="CK388" s="59"/>
      <c r="CL388" s="59"/>
      <c r="CM388" s="59"/>
      <c r="CN388" s="59"/>
      <c r="CO388" s="59"/>
      <c r="CP388" s="59"/>
      <c r="CQ388" s="59"/>
      <c r="CR388" s="59"/>
      <c r="CS388" s="59"/>
      <c r="CT388" s="59"/>
      <c r="CU388" s="59"/>
      <c r="CV388" s="59"/>
      <c r="CW388" s="59"/>
      <c r="CX388" s="59"/>
      <c r="CY388" s="59"/>
      <c r="CZ388" s="59"/>
      <c r="DA388" s="59"/>
      <c r="DB388" s="59"/>
      <c r="DC388" s="59"/>
      <c r="DD388" s="59"/>
      <c r="DE388" s="59"/>
      <c r="DF388" s="59"/>
      <c r="DG388" s="59"/>
      <c r="DH388" s="59"/>
      <c r="DI388" s="59"/>
      <c r="DJ388" s="59"/>
      <c r="DK388" s="59"/>
      <c r="DL388" s="59"/>
      <c r="DM388" s="59"/>
      <c r="DN388" s="59"/>
      <c r="DO388" s="59"/>
      <c r="DP388" s="59"/>
      <c r="DQ388" s="59"/>
      <c r="DR388" s="59"/>
      <c r="DS388" s="59"/>
      <c r="DT388" s="59"/>
      <c r="DU388" s="59"/>
      <c r="DV388" s="59"/>
      <c r="DW388" s="59"/>
      <c r="DX388" s="59"/>
      <c r="DY388" s="59"/>
      <c r="DZ388" s="59"/>
      <c r="EA388" s="59"/>
      <c r="EB388" s="59"/>
      <c r="EC388" s="59"/>
      <c r="ED388" s="59"/>
      <c r="EE388" s="59"/>
      <c r="EF388" s="59"/>
      <c r="EG388" s="59"/>
      <c r="EH388" s="59"/>
      <c r="EI388" s="59"/>
      <c r="EJ388" s="59"/>
      <c r="EK388" s="59"/>
      <c r="EL388" s="59"/>
      <c r="EM388" s="59"/>
      <c r="EN388" s="59"/>
      <c r="EO388" s="59"/>
      <c r="EP388" s="59"/>
      <c r="EQ388" s="59"/>
      <c r="ER388" s="59"/>
      <c r="ES388" s="59"/>
      <c r="ET388" s="59"/>
      <c r="EU388" s="59"/>
      <c r="EV388" s="59"/>
      <c r="EW388" s="59"/>
    </row>
    <row r="389" spans="1:153" outlineLevel="1" x14ac:dyDescent="0.2">
      <c r="A389" s="17">
        <v>183</v>
      </c>
      <c r="B389" s="17">
        <v>0</v>
      </c>
      <c r="C389" s="1">
        <v>2.2547032319067387E-7</v>
      </c>
      <c r="D389" s="1">
        <f t="shared" si="22"/>
        <v>-2.2547032319067387E-7</v>
      </c>
      <c r="E389" s="1">
        <f t="shared" si="23"/>
        <v>4.509406970167968E-7</v>
      </c>
      <c r="F389" s="1">
        <f t="shared" si="24"/>
        <v>-6.7152118136124103E-4</v>
      </c>
      <c r="G389" s="1">
        <f t="shared" si="25"/>
        <v>-4.7483720792241202E-4</v>
      </c>
      <c r="H389" s="1">
        <v>5.6864304149822862E-6</v>
      </c>
      <c r="I389" s="1">
        <f t="shared" si="26"/>
        <v>1.2821288832843813E-12</v>
      </c>
      <c r="J389" s="1">
        <f t="shared" si="27"/>
        <v>-4.7483855799254052E-4</v>
      </c>
      <c r="AZ389" s="59"/>
      <c r="BA389" s="59"/>
      <c r="BB389" s="59"/>
      <c r="BC389" s="59"/>
      <c r="BD389" s="59"/>
      <c r="BE389" s="59"/>
      <c r="BF389" s="59"/>
      <c r="BG389" s="72"/>
      <c r="BH389" s="59"/>
      <c r="BI389" s="59"/>
      <c r="BJ389" s="59"/>
      <c r="BK389" s="59">
        <f t="shared" si="28"/>
        <v>1</v>
      </c>
      <c r="BL389" s="59">
        <f t="shared" si="29"/>
        <v>2.2547032319067387E-7</v>
      </c>
      <c r="BM389" s="59" t="e">
        <f t="shared" si="30"/>
        <v>#N/A</v>
      </c>
      <c r="BN389" s="59"/>
      <c r="BO389" s="59"/>
      <c r="BP389" s="59"/>
      <c r="BQ389" s="59"/>
      <c r="BR389" s="59"/>
      <c r="BS389" s="59"/>
      <c r="BT389" s="59"/>
      <c r="BU389" s="59"/>
      <c r="BV389" s="59"/>
      <c r="BW389" s="59"/>
      <c r="BX389" s="59"/>
      <c r="BY389" s="59"/>
      <c r="BZ389" s="59"/>
      <c r="CA389" s="59"/>
      <c r="CB389" s="59"/>
      <c r="CC389" s="59"/>
      <c r="CD389" s="59"/>
      <c r="CE389" s="59"/>
      <c r="CF389" s="59"/>
      <c r="CG389" s="59"/>
      <c r="CH389" s="59"/>
      <c r="CI389" s="59"/>
      <c r="CJ389" s="59"/>
      <c r="CK389" s="59"/>
      <c r="CL389" s="59"/>
      <c r="CM389" s="59"/>
      <c r="CN389" s="59"/>
      <c r="CO389" s="59"/>
      <c r="CP389" s="59"/>
      <c r="CQ389" s="59"/>
      <c r="CR389" s="59"/>
      <c r="CS389" s="59"/>
      <c r="CT389" s="59"/>
      <c r="CU389" s="59"/>
      <c r="CV389" s="59"/>
      <c r="CW389" s="59"/>
      <c r="CX389" s="59"/>
      <c r="CY389" s="59"/>
      <c r="CZ389" s="59"/>
      <c r="DA389" s="59"/>
      <c r="DB389" s="59"/>
      <c r="DC389" s="59"/>
      <c r="DD389" s="59"/>
      <c r="DE389" s="59"/>
      <c r="DF389" s="59"/>
      <c r="DG389" s="59"/>
      <c r="DH389" s="59"/>
      <c r="DI389" s="59"/>
      <c r="DJ389" s="59"/>
      <c r="DK389" s="59"/>
      <c r="DL389" s="59"/>
      <c r="DM389" s="59"/>
      <c r="DN389" s="59"/>
      <c r="DO389" s="59"/>
      <c r="DP389" s="59"/>
      <c r="DQ389" s="59"/>
      <c r="DR389" s="59"/>
      <c r="DS389" s="59"/>
      <c r="DT389" s="59"/>
      <c r="DU389" s="59"/>
      <c r="DV389" s="59"/>
      <c r="DW389" s="59"/>
      <c r="DX389" s="59"/>
      <c r="DY389" s="59"/>
      <c r="DZ389" s="59"/>
      <c r="EA389" s="59"/>
      <c r="EB389" s="59"/>
      <c r="EC389" s="59"/>
      <c r="ED389" s="59"/>
      <c r="EE389" s="59"/>
      <c r="EF389" s="59"/>
      <c r="EG389" s="59"/>
      <c r="EH389" s="59"/>
      <c r="EI389" s="59"/>
      <c r="EJ389" s="59"/>
      <c r="EK389" s="59"/>
      <c r="EL389" s="59"/>
      <c r="EM389" s="59"/>
      <c r="EN389" s="59"/>
      <c r="EO389" s="59"/>
      <c r="EP389" s="59"/>
      <c r="EQ389" s="59"/>
      <c r="ER389" s="59"/>
      <c r="ES389" s="59"/>
      <c r="ET389" s="59"/>
      <c r="EU389" s="59"/>
      <c r="EV389" s="59"/>
      <c r="EW389" s="59"/>
    </row>
    <row r="390" spans="1:153" outlineLevel="1" x14ac:dyDescent="0.2">
      <c r="A390" s="17">
        <v>184</v>
      </c>
      <c r="B390" s="17">
        <v>0</v>
      </c>
      <c r="C390" s="1">
        <v>1.9565404649273975E-5</v>
      </c>
      <c r="D390" s="1">
        <f t="shared" si="22"/>
        <v>-1.9565404649273975E-5</v>
      </c>
      <c r="E390" s="1">
        <f t="shared" si="23"/>
        <v>3.913119210847764E-5</v>
      </c>
      <c r="F390" s="1">
        <f t="shared" si="24"/>
        <v>-6.2554929548739513E-3</v>
      </c>
      <c r="G390" s="1">
        <f t="shared" si="25"/>
        <v>-4.4233231242837038E-3</v>
      </c>
      <c r="H390" s="1">
        <v>3.2850951987988057E-4</v>
      </c>
      <c r="I390" s="1">
        <f t="shared" si="26"/>
        <v>6.429659649559711E-9</v>
      </c>
      <c r="J390" s="1">
        <f t="shared" si="27"/>
        <v>-4.424049855220046E-3</v>
      </c>
      <c r="AZ390" s="59"/>
      <c r="BA390" s="59"/>
      <c r="BB390" s="59"/>
      <c r="BC390" s="59"/>
      <c r="BD390" s="59"/>
      <c r="BE390" s="59"/>
      <c r="BF390" s="59"/>
      <c r="BG390" s="72"/>
      <c r="BH390" s="59"/>
      <c r="BI390" s="59"/>
      <c r="BJ390" s="59"/>
      <c r="BK390" s="59">
        <f t="shared" si="28"/>
        <v>1</v>
      </c>
      <c r="BL390" s="59">
        <f t="shared" si="29"/>
        <v>1.9565404649273975E-5</v>
      </c>
      <c r="BM390" s="59" t="e">
        <f t="shared" si="30"/>
        <v>#N/A</v>
      </c>
      <c r="BN390" s="59"/>
      <c r="BO390" s="59"/>
      <c r="BP390" s="59"/>
      <c r="BQ390" s="59"/>
      <c r="BR390" s="59"/>
      <c r="BS390" s="59"/>
      <c r="BT390" s="59"/>
      <c r="BU390" s="59"/>
      <c r="BV390" s="59"/>
      <c r="BW390" s="59"/>
      <c r="BX390" s="59"/>
      <c r="BY390" s="59"/>
      <c r="BZ390" s="59"/>
      <c r="CA390" s="59"/>
      <c r="CB390" s="59"/>
      <c r="CC390" s="59"/>
      <c r="CD390" s="59"/>
      <c r="CE390" s="59"/>
      <c r="CF390" s="59"/>
      <c r="CG390" s="59"/>
      <c r="CH390" s="59"/>
      <c r="CI390" s="59"/>
      <c r="CJ390" s="59"/>
      <c r="CK390" s="59"/>
      <c r="CL390" s="59"/>
      <c r="CM390" s="59"/>
      <c r="CN390" s="59"/>
      <c r="CO390" s="59"/>
      <c r="CP390" s="59"/>
      <c r="CQ390" s="59"/>
      <c r="CR390" s="59"/>
      <c r="CS390" s="59"/>
      <c r="CT390" s="59"/>
      <c r="CU390" s="59"/>
      <c r="CV390" s="59"/>
      <c r="CW390" s="59"/>
      <c r="CX390" s="59"/>
      <c r="CY390" s="59"/>
      <c r="CZ390" s="59"/>
      <c r="DA390" s="59"/>
      <c r="DB390" s="59"/>
      <c r="DC390" s="59"/>
      <c r="DD390" s="59"/>
      <c r="DE390" s="59"/>
      <c r="DF390" s="59"/>
      <c r="DG390" s="59"/>
      <c r="DH390" s="59"/>
      <c r="DI390" s="59"/>
      <c r="DJ390" s="59"/>
      <c r="DK390" s="59"/>
      <c r="DL390" s="59"/>
      <c r="DM390" s="59"/>
      <c r="DN390" s="59"/>
      <c r="DO390" s="59"/>
      <c r="DP390" s="59"/>
      <c r="DQ390" s="59"/>
      <c r="DR390" s="59"/>
      <c r="DS390" s="59"/>
      <c r="DT390" s="59"/>
      <c r="DU390" s="59"/>
      <c r="DV390" s="59"/>
      <c r="DW390" s="59"/>
      <c r="DX390" s="59"/>
      <c r="DY390" s="59"/>
      <c r="DZ390" s="59"/>
      <c r="EA390" s="59"/>
      <c r="EB390" s="59"/>
      <c r="EC390" s="59"/>
      <c r="ED390" s="59"/>
      <c r="EE390" s="59"/>
      <c r="EF390" s="59"/>
      <c r="EG390" s="59"/>
      <c r="EH390" s="59"/>
      <c r="EI390" s="59"/>
      <c r="EJ390" s="59"/>
      <c r="EK390" s="59"/>
      <c r="EL390" s="59"/>
      <c r="EM390" s="59"/>
      <c r="EN390" s="59"/>
      <c r="EO390" s="59"/>
      <c r="EP390" s="59"/>
      <c r="EQ390" s="59"/>
      <c r="ER390" s="59"/>
      <c r="ES390" s="59"/>
      <c r="ET390" s="59"/>
      <c r="EU390" s="59"/>
      <c r="EV390" s="59"/>
      <c r="EW390" s="59"/>
    </row>
    <row r="391" spans="1:153" outlineLevel="1" x14ac:dyDescent="0.2">
      <c r="A391" s="17">
        <v>185</v>
      </c>
      <c r="B391" s="17">
        <v>0</v>
      </c>
      <c r="C391" s="1">
        <v>9.0628311939742306E-10</v>
      </c>
      <c r="D391" s="1">
        <f t="shared" si="22"/>
        <v>-9.0628311939742306E-10</v>
      </c>
      <c r="E391" s="1">
        <f t="shared" si="23"/>
        <v>1.8125665404824456E-9</v>
      </c>
      <c r="F391" s="1">
        <f t="shared" si="24"/>
        <v>-4.2574247385977896E-5</v>
      </c>
      <c r="G391" s="1">
        <f t="shared" si="25"/>
        <v>-3.0104536538846967E-5</v>
      </c>
      <c r="H391" s="1">
        <v>4.7423007783326434E-8</v>
      </c>
      <c r="I391" s="1">
        <f t="shared" si="26"/>
        <v>4.2978673502210164E-17</v>
      </c>
      <c r="J391" s="1">
        <f t="shared" si="27"/>
        <v>-3.0104537252670827E-5</v>
      </c>
      <c r="AZ391" s="59"/>
      <c r="BA391" s="59"/>
      <c r="BB391" s="59"/>
      <c r="BC391" s="59"/>
      <c r="BD391" s="59"/>
      <c r="BE391" s="59"/>
      <c r="BF391" s="59"/>
      <c r="BG391" s="72"/>
      <c r="BH391" s="59"/>
      <c r="BI391" s="59"/>
      <c r="BJ391" s="59"/>
      <c r="BK391" s="59">
        <f t="shared" si="28"/>
        <v>1</v>
      </c>
      <c r="BL391" s="59">
        <f t="shared" si="29"/>
        <v>9.0628311939742306E-10</v>
      </c>
      <c r="BM391" s="59" t="e">
        <f t="shared" si="30"/>
        <v>#N/A</v>
      </c>
      <c r="BN391" s="59"/>
      <c r="BO391" s="59"/>
      <c r="BP391" s="59"/>
      <c r="BQ391" s="59"/>
      <c r="BR391" s="59"/>
      <c r="BS391" s="59"/>
      <c r="BT391" s="59"/>
      <c r="BU391" s="59"/>
      <c r="BV391" s="59"/>
      <c r="BW391" s="59"/>
      <c r="BX391" s="59"/>
      <c r="BY391" s="59"/>
      <c r="BZ391" s="59"/>
      <c r="CA391" s="59"/>
      <c r="CB391" s="59"/>
      <c r="CC391" s="59"/>
      <c r="CD391" s="59"/>
      <c r="CE391" s="59"/>
      <c r="CF391" s="59"/>
      <c r="CG391" s="59"/>
      <c r="CH391" s="59"/>
      <c r="CI391" s="59"/>
      <c r="CJ391" s="59"/>
      <c r="CK391" s="59"/>
      <c r="CL391" s="59"/>
      <c r="CM391" s="59"/>
      <c r="CN391" s="59"/>
      <c r="CO391" s="59"/>
      <c r="CP391" s="59"/>
      <c r="CQ391" s="59"/>
      <c r="CR391" s="59"/>
      <c r="CS391" s="59"/>
      <c r="CT391" s="59"/>
      <c r="CU391" s="59"/>
      <c r="CV391" s="59"/>
      <c r="CW391" s="59"/>
      <c r="CX391" s="59"/>
      <c r="CY391" s="59"/>
      <c r="CZ391" s="59"/>
      <c r="DA391" s="59"/>
      <c r="DB391" s="59"/>
      <c r="DC391" s="59"/>
      <c r="DD391" s="59"/>
      <c r="DE391" s="59"/>
      <c r="DF391" s="59"/>
      <c r="DG391" s="59"/>
      <c r="DH391" s="59"/>
      <c r="DI391" s="59"/>
      <c r="DJ391" s="59"/>
      <c r="DK391" s="59"/>
      <c r="DL391" s="59"/>
      <c r="DM391" s="59"/>
      <c r="DN391" s="59"/>
      <c r="DO391" s="59"/>
      <c r="DP391" s="59"/>
      <c r="DQ391" s="59"/>
      <c r="DR391" s="59"/>
      <c r="DS391" s="59"/>
      <c r="DT391" s="59"/>
      <c r="DU391" s="59"/>
      <c r="DV391" s="59"/>
      <c r="DW391" s="59"/>
      <c r="DX391" s="59"/>
      <c r="DY391" s="59"/>
      <c r="DZ391" s="59"/>
      <c r="EA391" s="59"/>
      <c r="EB391" s="59"/>
      <c r="EC391" s="59"/>
      <c r="ED391" s="59"/>
      <c r="EE391" s="59"/>
      <c r="EF391" s="59"/>
      <c r="EG391" s="59"/>
      <c r="EH391" s="59"/>
      <c r="EI391" s="59"/>
      <c r="EJ391" s="59"/>
      <c r="EK391" s="59"/>
      <c r="EL391" s="59"/>
      <c r="EM391" s="59"/>
      <c r="EN391" s="59"/>
      <c r="EO391" s="59"/>
      <c r="EP391" s="59"/>
      <c r="EQ391" s="59"/>
      <c r="ER391" s="59"/>
      <c r="ES391" s="59"/>
      <c r="ET391" s="59"/>
      <c r="EU391" s="59"/>
      <c r="EV391" s="59"/>
      <c r="EW391" s="59"/>
    </row>
    <row r="392" spans="1:153" outlineLevel="1" x14ac:dyDescent="0.2">
      <c r="A392" s="17">
        <v>186</v>
      </c>
      <c r="B392" s="17">
        <v>0</v>
      </c>
      <c r="C392" s="1">
        <v>5.6270529108504026E-7</v>
      </c>
      <c r="D392" s="1">
        <f t="shared" si="22"/>
        <v>-5.6270529108504026E-7</v>
      </c>
      <c r="E392" s="1">
        <f t="shared" si="23"/>
        <v>1.1254108986927921E-6</v>
      </c>
      <c r="F392" s="1">
        <f t="shared" si="24"/>
        <v>-1.0608538535975594E-3</v>
      </c>
      <c r="G392" s="1">
        <f t="shared" si="25"/>
        <v>-7.501370592914757E-4</v>
      </c>
      <c r="H392" s="1">
        <v>9.2781186834128153E-6</v>
      </c>
      <c r="I392" s="1">
        <f t="shared" si="26"/>
        <v>5.2208978523808541E-12</v>
      </c>
      <c r="J392" s="1">
        <f t="shared" si="27"/>
        <v>-7.5014053924602375E-4</v>
      </c>
      <c r="AZ392" s="59"/>
      <c r="BA392" s="59"/>
      <c r="BB392" s="59"/>
      <c r="BC392" s="59"/>
      <c r="BD392" s="59"/>
      <c r="BE392" s="59"/>
      <c r="BF392" s="59"/>
      <c r="BG392" s="72"/>
      <c r="BH392" s="59"/>
      <c r="BI392" s="59"/>
      <c r="BJ392" s="59"/>
      <c r="BK392" s="59">
        <f t="shared" si="28"/>
        <v>1</v>
      </c>
      <c r="BL392" s="59">
        <f t="shared" si="29"/>
        <v>5.6270529108504026E-7</v>
      </c>
      <c r="BM392" s="59" t="e">
        <f t="shared" si="30"/>
        <v>#N/A</v>
      </c>
      <c r="BN392" s="59"/>
      <c r="BO392" s="59"/>
      <c r="BP392" s="59"/>
      <c r="BQ392" s="59"/>
      <c r="BR392" s="59"/>
      <c r="BS392" s="59"/>
      <c r="BT392" s="59"/>
      <c r="BU392" s="59"/>
      <c r="BV392" s="59"/>
      <c r="BW392" s="59"/>
      <c r="BX392" s="59"/>
      <c r="BY392" s="59"/>
      <c r="BZ392" s="59"/>
      <c r="CA392" s="59"/>
      <c r="CB392" s="59"/>
      <c r="CC392" s="59"/>
      <c r="CD392" s="59"/>
      <c r="CE392" s="59"/>
      <c r="CF392" s="59"/>
      <c r="CG392" s="59"/>
      <c r="CH392" s="59"/>
      <c r="CI392" s="59"/>
      <c r="CJ392" s="59"/>
      <c r="CK392" s="59"/>
      <c r="CL392" s="59"/>
      <c r="CM392" s="59"/>
      <c r="CN392" s="59"/>
      <c r="CO392" s="59"/>
      <c r="CP392" s="59"/>
      <c r="CQ392" s="59"/>
      <c r="CR392" s="59"/>
      <c r="CS392" s="59"/>
      <c r="CT392" s="59"/>
      <c r="CU392" s="59"/>
      <c r="CV392" s="59"/>
      <c r="CW392" s="59"/>
      <c r="CX392" s="59"/>
      <c r="CY392" s="59"/>
      <c r="CZ392" s="59"/>
      <c r="DA392" s="59"/>
      <c r="DB392" s="59"/>
      <c r="DC392" s="59"/>
      <c r="DD392" s="59"/>
      <c r="DE392" s="59"/>
      <c r="DF392" s="59"/>
      <c r="DG392" s="59"/>
      <c r="DH392" s="59"/>
      <c r="DI392" s="59"/>
      <c r="DJ392" s="59"/>
      <c r="DK392" s="59"/>
      <c r="DL392" s="59"/>
      <c r="DM392" s="59"/>
      <c r="DN392" s="59"/>
      <c r="DO392" s="59"/>
      <c r="DP392" s="59"/>
      <c r="DQ392" s="59"/>
      <c r="DR392" s="59"/>
      <c r="DS392" s="59"/>
      <c r="DT392" s="59"/>
      <c r="DU392" s="59"/>
      <c r="DV392" s="59"/>
      <c r="DW392" s="59"/>
      <c r="DX392" s="59"/>
      <c r="DY392" s="59"/>
      <c r="DZ392" s="59"/>
      <c r="EA392" s="59"/>
      <c r="EB392" s="59"/>
      <c r="EC392" s="59"/>
      <c r="ED392" s="59"/>
      <c r="EE392" s="59"/>
      <c r="EF392" s="59"/>
      <c r="EG392" s="59"/>
      <c r="EH392" s="59"/>
      <c r="EI392" s="59"/>
      <c r="EJ392" s="59"/>
      <c r="EK392" s="59"/>
      <c r="EL392" s="59"/>
      <c r="EM392" s="59"/>
      <c r="EN392" s="59"/>
      <c r="EO392" s="59"/>
      <c r="EP392" s="59"/>
      <c r="EQ392" s="59"/>
      <c r="ER392" s="59"/>
      <c r="ES392" s="59"/>
      <c r="ET392" s="59"/>
      <c r="EU392" s="59"/>
      <c r="EV392" s="59"/>
      <c r="EW392" s="59"/>
    </row>
    <row r="393" spans="1:153" outlineLevel="1" x14ac:dyDescent="0.2">
      <c r="A393" s="17">
        <v>187</v>
      </c>
      <c r="B393" s="17">
        <v>0</v>
      </c>
      <c r="C393" s="1">
        <v>0.12873283617522024</v>
      </c>
      <c r="D393" s="1">
        <f t="shared" si="22"/>
        <v>-0.12873283617522024</v>
      </c>
      <c r="E393" s="1">
        <f t="shared" si="23"/>
        <v>0.27561323374429597</v>
      </c>
      <c r="F393" s="1">
        <f t="shared" si="24"/>
        <v>-0.52498879392259024</v>
      </c>
      <c r="G393" s="1">
        <f t="shared" si="25"/>
        <v>-0.38438726908630277</v>
      </c>
      <c r="H393" s="1">
        <v>0.64097755445976767</v>
      </c>
      <c r="I393" s="1">
        <f t="shared" si="26"/>
        <v>0.26379053685116782</v>
      </c>
      <c r="J393" s="1">
        <f t="shared" si="27"/>
        <v>-0.64151703756548317</v>
      </c>
      <c r="AZ393" s="59"/>
      <c r="BA393" s="59"/>
      <c r="BB393" s="59"/>
      <c r="BC393" s="59"/>
      <c r="BD393" s="59"/>
      <c r="BE393" s="59"/>
      <c r="BF393" s="59"/>
      <c r="BG393" s="72"/>
      <c r="BH393" s="59"/>
      <c r="BI393" s="59"/>
      <c r="BJ393" s="59"/>
      <c r="BK393" s="59">
        <f t="shared" si="28"/>
        <v>1</v>
      </c>
      <c r="BL393" s="59">
        <f t="shared" si="29"/>
        <v>0.12873283617522024</v>
      </c>
      <c r="BM393" s="59" t="e">
        <f t="shared" si="30"/>
        <v>#N/A</v>
      </c>
      <c r="BN393" s="59"/>
      <c r="BO393" s="59"/>
      <c r="BP393" s="59"/>
      <c r="BQ393" s="59"/>
      <c r="BR393" s="59"/>
      <c r="BS393" s="59"/>
      <c r="BT393" s="59"/>
      <c r="BU393" s="59"/>
      <c r="BV393" s="59"/>
      <c r="BW393" s="59"/>
      <c r="BX393" s="59"/>
      <c r="BY393" s="59"/>
      <c r="BZ393" s="59"/>
      <c r="CA393" s="59"/>
      <c r="CB393" s="59"/>
      <c r="CC393" s="59"/>
      <c r="CD393" s="59"/>
      <c r="CE393" s="59"/>
      <c r="CF393" s="59"/>
      <c r="CG393" s="59"/>
      <c r="CH393" s="59"/>
      <c r="CI393" s="59"/>
      <c r="CJ393" s="59"/>
      <c r="CK393" s="59"/>
      <c r="CL393" s="59"/>
      <c r="CM393" s="59"/>
      <c r="CN393" s="59"/>
      <c r="CO393" s="59"/>
      <c r="CP393" s="59"/>
      <c r="CQ393" s="59"/>
      <c r="CR393" s="59"/>
      <c r="CS393" s="59"/>
      <c r="CT393" s="59"/>
      <c r="CU393" s="59"/>
      <c r="CV393" s="59"/>
      <c r="CW393" s="59"/>
      <c r="CX393" s="59"/>
      <c r="CY393" s="59"/>
      <c r="CZ393" s="59"/>
      <c r="DA393" s="59"/>
      <c r="DB393" s="59"/>
      <c r="DC393" s="59"/>
      <c r="DD393" s="59"/>
      <c r="DE393" s="59"/>
      <c r="DF393" s="59"/>
      <c r="DG393" s="59"/>
      <c r="DH393" s="59"/>
      <c r="DI393" s="59"/>
      <c r="DJ393" s="59"/>
      <c r="DK393" s="59"/>
      <c r="DL393" s="59"/>
      <c r="DM393" s="59"/>
      <c r="DN393" s="59"/>
      <c r="DO393" s="59"/>
      <c r="DP393" s="59"/>
      <c r="DQ393" s="59"/>
      <c r="DR393" s="59"/>
      <c r="DS393" s="59"/>
      <c r="DT393" s="59"/>
      <c r="DU393" s="59"/>
      <c r="DV393" s="59"/>
      <c r="DW393" s="59"/>
      <c r="DX393" s="59"/>
      <c r="DY393" s="59"/>
      <c r="DZ393" s="59"/>
      <c r="EA393" s="59"/>
      <c r="EB393" s="59"/>
      <c r="EC393" s="59"/>
      <c r="ED393" s="59"/>
      <c r="EE393" s="59"/>
      <c r="EF393" s="59"/>
      <c r="EG393" s="59"/>
      <c r="EH393" s="59"/>
      <c r="EI393" s="59"/>
      <c r="EJ393" s="59"/>
      <c r="EK393" s="59"/>
      <c r="EL393" s="59"/>
      <c r="EM393" s="59"/>
      <c r="EN393" s="59"/>
      <c r="EO393" s="59"/>
      <c r="EP393" s="59"/>
      <c r="EQ393" s="59"/>
      <c r="ER393" s="59"/>
      <c r="ES393" s="59"/>
      <c r="ET393" s="59"/>
      <c r="EU393" s="59"/>
      <c r="EV393" s="59"/>
      <c r="EW393" s="59"/>
    </row>
    <row r="394" spans="1:153" outlineLevel="1" x14ac:dyDescent="0.2">
      <c r="A394" s="17">
        <v>188</v>
      </c>
      <c r="B394" s="17">
        <v>0</v>
      </c>
      <c r="C394" s="1">
        <v>3.335833702188181E-6</v>
      </c>
      <c r="D394" s="1">
        <f t="shared" si="22"/>
        <v>-3.335833702188181E-6</v>
      </c>
      <c r="E394" s="1">
        <f t="shared" si="23"/>
        <v>6.6716785320069013E-6</v>
      </c>
      <c r="F394" s="1">
        <f t="shared" si="24"/>
        <v>-2.5829592586811938E-3</v>
      </c>
      <c r="G394" s="1">
        <f t="shared" si="25"/>
        <v>-1.8264295305354078E-3</v>
      </c>
      <c r="H394" s="1">
        <v>5.6362451027387157E-5</v>
      </c>
      <c r="I394" s="1">
        <f t="shared" si="26"/>
        <v>1.8802698852843491E-10</v>
      </c>
      <c r="J394" s="1">
        <f t="shared" si="27"/>
        <v>-1.8264810037337696E-3</v>
      </c>
      <c r="AZ394" s="59"/>
      <c r="BA394" s="59"/>
      <c r="BB394" s="59"/>
      <c r="BC394" s="59"/>
      <c r="BD394" s="59"/>
      <c r="BE394" s="59"/>
      <c r="BF394" s="59"/>
      <c r="BG394" s="72"/>
      <c r="BH394" s="59"/>
      <c r="BI394" s="59"/>
      <c r="BJ394" s="59"/>
      <c r="BK394" s="59">
        <f t="shared" si="28"/>
        <v>1</v>
      </c>
      <c r="BL394" s="59">
        <f t="shared" si="29"/>
        <v>3.335833702188181E-6</v>
      </c>
      <c r="BM394" s="59" t="e">
        <f t="shared" si="30"/>
        <v>#N/A</v>
      </c>
      <c r="BN394" s="59"/>
      <c r="BO394" s="59"/>
      <c r="BP394" s="59"/>
      <c r="BQ394" s="59"/>
      <c r="BR394" s="59"/>
      <c r="BS394" s="59"/>
      <c r="BT394" s="59"/>
      <c r="BU394" s="59"/>
      <c r="BV394" s="59"/>
      <c r="BW394" s="59"/>
      <c r="BX394" s="59"/>
      <c r="BY394" s="59"/>
      <c r="BZ394" s="59"/>
      <c r="CA394" s="59"/>
      <c r="CB394" s="59"/>
      <c r="CC394" s="59"/>
      <c r="CD394" s="59"/>
      <c r="CE394" s="59"/>
      <c r="CF394" s="59"/>
      <c r="CG394" s="59"/>
      <c r="CH394" s="59"/>
      <c r="CI394" s="59"/>
      <c r="CJ394" s="59"/>
      <c r="CK394" s="59"/>
      <c r="CL394" s="59"/>
      <c r="CM394" s="59"/>
      <c r="CN394" s="59"/>
      <c r="CO394" s="59"/>
      <c r="CP394" s="59"/>
      <c r="CQ394" s="59"/>
      <c r="CR394" s="59"/>
      <c r="CS394" s="59"/>
      <c r="CT394" s="59"/>
      <c r="CU394" s="59"/>
      <c r="CV394" s="59"/>
      <c r="CW394" s="59"/>
      <c r="CX394" s="59"/>
      <c r="CY394" s="59"/>
      <c r="CZ394" s="59"/>
      <c r="DA394" s="59"/>
      <c r="DB394" s="59"/>
      <c r="DC394" s="59"/>
      <c r="DD394" s="59"/>
      <c r="DE394" s="59"/>
      <c r="DF394" s="59"/>
      <c r="DG394" s="59"/>
      <c r="DH394" s="59"/>
      <c r="DI394" s="59"/>
      <c r="DJ394" s="59"/>
      <c r="DK394" s="59"/>
      <c r="DL394" s="59"/>
      <c r="DM394" s="59"/>
      <c r="DN394" s="59"/>
      <c r="DO394" s="59"/>
      <c r="DP394" s="59"/>
      <c r="DQ394" s="59"/>
      <c r="DR394" s="59"/>
      <c r="DS394" s="59"/>
      <c r="DT394" s="59"/>
      <c r="DU394" s="59"/>
      <c r="DV394" s="59"/>
      <c r="DW394" s="59"/>
      <c r="DX394" s="59"/>
      <c r="DY394" s="59"/>
      <c r="DZ394" s="59"/>
      <c r="EA394" s="59"/>
      <c r="EB394" s="59"/>
      <c r="EC394" s="59"/>
      <c r="ED394" s="59"/>
      <c r="EE394" s="59"/>
      <c r="EF394" s="59"/>
      <c r="EG394" s="59"/>
      <c r="EH394" s="59"/>
      <c r="EI394" s="59"/>
      <c r="EJ394" s="59"/>
      <c r="EK394" s="59"/>
      <c r="EL394" s="59"/>
      <c r="EM394" s="59"/>
      <c r="EN394" s="59"/>
      <c r="EO394" s="59"/>
      <c r="EP394" s="59"/>
      <c r="EQ394" s="59"/>
      <c r="ER394" s="59"/>
      <c r="ES394" s="59"/>
      <c r="ET394" s="59"/>
      <c r="EU394" s="59"/>
      <c r="EV394" s="59"/>
      <c r="EW394" s="59"/>
    </row>
    <row r="395" spans="1:153" outlineLevel="1" x14ac:dyDescent="0.2">
      <c r="A395" s="17">
        <v>189</v>
      </c>
      <c r="B395" s="17">
        <v>0</v>
      </c>
      <c r="C395" s="1">
        <v>1.1588250520341066E-5</v>
      </c>
      <c r="D395" s="1">
        <f t="shared" si="22"/>
        <v>-1.1588250520341066E-5</v>
      </c>
      <c r="E395" s="1">
        <f t="shared" si="23"/>
        <v>2.3176635329423771E-5</v>
      </c>
      <c r="F395" s="1">
        <f t="shared" si="24"/>
        <v>-4.8142118077026657E-3</v>
      </c>
      <c r="G395" s="1">
        <f t="shared" si="25"/>
        <v>-3.4041716774345218E-3</v>
      </c>
      <c r="H395" s="1">
        <v>1.4277135840894245E-4</v>
      </c>
      <c r="I395" s="1">
        <f t="shared" si="26"/>
        <v>1.6547256884446876E-9</v>
      </c>
      <c r="J395" s="1">
        <f t="shared" si="27"/>
        <v>-3.4044147125659955E-3</v>
      </c>
      <c r="AZ395" s="59"/>
      <c r="BA395" s="59"/>
      <c r="BB395" s="59"/>
      <c r="BC395" s="59"/>
      <c r="BD395" s="59"/>
      <c r="BE395" s="59"/>
      <c r="BF395" s="59"/>
      <c r="BG395" s="72"/>
      <c r="BH395" s="59"/>
      <c r="BI395" s="59"/>
      <c r="BJ395" s="59"/>
      <c r="BK395" s="59">
        <f t="shared" si="28"/>
        <v>1</v>
      </c>
      <c r="BL395" s="59">
        <f t="shared" si="29"/>
        <v>1.1588250520341066E-5</v>
      </c>
      <c r="BM395" s="59" t="e">
        <f t="shared" si="30"/>
        <v>#N/A</v>
      </c>
      <c r="BN395" s="59"/>
      <c r="BO395" s="59"/>
      <c r="BP395" s="59"/>
      <c r="BQ395" s="59"/>
      <c r="BR395" s="59"/>
      <c r="BS395" s="59"/>
      <c r="BT395" s="59"/>
      <c r="BU395" s="59"/>
      <c r="BV395" s="59"/>
      <c r="BW395" s="59"/>
      <c r="BX395" s="59"/>
      <c r="BY395" s="59"/>
      <c r="BZ395" s="59"/>
      <c r="CA395" s="59"/>
      <c r="CB395" s="59"/>
      <c r="CC395" s="59"/>
      <c r="CD395" s="59"/>
      <c r="CE395" s="59"/>
      <c r="CF395" s="59"/>
      <c r="CG395" s="59"/>
      <c r="CH395" s="59"/>
      <c r="CI395" s="59"/>
      <c r="CJ395" s="59"/>
      <c r="CK395" s="59"/>
      <c r="CL395" s="59"/>
      <c r="CM395" s="59"/>
      <c r="CN395" s="59"/>
      <c r="CO395" s="59"/>
      <c r="CP395" s="59"/>
      <c r="CQ395" s="59"/>
      <c r="CR395" s="59"/>
      <c r="CS395" s="59"/>
      <c r="CT395" s="59"/>
      <c r="CU395" s="59"/>
      <c r="CV395" s="59"/>
      <c r="CW395" s="59"/>
      <c r="CX395" s="59"/>
      <c r="CY395" s="59"/>
      <c r="CZ395" s="59"/>
      <c r="DA395" s="59"/>
      <c r="DB395" s="59"/>
      <c r="DC395" s="59"/>
      <c r="DD395" s="59"/>
      <c r="DE395" s="59"/>
      <c r="DF395" s="59"/>
      <c r="DG395" s="59"/>
      <c r="DH395" s="59"/>
      <c r="DI395" s="59"/>
      <c r="DJ395" s="59"/>
      <c r="DK395" s="59"/>
      <c r="DL395" s="59"/>
      <c r="DM395" s="59"/>
      <c r="DN395" s="59"/>
      <c r="DO395" s="59"/>
      <c r="DP395" s="59"/>
      <c r="DQ395" s="59"/>
      <c r="DR395" s="59"/>
      <c r="DS395" s="59"/>
      <c r="DT395" s="59"/>
      <c r="DU395" s="59"/>
      <c r="DV395" s="59"/>
      <c r="DW395" s="59"/>
      <c r="DX395" s="59"/>
      <c r="DY395" s="59"/>
      <c r="DZ395" s="59"/>
      <c r="EA395" s="59"/>
      <c r="EB395" s="59"/>
      <c r="EC395" s="59"/>
      <c r="ED395" s="59"/>
      <c r="EE395" s="59"/>
      <c r="EF395" s="59"/>
      <c r="EG395" s="59"/>
      <c r="EH395" s="59"/>
      <c r="EI395" s="59"/>
      <c r="EJ395" s="59"/>
      <c r="EK395" s="59"/>
      <c r="EL395" s="59"/>
      <c r="EM395" s="59"/>
      <c r="EN395" s="59"/>
      <c r="EO395" s="59"/>
      <c r="EP395" s="59"/>
      <c r="EQ395" s="59"/>
      <c r="ER395" s="59"/>
      <c r="ES395" s="59"/>
      <c r="ET395" s="59"/>
      <c r="EU395" s="59"/>
      <c r="EV395" s="59"/>
      <c r="EW395" s="59"/>
    </row>
    <row r="396" spans="1:153" outlineLevel="1" x14ac:dyDescent="0.2">
      <c r="A396" s="17">
        <v>190</v>
      </c>
      <c r="B396" s="17">
        <v>0</v>
      </c>
      <c r="C396" s="1">
        <v>1.4963640855880662E-3</v>
      </c>
      <c r="D396" s="1">
        <f t="shared" si="22"/>
        <v>-1.4963640855880662E-3</v>
      </c>
      <c r="E396" s="1">
        <f t="shared" si="23"/>
        <v>2.9949695128403666E-3</v>
      </c>
      <c r="F396" s="1">
        <f t="shared" si="24"/>
        <v>-5.472631462870825E-2</v>
      </c>
      <c r="G396" s="1">
        <f t="shared" si="25"/>
        <v>-3.8711839876229469E-2</v>
      </c>
      <c r="H396" s="1">
        <v>1.0093388161677411E-2</v>
      </c>
      <c r="I396" s="1">
        <f t="shared" si="26"/>
        <v>1.5280247041085267E-5</v>
      </c>
      <c r="J396" s="1">
        <f t="shared" si="27"/>
        <v>-3.8908698174623051E-2</v>
      </c>
      <c r="AZ396" s="59"/>
      <c r="BA396" s="59"/>
      <c r="BB396" s="59"/>
      <c r="BC396" s="59"/>
      <c r="BD396" s="59"/>
      <c r="BE396" s="59"/>
      <c r="BF396" s="59"/>
      <c r="BG396" s="72"/>
      <c r="BH396" s="59"/>
      <c r="BI396" s="59"/>
      <c r="BJ396" s="59"/>
      <c r="BK396" s="59">
        <f t="shared" si="28"/>
        <v>1</v>
      </c>
      <c r="BL396" s="59">
        <f t="shared" si="29"/>
        <v>1.4963640855880662E-3</v>
      </c>
      <c r="BM396" s="59" t="e">
        <f t="shared" si="30"/>
        <v>#N/A</v>
      </c>
      <c r="BN396" s="59"/>
      <c r="BO396" s="59"/>
      <c r="BP396" s="59"/>
      <c r="BQ396" s="59"/>
      <c r="BR396" s="59"/>
      <c r="BS396" s="59"/>
      <c r="BT396" s="59"/>
      <c r="BU396" s="59"/>
      <c r="BV396" s="59"/>
      <c r="BW396" s="59"/>
      <c r="BX396" s="59"/>
      <c r="BY396" s="59"/>
      <c r="BZ396" s="59"/>
      <c r="CA396" s="59"/>
      <c r="CB396" s="59"/>
      <c r="CC396" s="59"/>
      <c r="CD396" s="59"/>
      <c r="CE396" s="59"/>
      <c r="CF396" s="59"/>
      <c r="CG396" s="59"/>
      <c r="CH396" s="59"/>
      <c r="CI396" s="59"/>
      <c r="CJ396" s="59"/>
      <c r="CK396" s="59"/>
      <c r="CL396" s="59"/>
      <c r="CM396" s="59"/>
      <c r="CN396" s="59"/>
      <c r="CO396" s="59"/>
      <c r="CP396" s="59"/>
      <c r="CQ396" s="59"/>
      <c r="CR396" s="59"/>
      <c r="CS396" s="59"/>
      <c r="CT396" s="59"/>
      <c r="CU396" s="59"/>
      <c r="CV396" s="59"/>
      <c r="CW396" s="59"/>
      <c r="CX396" s="59"/>
      <c r="CY396" s="59"/>
      <c r="CZ396" s="59"/>
      <c r="DA396" s="59"/>
      <c r="DB396" s="59"/>
      <c r="DC396" s="59"/>
      <c r="DD396" s="59"/>
      <c r="DE396" s="59"/>
      <c r="DF396" s="59"/>
      <c r="DG396" s="59"/>
      <c r="DH396" s="59"/>
      <c r="DI396" s="59"/>
      <c r="DJ396" s="59"/>
      <c r="DK396" s="59"/>
      <c r="DL396" s="59"/>
      <c r="DM396" s="59"/>
      <c r="DN396" s="59"/>
      <c r="DO396" s="59"/>
      <c r="DP396" s="59"/>
      <c r="DQ396" s="59"/>
      <c r="DR396" s="59"/>
      <c r="DS396" s="59"/>
      <c r="DT396" s="59"/>
      <c r="DU396" s="59"/>
      <c r="DV396" s="59"/>
      <c r="DW396" s="59"/>
      <c r="DX396" s="59"/>
      <c r="DY396" s="59"/>
      <c r="DZ396" s="59"/>
      <c r="EA396" s="59"/>
      <c r="EB396" s="59"/>
      <c r="EC396" s="59"/>
      <c r="ED396" s="59"/>
      <c r="EE396" s="59"/>
      <c r="EF396" s="59"/>
      <c r="EG396" s="59"/>
      <c r="EH396" s="59"/>
      <c r="EI396" s="59"/>
      <c r="EJ396" s="59"/>
      <c r="EK396" s="59"/>
      <c r="EL396" s="59"/>
      <c r="EM396" s="59"/>
      <c r="EN396" s="59"/>
      <c r="EO396" s="59"/>
      <c r="EP396" s="59"/>
      <c r="EQ396" s="59"/>
      <c r="ER396" s="59"/>
      <c r="ES396" s="59"/>
      <c r="ET396" s="59"/>
      <c r="EU396" s="59"/>
      <c r="EV396" s="59"/>
      <c r="EW396" s="59"/>
    </row>
    <row r="397" spans="1:153" outlineLevel="1" x14ac:dyDescent="0.2">
      <c r="A397" s="17">
        <v>191</v>
      </c>
      <c r="B397" s="17">
        <v>0</v>
      </c>
      <c r="C397" s="1">
        <v>5.2027226748615818E-2</v>
      </c>
      <c r="D397" s="1">
        <f t="shared" si="22"/>
        <v>-5.2027226748615818E-2</v>
      </c>
      <c r="E397" s="1">
        <f t="shared" si="23"/>
        <v>0.10685899467701988</v>
      </c>
      <c r="F397" s="1">
        <f t="shared" si="24"/>
        <v>-0.32689294069621616</v>
      </c>
      <c r="G397" s="1">
        <f t="shared" si="25"/>
        <v>-0.23427039316514234</v>
      </c>
      <c r="H397" s="1">
        <v>0.17517652205946649</v>
      </c>
      <c r="I397" s="1">
        <f t="shared" si="26"/>
        <v>1.1656004278046615E-2</v>
      </c>
      <c r="J397" s="1">
        <f t="shared" si="27"/>
        <v>-0.25795081196188741</v>
      </c>
      <c r="AZ397" s="59"/>
      <c r="BA397" s="59"/>
      <c r="BB397" s="59"/>
      <c r="BC397" s="59"/>
      <c r="BD397" s="59"/>
      <c r="BE397" s="59"/>
      <c r="BF397" s="59"/>
      <c r="BG397" s="72"/>
      <c r="BH397" s="59"/>
      <c r="BI397" s="59"/>
      <c r="BJ397" s="59"/>
      <c r="BK397" s="59">
        <f t="shared" si="28"/>
        <v>1</v>
      </c>
      <c r="BL397" s="59">
        <f t="shared" si="29"/>
        <v>5.2027226748615818E-2</v>
      </c>
      <c r="BM397" s="59" t="e">
        <f t="shared" si="30"/>
        <v>#N/A</v>
      </c>
      <c r="BN397" s="59"/>
      <c r="BO397" s="59"/>
      <c r="BP397" s="59"/>
      <c r="BQ397" s="59"/>
      <c r="BR397" s="59"/>
      <c r="BS397" s="59"/>
      <c r="BT397" s="59"/>
      <c r="BU397" s="59"/>
      <c r="BV397" s="59"/>
      <c r="BW397" s="59"/>
      <c r="BX397" s="59"/>
      <c r="BY397" s="59"/>
      <c r="BZ397" s="59"/>
      <c r="CA397" s="59"/>
      <c r="CB397" s="59"/>
      <c r="CC397" s="59"/>
      <c r="CD397" s="59"/>
      <c r="CE397" s="59"/>
      <c r="CF397" s="59"/>
      <c r="CG397" s="59"/>
      <c r="CH397" s="59"/>
      <c r="CI397" s="59"/>
      <c r="CJ397" s="59"/>
      <c r="CK397" s="59"/>
      <c r="CL397" s="59"/>
      <c r="CM397" s="59"/>
      <c r="CN397" s="59"/>
      <c r="CO397" s="59"/>
      <c r="CP397" s="59"/>
      <c r="CQ397" s="59"/>
      <c r="CR397" s="59"/>
      <c r="CS397" s="59"/>
      <c r="CT397" s="59"/>
      <c r="CU397" s="59"/>
      <c r="CV397" s="59"/>
      <c r="CW397" s="59"/>
      <c r="CX397" s="59"/>
      <c r="CY397" s="59"/>
      <c r="CZ397" s="59"/>
      <c r="DA397" s="59"/>
      <c r="DB397" s="59"/>
      <c r="DC397" s="59"/>
      <c r="DD397" s="59"/>
      <c r="DE397" s="59"/>
      <c r="DF397" s="59"/>
      <c r="DG397" s="59"/>
      <c r="DH397" s="59"/>
      <c r="DI397" s="59"/>
      <c r="DJ397" s="59"/>
      <c r="DK397" s="59"/>
      <c r="DL397" s="59"/>
      <c r="DM397" s="59"/>
      <c r="DN397" s="59"/>
      <c r="DO397" s="59"/>
      <c r="DP397" s="59"/>
      <c r="DQ397" s="59"/>
      <c r="DR397" s="59"/>
      <c r="DS397" s="59"/>
      <c r="DT397" s="59"/>
      <c r="DU397" s="59"/>
      <c r="DV397" s="59"/>
      <c r="DW397" s="59"/>
      <c r="DX397" s="59"/>
      <c r="DY397" s="59"/>
      <c r="DZ397" s="59"/>
      <c r="EA397" s="59"/>
      <c r="EB397" s="59"/>
      <c r="EC397" s="59"/>
      <c r="ED397" s="59"/>
      <c r="EE397" s="59"/>
      <c r="EF397" s="59"/>
      <c r="EG397" s="59"/>
      <c r="EH397" s="59"/>
      <c r="EI397" s="59"/>
      <c r="EJ397" s="59"/>
      <c r="EK397" s="59"/>
      <c r="EL397" s="59"/>
      <c r="EM397" s="59"/>
      <c r="EN397" s="59"/>
      <c r="EO397" s="59"/>
      <c r="EP397" s="59"/>
      <c r="EQ397" s="59"/>
      <c r="ER397" s="59"/>
      <c r="ES397" s="59"/>
      <c r="ET397" s="59"/>
      <c r="EU397" s="59"/>
      <c r="EV397" s="59"/>
      <c r="EW397" s="59"/>
    </row>
    <row r="398" spans="1:153" outlineLevel="1" x14ac:dyDescent="0.2">
      <c r="A398" s="17">
        <v>192</v>
      </c>
      <c r="B398" s="17">
        <v>0</v>
      </c>
      <c r="C398" s="1">
        <v>1.463803780632436E-4</v>
      </c>
      <c r="D398" s="1">
        <f t="shared" si="22"/>
        <v>-1.463803780632436E-4</v>
      </c>
      <c r="E398" s="1">
        <f t="shared" si="23"/>
        <v>2.9278218543301422E-4</v>
      </c>
      <c r="F398" s="1">
        <f t="shared" si="24"/>
        <v>-1.7110879154298712E-2</v>
      </c>
      <c r="G398" s="1">
        <f t="shared" si="25"/>
        <v>-1.2099661500030015E-2</v>
      </c>
      <c r="H398" s="1">
        <v>9.5520332323925422E-4</v>
      </c>
      <c r="I398" s="1">
        <f t="shared" si="26"/>
        <v>1.3997720061374337E-7</v>
      </c>
      <c r="J398" s="1">
        <f t="shared" si="27"/>
        <v>-1.2105444461725573E-2</v>
      </c>
      <c r="AZ398" s="59"/>
      <c r="BA398" s="59"/>
      <c r="BB398" s="59"/>
      <c r="BC398" s="59"/>
      <c r="BD398" s="59"/>
      <c r="BE398" s="59"/>
      <c r="BF398" s="59"/>
      <c r="BG398" s="72"/>
      <c r="BH398" s="59"/>
      <c r="BI398" s="59"/>
      <c r="BJ398" s="59"/>
      <c r="BK398" s="59">
        <f t="shared" si="28"/>
        <v>1</v>
      </c>
      <c r="BL398" s="59">
        <f t="shared" si="29"/>
        <v>1.463803780632436E-4</v>
      </c>
      <c r="BM398" s="59" t="e">
        <f t="shared" si="30"/>
        <v>#N/A</v>
      </c>
      <c r="BN398" s="59"/>
      <c r="BO398" s="59"/>
      <c r="BP398" s="59"/>
      <c r="BQ398" s="59"/>
      <c r="BR398" s="59"/>
      <c r="BS398" s="59"/>
      <c r="BT398" s="59"/>
      <c r="BU398" s="59"/>
      <c r="BV398" s="59"/>
      <c r="BW398" s="59"/>
      <c r="BX398" s="59"/>
      <c r="BY398" s="59"/>
      <c r="BZ398" s="59"/>
      <c r="CA398" s="59"/>
      <c r="CB398" s="59"/>
      <c r="CC398" s="59"/>
      <c r="CD398" s="59"/>
      <c r="CE398" s="59"/>
      <c r="CF398" s="59"/>
      <c r="CG398" s="59"/>
      <c r="CH398" s="59"/>
      <c r="CI398" s="59"/>
      <c r="CJ398" s="59"/>
      <c r="CK398" s="59"/>
      <c r="CL398" s="59"/>
      <c r="CM398" s="59"/>
      <c r="CN398" s="59"/>
      <c r="CO398" s="59"/>
      <c r="CP398" s="59"/>
      <c r="CQ398" s="59"/>
      <c r="CR398" s="59"/>
      <c r="CS398" s="59"/>
      <c r="CT398" s="59"/>
      <c r="CU398" s="59"/>
      <c r="CV398" s="59"/>
      <c r="CW398" s="59"/>
      <c r="CX398" s="59"/>
      <c r="CY398" s="59"/>
      <c r="CZ398" s="59"/>
      <c r="DA398" s="59"/>
      <c r="DB398" s="59"/>
      <c r="DC398" s="59"/>
      <c r="DD398" s="59"/>
      <c r="DE398" s="59"/>
      <c r="DF398" s="59"/>
      <c r="DG398" s="59"/>
      <c r="DH398" s="59"/>
      <c r="DI398" s="59"/>
      <c r="DJ398" s="59"/>
      <c r="DK398" s="59"/>
      <c r="DL398" s="59"/>
      <c r="DM398" s="59"/>
      <c r="DN398" s="59"/>
      <c r="DO398" s="59"/>
      <c r="DP398" s="59"/>
      <c r="DQ398" s="59"/>
      <c r="DR398" s="59"/>
      <c r="DS398" s="59"/>
      <c r="DT398" s="59"/>
      <c r="DU398" s="59"/>
      <c r="DV398" s="59"/>
      <c r="DW398" s="59"/>
      <c r="DX398" s="59"/>
      <c r="DY398" s="59"/>
      <c r="DZ398" s="59"/>
      <c r="EA398" s="59"/>
      <c r="EB398" s="59"/>
      <c r="EC398" s="59"/>
      <c r="ED398" s="59"/>
      <c r="EE398" s="59"/>
      <c r="EF398" s="59"/>
      <c r="EG398" s="59"/>
      <c r="EH398" s="59"/>
      <c r="EI398" s="59"/>
      <c r="EJ398" s="59"/>
      <c r="EK398" s="59"/>
      <c r="EL398" s="59"/>
      <c r="EM398" s="59"/>
      <c r="EN398" s="59"/>
      <c r="EO398" s="59"/>
      <c r="EP398" s="59"/>
      <c r="EQ398" s="59"/>
      <c r="ER398" s="59"/>
      <c r="ES398" s="59"/>
      <c r="ET398" s="59"/>
      <c r="EU398" s="59"/>
      <c r="EV398" s="59"/>
      <c r="EW398" s="59"/>
    </row>
    <row r="399" spans="1:153" outlineLevel="1" x14ac:dyDescent="0.2">
      <c r="A399" s="17">
        <v>193</v>
      </c>
      <c r="B399" s="17">
        <v>0</v>
      </c>
      <c r="C399" s="1">
        <v>2.5135401467185799E-3</v>
      </c>
      <c r="D399" s="1">
        <f t="shared" si="22"/>
        <v>-2.5135401467185799E-3</v>
      </c>
      <c r="E399" s="1">
        <f t="shared" si="23"/>
        <v>5.0334087843412036E-3</v>
      </c>
      <c r="F399" s="1">
        <f t="shared" si="24"/>
        <v>-7.0946520593621804E-2</v>
      </c>
      <c r="G399" s="1">
        <f t="shared" si="25"/>
        <v>-5.0198346098843112E-2</v>
      </c>
      <c r="H399" s="1">
        <v>2.6211357706396335E-2</v>
      </c>
      <c r="I399" s="1">
        <f t="shared" si="26"/>
        <v>6.7827159444656601E-5</v>
      </c>
      <c r="J399" s="1">
        <f t="shared" si="27"/>
        <v>-5.0869451643436203E-2</v>
      </c>
      <c r="AZ399" s="59"/>
      <c r="BA399" s="59"/>
      <c r="BB399" s="59"/>
      <c r="BC399" s="59"/>
      <c r="BD399" s="59"/>
      <c r="BE399" s="59"/>
      <c r="BF399" s="59"/>
      <c r="BG399" s="72"/>
      <c r="BH399" s="59"/>
      <c r="BI399" s="59"/>
      <c r="BJ399" s="59"/>
      <c r="BK399" s="59">
        <f t="shared" si="28"/>
        <v>1</v>
      </c>
      <c r="BL399" s="59">
        <f t="shared" si="29"/>
        <v>2.5135401467185799E-3</v>
      </c>
      <c r="BM399" s="59" t="e">
        <f t="shared" si="30"/>
        <v>#N/A</v>
      </c>
      <c r="BN399" s="59"/>
      <c r="BO399" s="59"/>
      <c r="BP399" s="59"/>
      <c r="BQ399" s="59"/>
      <c r="BR399" s="59"/>
      <c r="BS399" s="59"/>
      <c r="BT399" s="59"/>
      <c r="BU399" s="59"/>
      <c r="BV399" s="59"/>
      <c r="BW399" s="59"/>
      <c r="BX399" s="59"/>
      <c r="BY399" s="59"/>
      <c r="BZ399" s="59"/>
      <c r="CA399" s="59"/>
      <c r="CB399" s="59"/>
      <c r="CC399" s="59"/>
      <c r="CD399" s="59"/>
      <c r="CE399" s="59"/>
      <c r="CF399" s="59"/>
      <c r="CG399" s="59"/>
      <c r="CH399" s="59"/>
      <c r="CI399" s="59"/>
      <c r="CJ399" s="59"/>
      <c r="CK399" s="59"/>
      <c r="CL399" s="59"/>
      <c r="CM399" s="59"/>
      <c r="CN399" s="59"/>
      <c r="CO399" s="59"/>
      <c r="CP399" s="59"/>
      <c r="CQ399" s="59"/>
      <c r="CR399" s="59"/>
      <c r="CS399" s="59"/>
      <c r="CT399" s="59"/>
      <c r="CU399" s="59"/>
      <c r="CV399" s="59"/>
      <c r="CW399" s="59"/>
      <c r="CX399" s="59"/>
      <c r="CY399" s="59"/>
      <c r="CZ399" s="59"/>
      <c r="DA399" s="59"/>
      <c r="DB399" s="59"/>
      <c r="DC399" s="59"/>
      <c r="DD399" s="59"/>
      <c r="DE399" s="59"/>
      <c r="DF399" s="59"/>
      <c r="DG399" s="59"/>
      <c r="DH399" s="59"/>
      <c r="DI399" s="59"/>
      <c r="DJ399" s="59"/>
      <c r="DK399" s="59"/>
      <c r="DL399" s="59"/>
      <c r="DM399" s="59"/>
      <c r="DN399" s="59"/>
      <c r="DO399" s="59"/>
      <c r="DP399" s="59"/>
      <c r="DQ399" s="59"/>
      <c r="DR399" s="59"/>
      <c r="DS399" s="59"/>
      <c r="DT399" s="59"/>
      <c r="DU399" s="59"/>
      <c r="DV399" s="59"/>
      <c r="DW399" s="59"/>
      <c r="DX399" s="59"/>
      <c r="DY399" s="59"/>
      <c r="DZ399" s="59"/>
      <c r="EA399" s="59"/>
      <c r="EB399" s="59"/>
      <c r="EC399" s="59"/>
      <c r="ED399" s="59"/>
      <c r="EE399" s="59"/>
      <c r="EF399" s="59"/>
      <c r="EG399" s="59"/>
      <c r="EH399" s="59"/>
      <c r="EI399" s="59"/>
      <c r="EJ399" s="59"/>
      <c r="EK399" s="59"/>
      <c r="EL399" s="59"/>
      <c r="EM399" s="59"/>
      <c r="EN399" s="59"/>
      <c r="EO399" s="59"/>
      <c r="EP399" s="59"/>
      <c r="EQ399" s="59"/>
      <c r="ER399" s="59"/>
      <c r="ES399" s="59"/>
      <c r="ET399" s="59"/>
      <c r="EU399" s="59"/>
      <c r="EV399" s="59"/>
      <c r="EW399" s="59"/>
    </row>
    <row r="400" spans="1:153" outlineLevel="1" x14ac:dyDescent="0.2">
      <c r="A400" s="17">
        <v>194</v>
      </c>
      <c r="B400" s="17">
        <v>0</v>
      </c>
      <c r="C400" s="1">
        <v>4.0546342776287507E-6</v>
      </c>
      <c r="D400" s="1">
        <f t="shared" ref="D400:D452" si="31">B400 - C400</f>
        <v>-4.0546342776287507E-6</v>
      </c>
      <c r="E400" s="1">
        <f t="shared" ref="E400:E452" si="32">2*IF(B400=1,LN(1/C400),LN(1/(1-C400)))</f>
        <v>8.109284995540105E-6</v>
      </c>
      <c r="F400" s="1">
        <f t="shared" ref="F400:F452" si="33">SQRT(E400)*SIGN(D400)</f>
        <v>-2.8476806344005829E-3</v>
      </c>
      <c r="G400" s="1">
        <f t="shared" ref="G400:G452" si="34">D400/(SQRT(C400*(1-C400)))</f>
        <v>-2.0136163283392731E-3</v>
      </c>
      <c r="H400" s="1">
        <v>5.521749609741484E-5</v>
      </c>
      <c r="I400" s="1">
        <f t="shared" ref="I400:I452" si="35">G400^2*H400/(1-H400)</f>
        <v>2.2390002338265868E-10</v>
      </c>
      <c r="J400" s="1">
        <f t="shared" ref="J400:J452" si="36">G400/SQRT(1-H400)</f>
        <v>-2.0136719240675519E-3</v>
      </c>
      <c r="AZ400" s="59"/>
      <c r="BA400" s="59"/>
      <c r="BB400" s="59"/>
      <c r="BC400" s="59"/>
      <c r="BD400" s="59"/>
      <c r="BE400" s="59"/>
      <c r="BF400" s="59"/>
      <c r="BG400" s="72"/>
      <c r="BH400" s="59"/>
      <c r="BI400" s="59"/>
      <c r="BJ400" s="59"/>
      <c r="BK400" s="59">
        <f t="shared" ref="BK400:BK452" si="37">1-B400</f>
        <v>1</v>
      </c>
      <c r="BL400" s="59">
        <f t="shared" ref="BL400:BL452" si="38">IF(B400=0,C400,NA())</f>
        <v>4.0546342776287507E-6</v>
      </c>
      <c r="BM400" s="59" t="e">
        <f t="shared" ref="BM400:BM452" si="39">IF(B400=1,C400,NA())</f>
        <v>#N/A</v>
      </c>
      <c r="BN400" s="59"/>
      <c r="BO400" s="59"/>
      <c r="BP400" s="59"/>
      <c r="BQ400" s="59"/>
      <c r="BR400" s="59"/>
      <c r="BS400" s="59"/>
      <c r="BT400" s="59"/>
      <c r="BU400" s="59"/>
      <c r="BV400" s="59"/>
      <c r="BW400" s="59"/>
      <c r="BX400" s="59"/>
      <c r="BY400" s="59"/>
      <c r="BZ400" s="59"/>
      <c r="CA400" s="59"/>
      <c r="CB400" s="59"/>
      <c r="CC400" s="59"/>
      <c r="CD400" s="59"/>
      <c r="CE400" s="59"/>
      <c r="CF400" s="59"/>
      <c r="CG400" s="59"/>
      <c r="CH400" s="59"/>
      <c r="CI400" s="59"/>
      <c r="CJ400" s="59"/>
      <c r="CK400" s="59"/>
      <c r="CL400" s="59"/>
      <c r="CM400" s="59"/>
      <c r="CN400" s="59"/>
      <c r="CO400" s="59"/>
      <c r="CP400" s="59"/>
      <c r="CQ400" s="59"/>
      <c r="CR400" s="59"/>
      <c r="CS400" s="59"/>
      <c r="CT400" s="59"/>
      <c r="CU400" s="59"/>
      <c r="CV400" s="59"/>
      <c r="CW400" s="59"/>
      <c r="CX400" s="59"/>
      <c r="CY400" s="59"/>
      <c r="CZ400" s="59"/>
      <c r="DA400" s="59"/>
      <c r="DB400" s="59"/>
      <c r="DC400" s="59"/>
      <c r="DD400" s="59"/>
      <c r="DE400" s="59"/>
      <c r="DF400" s="59"/>
      <c r="DG400" s="59"/>
      <c r="DH400" s="59"/>
      <c r="DI400" s="59"/>
      <c r="DJ400" s="59"/>
      <c r="DK400" s="59"/>
      <c r="DL400" s="59"/>
      <c r="DM400" s="59"/>
      <c r="DN400" s="59"/>
      <c r="DO400" s="59"/>
      <c r="DP400" s="59"/>
      <c r="DQ400" s="59"/>
      <c r="DR400" s="59"/>
      <c r="DS400" s="59"/>
      <c r="DT400" s="59"/>
      <c r="DU400" s="59"/>
      <c r="DV400" s="59"/>
      <c r="DW400" s="59"/>
      <c r="DX400" s="59"/>
      <c r="DY400" s="59"/>
      <c r="DZ400" s="59"/>
      <c r="EA400" s="59"/>
      <c r="EB400" s="59"/>
      <c r="EC400" s="59"/>
      <c r="ED400" s="59"/>
      <c r="EE400" s="59"/>
      <c r="EF400" s="59"/>
      <c r="EG400" s="59"/>
      <c r="EH400" s="59"/>
      <c r="EI400" s="59"/>
      <c r="EJ400" s="59"/>
      <c r="EK400" s="59"/>
      <c r="EL400" s="59"/>
      <c r="EM400" s="59"/>
      <c r="EN400" s="59"/>
      <c r="EO400" s="59"/>
      <c r="EP400" s="59"/>
      <c r="EQ400" s="59"/>
      <c r="ER400" s="59"/>
      <c r="ES400" s="59"/>
      <c r="ET400" s="59"/>
      <c r="EU400" s="59"/>
      <c r="EV400" s="59"/>
      <c r="EW400" s="59"/>
    </row>
    <row r="401" spans="1:153" outlineLevel="1" x14ac:dyDescent="0.2">
      <c r="A401" s="17">
        <v>195</v>
      </c>
      <c r="B401" s="17">
        <v>0</v>
      </c>
      <c r="C401" s="1">
        <v>2.5449851921628616E-5</v>
      </c>
      <c r="D401" s="1">
        <f t="shared" si="31"/>
        <v>-2.5449851921628616E-5</v>
      </c>
      <c r="E401" s="1">
        <f t="shared" si="32"/>
        <v>5.0900351549248402E-5</v>
      </c>
      <c r="F401" s="1">
        <f t="shared" si="33"/>
        <v>-7.1344482301891011E-3</v>
      </c>
      <c r="G401" s="1">
        <f t="shared" si="34"/>
        <v>-5.0448488216274243E-3</v>
      </c>
      <c r="H401" s="1">
        <v>2.9997543689777947E-4</v>
      </c>
      <c r="I401" s="1">
        <f t="shared" si="35"/>
        <v>7.6368156037958888E-9</v>
      </c>
      <c r="J401" s="1">
        <f t="shared" si="36"/>
        <v>-5.0456056572704341E-3</v>
      </c>
      <c r="AZ401" s="59"/>
      <c r="BA401" s="59"/>
      <c r="BB401" s="59"/>
      <c r="BC401" s="59"/>
      <c r="BD401" s="59"/>
      <c r="BE401" s="59"/>
      <c r="BF401" s="59"/>
      <c r="BG401" s="72"/>
      <c r="BH401" s="59"/>
      <c r="BI401" s="59"/>
      <c r="BJ401" s="59"/>
      <c r="BK401" s="59">
        <f t="shared" si="37"/>
        <v>1</v>
      </c>
      <c r="BL401" s="59">
        <f t="shared" si="38"/>
        <v>2.5449851921628616E-5</v>
      </c>
      <c r="BM401" s="59" t="e">
        <f t="shared" si="39"/>
        <v>#N/A</v>
      </c>
      <c r="BN401" s="59"/>
      <c r="BO401" s="59"/>
      <c r="BP401" s="59"/>
      <c r="BQ401" s="59"/>
      <c r="BR401" s="59"/>
      <c r="BS401" s="59"/>
      <c r="BT401" s="59"/>
      <c r="BU401" s="59"/>
      <c r="BV401" s="59"/>
      <c r="BW401" s="59"/>
      <c r="BX401" s="59"/>
      <c r="BY401" s="59"/>
      <c r="BZ401" s="59"/>
      <c r="CA401" s="59"/>
      <c r="CB401" s="59"/>
      <c r="CC401" s="59"/>
      <c r="CD401" s="59"/>
      <c r="CE401" s="59"/>
      <c r="CF401" s="59"/>
      <c r="CG401" s="59"/>
      <c r="CH401" s="59"/>
      <c r="CI401" s="59"/>
      <c r="CJ401" s="59"/>
      <c r="CK401" s="59"/>
      <c r="CL401" s="59"/>
      <c r="CM401" s="59"/>
      <c r="CN401" s="59"/>
      <c r="CO401" s="59"/>
      <c r="CP401" s="59"/>
      <c r="CQ401" s="59"/>
      <c r="CR401" s="59"/>
      <c r="CS401" s="59"/>
      <c r="CT401" s="59"/>
      <c r="CU401" s="59"/>
      <c r="CV401" s="59"/>
      <c r="CW401" s="59"/>
      <c r="CX401" s="59"/>
      <c r="CY401" s="59"/>
      <c r="CZ401" s="59"/>
      <c r="DA401" s="59"/>
      <c r="DB401" s="59"/>
      <c r="DC401" s="59"/>
      <c r="DD401" s="59"/>
      <c r="DE401" s="59"/>
      <c r="DF401" s="59"/>
      <c r="DG401" s="59"/>
      <c r="DH401" s="59"/>
      <c r="DI401" s="59"/>
      <c r="DJ401" s="59"/>
      <c r="DK401" s="59"/>
      <c r="DL401" s="59"/>
      <c r="DM401" s="59"/>
      <c r="DN401" s="59"/>
      <c r="DO401" s="59"/>
      <c r="DP401" s="59"/>
      <c r="DQ401" s="59"/>
      <c r="DR401" s="59"/>
      <c r="DS401" s="59"/>
      <c r="DT401" s="59"/>
      <c r="DU401" s="59"/>
      <c r="DV401" s="59"/>
      <c r="DW401" s="59"/>
      <c r="DX401" s="59"/>
      <c r="DY401" s="59"/>
      <c r="DZ401" s="59"/>
      <c r="EA401" s="59"/>
      <c r="EB401" s="59"/>
      <c r="EC401" s="59"/>
      <c r="ED401" s="59"/>
      <c r="EE401" s="59"/>
      <c r="EF401" s="59"/>
      <c r="EG401" s="59"/>
      <c r="EH401" s="59"/>
      <c r="EI401" s="59"/>
      <c r="EJ401" s="59"/>
      <c r="EK401" s="59"/>
      <c r="EL401" s="59"/>
      <c r="EM401" s="59"/>
      <c r="EN401" s="59"/>
      <c r="EO401" s="59"/>
      <c r="EP401" s="59"/>
      <c r="EQ401" s="59"/>
      <c r="ER401" s="59"/>
      <c r="ES401" s="59"/>
      <c r="ET401" s="59"/>
      <c r="EU401" s="59"/>
      <c r="EV401" s="59"/>
      <c r="EW401" s="59"/>
    </row>
    <row r="402" spans="1:153" outlineLevel="1" x14ac:dyDescent="0.2">
      <c r="A402" s="17">
        <v>196</v>
      </c>
      <c r="B402" s="17">
        <v>0</v>
      </c>
      <c r="C402" s="1">
        <v>2.4145417269821291E-3</v>
      </c>
      <c r="D402" s="1">
        <f t="shared" si="31"/>
        <v>-2.4145417269821291E-3</v>
      </c>
      <c r="E402" s="1">
        <f t="shared" si="32"/>
        <v>4.8349228672808671E-3</v>
      </c>
      <c r="F402" s="1">
        <f t="shared" si="33"/>
        <v>-6.9533609623554468E-2</v>
      </c>
      <c r="G402" s="1">
        <f t="shared" si="34"/>
        <v>-4.9197417103049347E-2</v>
      </c>
      <c r="H402" s="1">
        <v>1.8419613261861843E-2</v>
      </c>
      <c r="I402" s="1">
        <f t="shared" si="35"/>
        <v>4.5419174931231244E-5</v>
      </c>
      <c r="J402" s="1">
        <f t="shared" si="36"/>
        <v>-4.9656872883243906E-2</v>
      </c>
      <c r="AZ402" s="59"/>
      <c r="BA402" s="59"/>
      <c r="BB402" s="59"/>
      <c r="BC402" s="59"/>
      <c r="BD402" s="59"/>
      <c r="BE402" s="59"/>
      <c r="BF402" s="59"/>
      <c r="BG402" s="72"/>
      <c r="BH402" s="59"/>
      <c r="BI402" s="59"/>
      <c r="BJ402" s="59"/>
      <c r="BK402" s="59">
        <f t="shared" si="37"/>
        <v>1</v>
      </c>
      <c r="BL402" s="59">
        <f t="shared" si="38"/>
        <v>2.4145417269821291E-3</v>
      </c>
      <c r="BM402" s="59" t="e">
        <f t="shared" si="39"/>
        <v>#N/A</v>
      </c>
      <c r="BN402" s="59"/>
      <c r="BO402" s="59"/>
      <c r="BP402" s="59"/>
      <c r="BQ402" s="59"/>
      <c r="BR402" s="59"/>
      <c r="BS402" s="59"/>
      <c r="BT402" s="59"/>
      <c r="BU402" s="59"/>
      <c r="BV402" s="59"/>
      <c r="BW402" s="59"/>
      <c r="BX402" s="59"/>
      <c r="BY402" s="59"/>
      <c r="BZ402" s="59"/>
      <c r="CA402" s="59"/>
      <c r="CB402" s="59"/>
      <c r="CC402" s="59"/>
      <c r="CD402" s="59"/>
      <c r="CE402" s="59"/>
      <c r="CF402" s="59"/>
      <c r="CG402" s="59"/>
      <c r="CH402" s="59"/>
      <c r="CI402" s="59"/>
      <c r="CJ402" s="59"/>
      <c r="CK402" s="59"/>
      <c r="CL402" s="59"/>
      <c r="CM402" s="59"/>
      <c r="CN402" s="59"/>
      <c r="CO402" s="59"/>
      <c r="CP402" s="59"/>
      <c r="CQ402" s="59"/>
      <c r="CR402" s="59"/>
      <c r="CS402" s="59"/>
      <c r="CT402" s="59"/>
      <c r="CU402" s="59"/>
      <c r="CV402" s="59"/>
      <c r="CW402" s="59"/>
      <c r="CX402" s="59"/>
      <c r="CY402" s="59"/>
      <c r="CZ402" s="59"/>
      <c r="DA402" s="59"/>
      <c r="DB402" s="59"/>
      <c r="DC402" s="59"/>
      <c r="DD402" s="59"/>
      <c r="DE402" s="59"/>
      <c r="DF402" s="59"/>
      <c r="DG402" s="59"/>
      <c r="DH402" s="59"/>
      <c r="DI402" s="59"/>
      <c r="DJ402" s="59"/>
      <c r="DK402" s="59"/>
      <c r="DL402" s="59"/>
      <c r="DM402" s="59"/>
      <c r="DN402" s="59"/>
      <c r="DO402" s="59"/>
      <c r="DP402" s="59"/>
      <c r="DQ402" s="59"/>
      <c r="DR402" s="59"/>
      <c r="DS402" s="59"/>
      <c r="DT402" s="59"/>
      <c r="DU402" s="59"/>
      <c r="DV402" s="59"/>
      <c r="DW402" s="59"/>
      <c r="DX402" s="59"/>
      <c r="DY402" s="59"/>
      <c r="DZ402" s="59"/>
      <c r="EA402" s="59"/>
      <c r="EB402" s="59"/>
      <c r="EC402" s="59"/>
      <c r="ED402" s="59"/>
      <c r="EE402" s="59"/>
      <c r="EF402" s="59"/>
      <c r="EG402" s="59"/>
      <c r="EH402" s="59"/>
      <c r="EI402" s="59"/>
      <c r="EJ402" s="59"/>
      <c r="EK402" s="59"/>
      <c r="EL402" s="59"/>
      <c r="EM402" s="59"/>
      <c r="EN402" s="59"/>
      <c r="EO402" s="59"/>
      <c r="EP402" s="59"/>
      <c r="EQ402" s="59"/>
      <c r="ER402" s="59"/>
      <c r="ES402" s="59"/>
      <c r="ET402" s="59"/>
      <c r="EU402" s="59"/>
      <c r="EV402" s="59"/>
      <c r="EW402" s="59"/>
    </row>
    <row r="403" spans="1:153" outlineLevel="1" x14ac:dyDescent="0.2">
      <c r="A403" s="17">
        <v>197</v>
      </c>
      <c r="B403" s="17">
        <v>0</v>
      </c>
      <c r="C403" s="1">
        <v>2.16981075948596E-8</v>
      </c>
      <c r="D403" s="1">
        <f t="shared" si="31"/>
        <v>-2.16981075948596E-8</v>
      </c>
      <c r="E403" s="1">
        <f t="shared" si="32"/>
        <v>4.3396215927342609E-8</v>
      </c>
      <c r="F403" s="1">
        <f t="shared" si="33"/>
        <v>-2.0831758429701178E-4</v>
      </c>
      <c r="G403" s="1">
        <f t="shared" si="34"/>
        <v>-1.4730277684302996E-4</v>
      </c>
      <c r="H403" s="1">
        <v>7.9626343822643482E-7</v>
      </c>
      <c r="I403" s="1">
        <f t="shared" si="35"/>
        <v>1.7277423888758076E-14</v>
      </c>
      <c r="J403" s="1">
        <f t="shared" si="36"/>
        <v>-1.4730283548897274E-4</v>
      </c>
      <c r="AZ403" s="59"/>
      <c r="BA403" s="59"/>
      <c r="BB403" s="59"/>
      <c r="BC403" s="59"/>
      <c r="BD403" s="59"/>
      <c r="BE403" s="59"/>
      <c r="BF403" s="59"/>
      <c r="BG403" s="72"/>
      <c r="BH403" s="59"/>
      <c r="BI403" s="59"/>
      <c r="BJ403" s="59"/>
      <c r="BK403" s="59">
        <f t="shared" si="37"/>
        <v>1</v>
      </c>
      <c r="BL403" s="59">
        <f t="shared" si="38"/>
        <v>2.16981075948596E-8</v>
      </c>
      <c r="BM403" s="59" t="e">
        <f t="shared" si="39"/>
        <v>#N/A</v>
      </c>
      <c r="BN403" s="59"/>
      <c r="BO403" s="59"/>
      <c r="BP403" s="59"/>
      <c r="BQ403" s="59"/>
      <c r="BR403" s="59"/>
      <c r="BS403" s="59"/>
      <c r="BT403" s="59"/>
      <c r="BU403" s="59"/>
      <c r="BV403" s="59"/>
      <c r="BW403" s="59"/>
      <c r="BX403" s="59"/>
      <c r="BY403" s="59"/>
      <c r="BZ403" s="59"/>
      <c r="CA403" s="59"/>
      <c r="CB403" s="59"/>
      <c r="CC403" s="59"/>
      <c r="CD403" s="59"/>
      <c r="CE403" s="59"/>
      <c r="CF403" s="59"/>
      <c r="CG403" s="59"/>
      <c r="CH403" s="59"/>
      <c r="CI403" s="59"/>
      <c r="CJ403" s="59"/>
      <c r="CK403" s="59"/>
      <c r="CL403" s="59"/>
      <c r="CM403" s="59"/>
      <c r="CN403" s="59"/>
      <c r="CO403" s="59"/>
      <c r="CP403" s="59"/>
      <c r="CQ403" s="59"/>
      <c r="CR403" s="59"/>
      <c r="CS403" s="59"/>
      <c r="CT403" s="59"/>
      <c r="CU403" s="59"/>
      <c r="CV403" s="59"/>
      <c r="CW403" s="59"/>
      <c r="CX403" s="59"/>
      <c r="CY403" s="59"/>
      <c r="CZ403" s="59"/>
      <c r="DA403" s="59"/>
      <c r="DB403" s="59"/>
      <c r="DC403" s="59"/>
      <c r="DD403" s="59"/>
      <c r="DE403" s="59"/>
      <c r="DF403" s="59"/>
      <c r="DG403" s="59"/>
      <c r="DH403" s="59"/>
      <c r="DI403" s="59"/>
      <c r="DJ403" s="59"/>
      <c r="DK403" s="59"/>
      <c r="DL403" s="59"/>
      <c r="DM403" s="59"/>
      <c r="DN403" s="59"/>
      <c r="DO403" s="59"/>
      <c r="DP403" s="59"/>
      <c r="DQ403" s="59"/>
      <c r="DR403" s="59"/>
      <c r="DS403" s="59"/>
      <c r="DT403" s="59"/>
      <c r="DU403" s="59"/>
      <c r="DV403" s="59"/>
      <c r="DW403" s="59"/>
      <c r="DX403" s="59"/>
      <c r="DY403" s="59"/>
      <c r="DZ403" s="59"/>
      <c r="EA403" s="59"/>
      <c r="EB403" s="59"/>
      <c r="EC403" s="59"/>
      <c r="ED403" s="59"/>
      <c r="EE403" s="59"/>
      <c r="EF403" s="59"/>
      <c r="EG403" s="59"/>
      <c r="EH403" s="59"/>
      <c r="EI403" s="59"/>
      <c r="EJ403" s="59"/>
      <c r="EK403" s="59"/>
      <c r="EL403" s="59"/>
      <c r="EM403" s="59"/>
      <c r="EN403" s="59"/>
      <c r="EO403" s="59"/>
      <c r="EP403" s="59"/>
      <c r="EQ403" s="59"/>
      <c r="ER403" s="59"/>
      <c r="ES403" s="59"/>
      <c r="ET403" s="59"/>
      <c r="EU403" s="59"/>
      <c r="EV403" s="59"/>
      <c r="EW403" s="59"/>
    </row>
    <row r="404" spans="1:153" outlineLevel="1" x14ac:dyDescent="0.2">
      <c r="A404" s="17">
        <v>198</v>
      </c>
      <c r="B404" s="17">
        <v>0</v>
      </c>
      <c r="C404" s="1">
        <v>3.101279828151388E-6</v>
      </c>
      <c r="D404" s="1">
        <f t="shared" si="31"/>
        <v>-3.101279828151388E-6</v>
      </c>
      <c r="E404" s="1">
        <f t="shared" si="32"/>
        <v>6.2025692743018112E-6</v>
      </c>
      <c r="F404" s="1">
        <f t="shared" si="33"/>
        <v>-2.4904957888544623E-3</v>
      </c>
      <c r="G404" s="1">
        <f t="shared" si="34"/>
        <v>-1.7610478261869517E-3</v>
      </c>
      <c r="H404" s="1">
        <v>4.0157603192121199E-5</v>
      </c>
      <c r="I404" s="1">
        <f t="shared" si="35"/>
        <v>1.2454535240395275E-10</v>
      </c>
      <c r="J404" s="1">
        <f t="shared" si="36"/>
        <v>-1.7610831869818619E-3</v>
      </c>
      <c r="AZ404" s="59"/>
      <c r="BA404" s="59"/>
      <c r="BB404" s="59"/>
      <c r="BC404" s="59"/>
      <c r="BD404" s="59"/>
      <c r="BE404" s="59"/>
      <c r="BF404" s="59"/>
      <c r="BG404" s="72"/>
      <c r="BH404" s="59"/>
      <c r="BI404" s="59"/>
      <c r="BJ404" s="59"/>
      <c r="BK404" s="59">
        <f t="shared" si="37"/>
        <v>1</v>
      </c>
      <c r="BL404" s="59">
        <f t="shared" si="38"/>
        <v>3.101279828151388E-6</v>
      </c>
      <c r="BM404" s="59" t="e">
        <f t="shared" si="39"/>
        <v>#N/A</v>
      </c>
      <c r="BN404" s="59"/>
      <c r="BO404" s="59"/>
      <c r="BP404" s="59"/>
      <c r="BQ404" s="59"/>
      <c r="BR404" s="59"/>
      <c r="BS404" s="59"/>
      <c r="BT404" s="59"/>
      <c r="BU404" s="59"/>
      <c r="BV404" s="59"/>
      <c r="BW404" s="59"/>
      <c r="BX404" s="59"/>
      <c r="BY404" s="59"/>
      <c r="BZ404" s="59"/>
      <c r="CA404" s="59"/>
      <c r="CB404" s="59"/>
      <c r="CC404" s="59"/>
      <c r="CD404" s="59"/>
      <c r="CE404" s="59"/>
      <c r="CF404" s="59"/>
      <c r="CG404" s="59"/>
      <c r="CH404" s="59"/>
      <c r="CI404" s="59"/>
      <c r="CJ404" s="59"/>
      <c r="CK404" s="59"/>
      <c r="CL404" s="59"/>
      <c r="CM404" s="59"/>
      <c r="CN404" s="59"/>
      <c r="CO404" s="59"/>
      <c r="CP404" s="59"/>
      <c r="CQ404" s="59"/>
      <c r="CR404" s="59"/>
      <c r="CS404" s="59"/>
      <c r="CT404" s="59"/>
      <c r="CU404" s="59"/>
      <c r="CV404" s="59"/>
      <c r="CW404" s="59"/>
      <c r="CX404" s="59"/>
      <c r="CY404" s="59"/>
      <c r="CZ404" s="59"/>
      <c r="DA404" s="59"/>
      <c r="DB404" s="59"/>
      <c r="DC404" s="59"/>
      <c r="DD404" s="59"/>
      <c r="DE404" s="59"/>
      <c r="DF404" s="59"/>
      <c r="DG404" s="59"/>
      <c r="DH404" s="59"/>
      <c r="DI404" s="59"/>
      <c r="DJ404" s="59"/>
      <c r="DK404" s="59"/>
      <c r="DL404" s="59"/>
      <c r="DM404" s="59"/>
      <c r="DN404" s="59"/>
      <c r="DO404" s="59"/>
      <c r="DP404" s="59"/>
      <c r="DQ404" s="59"/>
      <c r="DR404" s="59"/>
      <c r="DS404" s="59"/>
      <c r="DT404" s="59"/>
      <c r="DU404" s="59"/>
      <c r="DV404" s="59"/>
      <c r="DW404" s="59"/>
      <c r="DX404" s="59"/>
      <c r="DY404" s="59"/>
      <c r="DZ404" s="59"/>
      <c r="EA404" s="59"/>
      <c r="EB404" s="59"/>
      <c r="EC404" s="59"/>
      <c r="ED404" s="59"/>
      <c r="EE404" s="59"/>
      <c r="EF404" s="59"/>
      <c r="EG404" s="59"/>
      <c r="EH404" s="59"/>
      <c r="EI404" s="59"/>
      <c r="EJ404" s="59"/>
      <c r="EK404" s="59"/>
      <c r="EL404" s="59"/>
      <c r="EM404" s="59"/>
      <c r="EN404" s="59"/>
      <c r="EO404" s="59"/>
      <c r="EP404" s="59"/>
      <c r="EQ404" s="59"/>
      <c r="ER404" s="59"/>
      <c r="ES404" s="59"/>
      <c r="ET404" s="59"/>
      <c r="EU404" s="59"/>
      <c r="EV404" s="59"/>
      <c r="EW404" s="59"/>
    </row>
    <row r="405" spans="1:153" outlineLevel="1" x14ac:dyDescent="0.2">
      <c r="A405" s="17">
        <v>199</v>
      </c>
      <c r="B405" s="17">
        <v>0</v>
      </c>
      <c r="C405" s="1">
        <v>0.79914040423559995</v>
      </c>
      <c r="D405" s="1">
        <f t="shared" si="31"/>
        <v>-0.79914040423559995</v>
      </c>
      <c r="E405" s="1">
        <f t="shared" si="32"/>
        <v>3.2102982870862302</v>
      </c>
      <c r="F405" s="1">
        <f t="shared" si="33"/>
        <v>-1.7917305285913476</v>
      </c>
      <c r="G405" s="1">
        <f t="shared" si="34"/>
        <v>-1.9946433449927754</v>
      </c>
      <c r="H405" s="1">
        <v>0.35404148928492279</v>
      </c>
      <c r="I405" s="1">
        <f t="shared" si="35"/>
        <v>2.1806202412195241</v>
      </c>
      <c r="J405" s="1">
        <f t="shared" si="36"/>
        <v>-2.4817780551337565</v>
      </c>
      <c r="AZ405" s="59"/>
      <c r="BA405" s="59"/>
      <c r="BB405" s="59"/>
      <c r="BC405" s="59"/>
      <c r="BD405" s="59"/>
      <c r="BE405" s="59"/>
      <c r="BF405" s="59"/>
      <c r="BG405" s="72"/>
      <c r="BH405" s="59"/>
      <c r="BI405" s="59"/>
      <c r="BJ405" s="59"/>
      <c r="BK405" s="59">
        <f t="shared" si="37"/>
        <v>1</v>
      </c>
      <c r="BL405" s="59">
        <f t="shared" si="38"/>
        <v>0.79914040423559995</v>
      </c>
      <c r="BM405" s="59" t="e">
        <f t="shared" si="39"/>
        <v>#N/A</v>
      </c>
      <c r="BN405" s="59"/>
      <c r="BO405" s="59"/>
      <c r="BP405" s="59"/>
      <c r="BQ405" s="59"/>
      <c r="BR405" s="59"/>
      <c r="BS405" s="59"/>
      <c r="BT405" s="59"/>
      <c r="BU405" s="59"/>
      <c r="BV405" s="59"/>
      <c r="BW405" s="59"/>
      <c r="BX405" s="59"/>
      <c r="BY405" s="59"/>
      <c r="BZ405" s="59"/>
      <c r="CA405" s="59"/>
      <c r="CB405" s="59"/>
      <c r="CC405" s="59"/>
      <c r="CD405" s="59"/>
      <c r="CE405" s="59"/>
      <c r="CF405" s="59"/>
      <c r="CG405" s="59"/>
      <c r="CH405" s="59"/>
      <c r="CI405" s="59"/>
      <c r="CJ405" s="59"/>
      <c r="CK405" s="59"/>
      <c r="CL405" s="59"/>
      <c r="CM405" s="59"/>
      <c r="CN405" s="59"/>
      <c r="CO405" s="59"/>
      <c r="CP405" s="59"/>
      <c r="CQ405" s="59"/>
      <c r="CR405" s="59"/>
      <c r="CS405" s="59"/>
      <c r="CT405" s="59"/>
      <c r="CU405" s="59"/>
      <c r="CV405" s="59"/>
      <c r="CW405" s="59"/>
      <c r="CX405" s="59"/>
      <c r="CY405" s="59"/>
      <c r="CZ405" s="59"/>
      <c r="DA405" s="59"/>
      <c r="DB405" s="59"/>
      <c r="DC405" s="59"/>
      <c r="DD405" s="59"/>
      <c r="DE405" s="59"/>
      <c r="DF405" s="59"/>
      <c r="DG405" s="59"/>
      <c r="DH405" s="59"/>
      <c r="DI405" s="59"/>
      <c r="DJ405" s="59"/>
      <c r="DK405" s="59"/>
      <c r="DL405" s="59"/>
      <c r="DM405" s="59"/>
      <c r="DN405" s="59"/>
      <c r="DO405" s="59"/>
      <c r="DP405" s="59"/>
      <c r="DQ405" s="59"/>
      <c r="DR405" s="59"/>
      <c r="DS405" s="59"/>
      <c r="DT405" s="59"/>
      <c r="DU405" s="59"/>
      <c r="DV405" s="59"/>
      <c r="DW405" s="59"/>
      <c r="DX405" s="59"/>
      <c r="DY405" s="59"/>
      <c r="DZ405" s="59"/>
      <c r="EA405" s="59"/>
      <c r="EB405" s="59"/>
      <c r="EC405" s="59"/>
      <c r="ED405" s="59"/>
      <c r="EE405" s="59"/>
      <c r="EF405" s="59"/>
      <c r="EG405" s="59"/>
      <c r="EH405" s="59"/>
      <c r="EI405" s="59"/>
      <c r="EJ405" s="59"/>
      <c r="EK405" s="59"/>
      <c r="EL405" s="59"/>
      <c r="EM405" s="59"/>
      <c r="EN405" s="59"/>
      <c r="EO405" s="59"/>
      <c r="EP405" s="59"/>
      <c r="EQ405" s="59"/>
      <c r="ER405" s="59"/>
      <c r="ES405" s="59"/>
      <c r="ET405" s="59"/>
      <c r="EU405" s="59"/>
      <c r="EV405" s="59"/>
      <c r="EW405" s="59"/>
    </row>
    <row r="406" spans="1:153" outlineLevel="1" x14ac:dyDescent="0.2">
      <c r="A406" s="17">
        <v>200</v>
      </c>
      <c r="B406" s="17">
        <v>0</v>
      </c>
      <c r="C406" s="1">
        <v>2.0516455779837921E-4</v>
      </c>
      <c r="D406" s="1">
        <f t="shared" si="31"/>
        <v>-2.0516455779837921E-4</v>
      </c>
      <c r="E406" s="1">
        <f t="shared" si="32"/>
        <v>4.1037121385055909E-4</v>
      </c>
      <c r="F406" s="1">
        <f t="shared" si="33"/>
        <v>-2.0257621130097162E-2</v>
      </c>
      <c r="G406" s="1">
        <f t="shared" si="34"/>
        <v>-1.4325036088325093E-2</v>
      </c>
      <c r="H406" s="1">
        <v>1.4029416122023363E-3</v>
      </c>
      <c r="I406" s="1">
        <f t="shared" si="35"/>
        <v>2.8829742537120137E-7</v>
      </c>
      <c r="J406" s="1">
        <f t="shared" si="36"/>
        <v>-1.4335095268507547E-2</v>
      </c>
      <c r="AZ406" s="59"/>
      <c r="BA406" s="59"/>
      <c r="BB406" s="59"/>
      <c r="BC406" s="59"/>
      <c r="BD406" s="59"/>
      <c r="BE406" s="59"/>
      <c r="BF406" s="59"/>
      <c r="BG406" s="72"/>
      <c r="BH406" s="59"/>
      <c r="BI406" s="59"/>
      <c r="BJ406" s="59"/>
      <c r="BK406" s="59">
        <f t="shared" si="37"/>
        <v>1</v>
      </c>
      <c r="BL406" s="59">
        <f t="shared" si="38"/>
        <v>2.0516455779837921E-4</v>
      </c>
      <c r="BM406" s="59" t="e">
        <f t="shared" si="39"/>
        <v>#N/A</v>
      </c>
      <c r="BN406" s="59"/>
      <c r="BO406" s="59"/>
      <c r="BP406" s="59"/>
      <c r="BQ406" s="59"/>
      <c r="BR406" s="59"/>
      <c r="BS406" s="59"/>
      <c r="BT406" s="59"/>
      <c r="BU406" s="59"/>
      <c r="BV406" s="59"/>
      <c r="BW406" s="59"/>
      <c r="BX406" s="59"/>
      <c r="BY406" s="59"/>
      <c r="BZ406" s="59"/>
      <c r="CA406" s="59"/>
      <c r="CB406" s="59"/>
      <c r="CC406" s="59"/>
      <c r="CD406" s="59"/>
      <c r="CE406" s="59"/>
      <c r="CF406" s="59"/>
      <c r="CG406" s="59"/>
      <c r="CH406" s="59"/>
      <c r="CI406" s="59"/>
      <c r="CJ406" s="59"/>
      <c r="CK406" s="59"/>
      <c r="CL406" s="59"/>
      <c r="CM406" s="59"/>
      <c r="CN406" s="59"/>
      <c r="CO406" s="59"/>
      <c r="CP406" s="59"/>
      <c r="CQ406" s="59"/>
      <c r="CR406" s="59"/>
      <c r="CS406" s="59"/>
      <c r="CT406" s="59"/>
      <c r="CU406" s="59"/>
      <c r="CV406" s="59"/>
      <c r="CW406" s="59"/>
      <c r="CX406" s="59"/>
      <c r="CY406" s="59"/>
      <c r="CZ406" s="59"/>
      <c r="DA406" s="59"/>
      <c r="DB406" s="59"/>
      <c r="DC406" s="59"/>
      <c r="DD406" s="59"/>
      <c r="DE406" s="59"/>
      <c r="DF406" s="59"/>
      <c r="DG406" s="59"/>
      <c r="DH406" s="59"/>
      <c r="DI406" s="59"/>
      <c r="DJ406" s="59"/>
      <c r="DK406" s="59"/>
      <c r="DL406" s="59"/>
      <c r="DM406" s="59"/>
      <c r="DN406" s="59"/>
      <c r="DO406" s="59"/>
      <c r="DP406" s="59"/>
      <c r="DQ406" s="59"/>
      <c r="DR406" s="59"/>
      <c r="DS406" s="59"/>
      <c r="DT406" s="59"/>
      <c r="DU406" s="59"/>
      <c r="DV406" s="59"/>
      <c r="DW406" s="59"/>
      <c r="DX406" s="59"/>
      <c r="DY406" s="59"/>
      <c r="DZ406" s="59"/>
      <c r="EA406" s="59"/>
      <c r="EB406" s="59"/>
      <c r="EC406" s="59"/>
      <c r="ED406" s="59"/>
      <c r="EE406" s="59"/>
      <c r="EF406" s="59"/>
      <c r="EG406" s="59"/>
      <c r="EH406" s="59"/>
      <c r="EI406" s="59"/>
      <c r="EJ406" s="59"/>
      <c r="EK406" s="59"/>
      <c r="EL406" s="59"/>
      <c r="EM406" s="59"/>
      <c r="EN406" s="59"/>
      <c r="EO406" s="59"/>
      <c r="EP406" s="59"/>
      <c r="EQ406" s="59"/>
      <c r="ER406" s="59"/>
      <c r="ES406" s="59"/>
      <c r="ET406" s="59"/>
      <c r="EU406" s="59"/>
      <c r="EV406" s="59"/>
      <c r="EW406" s="59"/>
    </row>
    <row r="407" spans="1:153" outlineLevel="1" x14ac:dyDescent="0.2">
      <c r="A407" s="17">
        <v>201</v>
      </c>
      <c r="B407" s="17">
        <v>0</v>
      </c>
      <c r="C407" s="1">
        <v>8.4334828036109911E-3</v>
      </c>
      <c r="D407" s="1">
        <f t="shared" si="31"/>
        <v>-8.4334828036109911E-3</v>
      </c>
      <c r="E407" s="1">
        <f t="shared" si="32"/>
        <v>1.693849166584422E-2</v>
      </c>
      <c r="F407" s="1">
        <f t="shared" si="33"/>
        <v>-0.13014796066725065</v>
      </c>
      <c r="G407" s="1">
        <f t="shared" si="34"/>
        <v>-9.2223702795616203E-2</v>
      </c>
      <c r="H407" s="1">
        <v>5.2070161554825987E-2</v>
      </c>
      <c r="I407" s="1">
        <f t="shared" si="35"/>
        <v>4.6719462925730472E-4</v>
      </c>
      <c r="J407" s="1">
        <f t="shared" si="36"/>
        <v>-9.4722784938954641E-2</v>
      </c>
      <c r="AZ407" s="59"/>
      <c r="BA407" s="59"/>
      <c r="BB407" s="59"/>
      <c r="BC407" s="59"/>
      <c r="BD407" s="59"/>
      <c r="BE407" s="59"/>
      <c r="BF407" s="59"/>
      <c r="BG407" s="72"/>
      <c r="BH407" s="59"/>
      <c r="BI407" s="59"/>
      <c r="BJ407" s="59"/>
      <c r="BK407" s="59">
        <f t="shared" si="37"/>
        <v>1</v>
      </c>
      <c r="BL407" s="59">
        <f t="shared" si="38"/>
        <v>8.4334828036109911E-3</v>
      </c>
      <c r="BM407" s="59" t="e">
        <f t="shared" si="39"/>
        <v>#N/A</v>
      </c>
      <c r="BN407" s="59"/>
      <c r="BO407" s="59"/>
      <c r="BP407" s="59"/>
      <c r="BQ407" s="59"/>
      <c r="BR407" s="59"/>
      <c r="BS407" s="59"/>
      <c r="BT407" s="59"/>
      <c r="BU407" s="59"/>
      <c r="BV407" s="59"/>
      <c r="BW407" s="59"/>
      <c r="BX407" s="59"/>
      <c r="BY407" s="59"/>
      <c r="BZ407" s="59"/>
      <c r="CA407" s="59"/>
      <c r="CB407" s="59"/>
      <c r="CC407" s="59"/>
      <c r="CD407" s="59"/>
      <c r="CE407" s="59"/>
      <c r="CF407" s="59"/>
      <c r="CG407" s="59"/>
      <c r="CH407" s="59"/>
      <c r="CI407" s="59"/>
      <c r="CJ407" s="59"/>
      <c r="CK407" s="59"/>
      <c r="CL407" s="59"/>
      <c r="CM407" s="59"/>
      <c r="CN407" s="59"/>
      <c r="CO407" s="59"/>
      <c r="CP407" s="59"/>
      <c r="CQ407" s="59"/>
      <c r="CR407" s="59"/>
      <c r="CS407" s="59"/>
      <c r="CT407" s="59"/>
      <c r="CU407" s="59"/>
      <c r="CV407" s="59"/>
      <c r="CW407" s="59"/>
      <c r="CX407" s="59"/>
      <c r="CY407" s="59"/>
      <c r="CZ407" s="59"/>
      <c r="DA407" s="59"/>
      <c r="DB407" s="59"/>
      <c r="DC407" s="59"/>
      <c r="DD407" s="59"/>
      <c r="DE407" s="59"/>
      <c r="DF407" s="59"/>
      <c r="DG407" s="59"/>
      <c r="DH407" s="59"/>
      <c r="DI407" s="59"/>
      <c r="DJ407" s="59"/>
      <c r="DK407" s="59"/>
      <c r="DL407" s="59"/>
      <c r="DM407" s="59"/>
      <c r="DN407" s="59"/>
      <c r="DO407" s="59"/>
      <c r="DP407" s="59"/>
      <c r="DQ407" s="59"/>
      <c r="DR407" s="59"/>
      <c r="DS407" s="59"/>
      <c r="DT407" s="59"/>
      <c r="DU407" s="59"/>
      <c r="DV407" s="59"/>
      <c r="DW407" s="59"/>
      <c r="DX407" s="59"/>
      <c r="DY407" s="59"/>
      <c r="DZ407" s="59"/>
      <c r="EA407" s="59"/>
      <c r="EB407" s="59"/>
      <c r="EC407" s="59"/>
      <c r="ED407" s="59"/>
      <c r="EE407" s="59"/>
      <c r="EF407" s="59"/>
      <c r="EG407" s="59"/>
      <c r="EH407" s="59"/>
      <c r="EI407" s="59"/>
      <c r="EJ407" s="59"/>
      <c r="EK407" s="59"/>
      <c r="EL407" s="59"/>
      <c r="EM407" s="59"/>
      <c r="EN407" s="59"/>
      <c r="EO407" s="59"/>
      <c r="EP407" s="59"/>
      <c r="EQ407" s="59"/>
      <c r="ER407" s="59"/>
      <c r="ES407" s="59"/>
      <c r="ET407" s="59"/>
      <c r="EU407" s="59"/>
      <c r="EV407" s="59"/>
      <c r="EW407" s="59"/>
    </row>
    <row r="408" spans="1:153" outlineLevel="1" x14ac:dyDescent="0.2">
      <c r="A408" s="17">
        <v>202</v>
      </c>
      <c r="B408" s="17">
        <v>0</v>
      </c>
      <c r="C408" s="1">
        <v>1.3470481405629447E-5</v>
      </c>
      <c r="D408" s="1">
        <f t="shared" si="31"/>
        <v>-1.3470481405629447E-5</v>
      </c>
      <c r="E408" s="1">
        <f t="shared" si="32"/>
        <v>2.6941144266988514E-5</v>
      </c>
      <c r="F408" s="1">
        <f t="shared" si="33"/>
        <v>-5.1904859374617817E-3</v>
      </c>
      <c r="G408" s="1">
        <f t="shared" si="34"/>
        <v>-3.6702401640687017E-3</v>
      </c>
      <c r="H408" s="1">
        <v>1.3894652855770659E-4</v>
      </c>
      <c r="I408" s="1">
        <f t="shared" si="35"/>
        <v>1.8719619446520094E-9</v>
      </c>
      <c r="J408" s="1">
        <f t="shared" si="36"/>
        <v>-3.6704951742084751E-3</v>
      </c>
      <c r="AZ408" s="59"/>
      <c r="BA408" s="59"/>
      <c r="BB408" s="59"/>
      <c r="BC408" s="59"/>
      <c r="BD408" s="59"/>
      <c r="BE408" s="59"/>
      <c r="BF408" s="59"/>
      <c r="BG408" s="72"/>
      <c r="BH408" s="59"/>
      <c r="BI408" s="59"/>
      <c r="BJ408" s="59"/>
      <c r="BK408" s="59">
        <f t="shared" si="37"/>
        <v>1</v>
      </c>
      <c r="BL408" s="59">
        <f t="shared" si="38"/>
        <v>1.3470481405629447E-5</v>
      </c>
      <c r="BM408" s="59" t="e">
        <f t="shared" si="39"/>
        <v>#N/A</v>
      </c>
      <c r="BN408" s="59"/>
      <c r="BO408" s="59"/>
      <c r="BP408" s="59"/>
      <c r="BQ408" s="59"/>
      <c r="BR408" s="59"/>
      <c r="BS408" s="59"/>
      <c r="BT408" s="59"/>
      <c r="BU408" s="59"/>
      <c r="BV408" s="59"/>
      <c r="BW408" s="59"/>
      <c r="BX408" s="59"/>
      <c r="BY408" s="59"/>
      <c r="BZ408" s="59"/>
      <c r="CA408" s="59"/>
      <c r="CB408" s="59"/>
      <c r="CC408" s="59"/>
      <c r="CD408" s="59"/>
      <c r="CE408" s="59"/>
      <c r="CF408" s="59"/>
      <c r="CG408" s="59"/>
      <c r="CH408" s="59"/>
      <c r="CI408" s="59"/>
      <c r="CJ408" s="59"/>
      <c r="CK408" s="59"/>
      <c r="CL408" s="59"/>
      <c r="CM408" s="59"/>
      <c r="CN408" s="59"/>
      <c r="CO408" s="59"/>
      <c r="CP408" s="59"/>
      <c r="CQ408" s="59"/>
      <c r="CR408" s="59"/>
      <c r="CS408" s="59"/>
      <c r="CT408" s="59"/>
      <c r="CU408" s="59"/>
      <c r="CV408" s="59"/>
      <c r="CW408" s="59"/>
      <c r="CX408" s="59"/>
      <c r="CY408" s="59"/>
      <c r="CZ408" s="59"/>
      <c r="DA408" s="59"/>
      <c r="DB408" s="59"/>
      <c r="DC408" s="59"/>
      <c r="DD408" s="59"/>
      <c r="DE408" s="59"/>
      <c r="DF408" s="59"/>
      <c r="DG408" s="59"/>
      <c r="DH408" s="59"/>
      <c r="DI408" s="59"/>
      <c r="DJ408" s="59"/>
      <c r="DK408" s="59"/>
      <c r="DL408" s="59"/>
      <c r="DM408" s="59"/>
      <c r="DN408" s="59"/>
      <c r="DO408" s="59"/>
      <c r="DP408" s="59"/>
      <c r="DQ408" s="59"/>
      <c r="DR408" s="59"/>
      <c r="DS408" s="59"/>
      <c r="DT408" s="59"/>
      <c r="DU408" s="59"/>
      <c r="DV408" s="59"/>
      <c r="DW408" s="59"/>
      <c r="DX408" s="59"/>
      <c r="DY408" s="59"/>
      <c r="DZ408" s="59"/>
      <c r="EA408" s="59"/>
      <c r="EB408" s="59"/>
      <c r="EC408" s="59"/>
      <c r="ED408" s="59"/>
      <c r="EE408" s="59"/>
      <c r="EF408" s="59"/>
      <c r="EG408" s="59"/>
      <c r="EH408" s="59"/>
      <c r="EI408" s="59"/>
      <c r="EJ408" s="59"/>
      <c r="EK408" s="59"/>
      <c r="EL408" s="59"/>
      <c r="EM408" s="59"/>
      <c r="EN408" s="59"/>
      <c r="EO408" s="59"/>
      <c r="EP408" s="59"/>
      <c r="EQ408" s="59"/>
      <c r="ER408" s="59"/>
      <c r="ES408" s="59"/>
      <c r="ET408" s="59"/>
      <c r="EU408" s="59"/>
      <c r="EV408" s="59"/>
      <c r="EW408" s="59"/>
    </row>
    <row r="409" spans="1:153" outlineLevel="1" x14ac:dyDescent="0.2">
      <c r="A409" s="17">
        <v>203</v>
      </c>
      <c r="B409" s="17">
        <v>0</v>
      </c>
      <c r="C409" s="1">
        <v>2.2278223209991453E-7</v>
      </c>
      <c r="D409" s="1">
        <f t="shared" si="31"/>
        <v>-2.2278223209991453E-7</v>
      </c>
      <c r="E409" s="1">
        <f t="shared" si="32"/>
        <v>4.4556451383517802E-7</v>
      </c>
      <c r="F409" s="1">
        <f t="shared" si="33"/>
        <v>-6.6750619011000792E-4</v>
      </c>
      <c r="G409" s="1">
        <f t="shared" si="34"/>
        <v>-4.7199817979717731E-4</v>
      </c>
      <c r="H409" s="1">
        <v>3.917420001505516E-6</v>
      </c>
      <c r="I409" s="1">
        <f t="shared" si="35"/>
        <v>8.7273518530765121E-13</v>
      </c>
      <c r="J409" s="1">
        <f t="shared" si="36"/>
        <v>-4.7199910430744866E-4</v>
      </c>
      <c r="AZ409" s="59"/>
      <c r="BA409" s="59"/>
      <c r="BB409" s="59"/>
      <c r="BC409" s="59"/>
      <c r="BD409" s="59"/>
      <c r="BE409" s="59"/>
      <c r="BF409" s="59"/>
      <c r="BG409" s="72"/>
      <c r="BH409" s="59"/>
      <c r="BI409" s="59"/>
      <c r="BJ409" s="59"/>
      <c r="BK409" s="59">
        <f t="shared" si="37"/>
        <v>1</v>
      </c>
      <c r="BL409" s="59">
        <f t="shared" si="38"/>
        <v>2.2278223209991453E-7</v>
      </c>
      <c r="BM409" s="59" t="e">
        <f t="shared" si="39"/>
        <v>#N/A</v>
      </c>
      <c r="BN409" s="59"/>
      <c r="BO409" s="59"/>
      <c r="BP409" s="59"/>
      <c r="BQ409" s="59"/>
      <c r="BR409" s="59"/>
      <c r="BS409" s="59"/>
      <c r="BT409" s="59"/>
      <c r="BU409" s="59"/>
      <c r="BV409" s="59"/>
      <c r="BW409" s="59"/>
      <c r="BX409" s="59"/>
      <c r="BY409" s="59"/>
      <c r="BZ409" s="59"/>
      <c r="CA409" s="59"/>
      <c r="CB409" s="59"/>
      <c r="CC409" s="59"/>
      <c r="CD409" s="59"/>
      <c r="CE409" s="59"/>
      <c r="CF409" s="59"/>
      <c r="CG409" s="59"/>
      <c r="CH409" s="59"/>
      <c r="CI409" s="59"/>
      <c r="CJ409" s="59"/>
      <c r="CK409" s="59"/>
      <c r="CL409" s="59"/>
      <c r="CM409" s="59"/>
      <c r="CN409" s="59"/>
      <c r="CO409" s="59"/>
      <c r="CP409" s="59"/>
      <c r="CQ409" s="59"/>
      <c r="CR409" s="59"/>
      <c r="CS409" s="59"/>
      <c r="CT409" s="59"/>
      <c r="CU409" s="59"/>
      <c r="CV409" s="59"/>
      <c r="CW409" s="59"/>
      <c r="CX409" s="59"/>
      <c r="CY409" s="59"/>
      <c r="CZ409" s="59"/>
      <c r="DA409" s="59"/>
      <c r="DB409" s="59"/>
      <c r="DC409" s="59"/>
      <c r="DD409" s="59"/>
      <c r="DE409" s="59"/>
      <c r="DF409" s="59"/>
      <c r="DG409" s="59"/>
      <c r="DH409" s="59"/>
      <c r="DI409" s="59"/>
      <c r="DJ409" s="59"/>
      <c r="DK409" s="59"/>
      <c r="DL409" s="59"/>
      <c r="DM409" s="59"/>
      <c r="DN409" s="59"/>
      <c r="DO409" s="59"/>
      <c r="DP409" s="59"/>
      <c r="DQ409" s="59"/>
      <c r="DR409" s="59"/>
      <c r="DS409" s="59"/>
      <c r="DT409" s="59"/>
      <c r="DU409" s="59"/>
      <c r="DV409" s="59"/>
      <c r="DW409" s="59"/>
      <c r="DX409" s="59"/>
      <c r="DY409" s="59"/>
      <c r="DZ409" s="59"/>
      <c r="EA409" s="59"/>
      <c r="EB409" s="59"/>
      <c r="EC409" s="59"/>
      <c r="ED409" s="59"/>
      <c r="EE409" s="59"/>
      <c r="EF409" s="59"/>
      <c r="EG409" s="59"/>
      <c r="EH409" s="59"/>
      <c r="EI409" s="59"/>
      <c r="EJ409" s="59"/>
      <c r="EK409" s="59"/>
      <c r="EL409" s="59"/>
      <c r="EM409" s="59"/>
      <c r="EN409" s="59"/>
      <c r="EO409" s="59"/>
      <c r="EP409" s="59"/>
      <c r="EQ409" s="59"/>
      <c r="ER409" s="59"/>
      <c r="ES409" s="59"/>
      <c r="ET409" s="59"/>
      <c r="EU409" s="59"/>
      <c r="EV409" s="59"/>
      <c r="EW409" s="59"/>
    </row>
    <row r="410" spans="1:153" outlineLevel="1" x14ac:dyDescent="0.2">
      <c r="A410" s="17">
        <v>204</v>
      </c>
      <c r="B410" s="17">
        <v>0</v>
      </c>
      <c r="C410" s="1">
        <v>2.6882141841939091E-4</v>
      </c>
      <c r="D410" s="1">
        <f t="shared" si="31"/>
        <v>-2.6882141841939091E-4</v>
      </c>
      <c r="E410" s="1">
        <f t="shared" si="32"/>
        <v>5.3771511474761747E-4</v>
      </c>
      <c r="F410" s="1">
        <f t="shared" si="33"/>
        <v>-2.3188685058614631E-2</v>
      </c>
      <c r="G410" s="1">
        <f t="shared" si="34"/>
        <v>-1.6397978619512324E-2</v>
      </c>
      <c r="H410" s="1">
        <v>2.0480352520103606E-3</v>
      </c>
      <c r="I410" s="1">
        <f t="shared" si="35"/>
        <v>5.5183395778905946E-7</v>
      </c>
      <c r="J410" s="1">
        <f t="shared" si="36"/>
        <v>-1.6414796275427006E-2</v>
      </c>
      <c r="AZ410" s="59"/>
      <c r="BA410" s="59"/>
      <c r="BB410" s="59"/>
      <c r="BC410" s="59"/>
      <c r="BD410" s="59"/>
      <c r="BE410" s="59"/>
      <c r="BF410" s="59"/>
      <c r="BG410" s="72"/>
      <c r="BH410" s="59"/>
      <c r="BI410" s="59"/>
      <c r="BJ410" s="59"/>
      <c r="BK410" s="59">
        <f t="shared" si="37"/>
        <v>1</v>
      </c>
      <c r="BL410" s="59">
        <f t="shared" si="38"/>
        <v>2.6882141841939091E-4</v>
      </c>
      <c r="BM410" s="59" t="e">
        <f t="shared" si="39"/>
        <v>#N/A</v>
      </c>
      <c r="BN410" s="59"/>
      <c r="BO410" s="59"/>
      <c r="BP410" s="59"/>
      <c r="BQ410" s="59"/>
      <c r="BR410" s="59"/>
      <c r="BS410" s="59"/>
      <c r="BT410" s="59"/>
      <c r="BU410" s="59"/>
      <c r="BV410" s="59"/>
      <c r="BW410" s="59"/>
      <c r="BX410" s="59"/>
      <c r="BY410" s="59"/>
      <c r="BZ410" s="59"/>
      <c r="CA410" s="59"/>
      <c r="CB410" s="59"/>
      <c r="CC410" s="59"/>
      <c r="CD410" s="59"/>
      <c r="CE410" s="59"/>
      <c r="CF410" s="59"/>
      <c r="CG410" s="59"/>
      <c r="CH410" s="59"/>
      <c r="CI410" s="59"/>
      <c r="CJ410" s="59"/>
      <c r="CK410" s="59"/>
      <c r="CL410" s="59"/>
      <c r="CM410" s="59"/>
      <c r="CN410" s="59"/>
      <c r="CO410" s="59"/>
      <c r="CP410" s="59"/>
      <c r="CQ410" s="59"/>
      <c r="CR410" s="59"/>
      <c r="CS410" s="59"/>
      <c r="CT410" s="59"/>
      <c r="CU410" s="59"/>
      <c r="CV410" s="59"/>
      <c r="CW410" s="59"/>
      <c r="CX410" s="59"/>
      <c r="CY410" s="59"/>
      <c r="CZ410" s="59"/>
      <c r="DA410" s="59"/>
      <c r="DB410" s="59"/>
      <c r="DC410" s="59"/>
      <c r="DD410" s="59"/>
      <c r="DE410" s="59"/>
      <c r="DF410" s="59"/>
      <c r="DG410" s="59"/>
      <c r="DH410" s="59"/>
      <c r="DI410" s="59"/>
      <c r="DJ410" s="59"/>
      <c r="DK410" s="59"/>
      <c r="DL410" s="59"/>
      <c r="DM410" s="59"/>
      <c r="DN410" s="59"/>
      <c r="DO410" s="59"/>
      <c r="DP410" s="59"/>
      <c r="DQ410" s="59"/>
      <c r="DR410" s="59"/>
      <c r="DS410" s="59"/>
      <c r="DT410" s="59"/>
      <c r="DU410" s="59"/>
      <c r="DV410" s="59"/>
      <c r="DW410" s="59"/>
      <c r="DX410" s="59"/>
      <c r="DY410" s="59"/>
      <c r="DZ410" s="59"/>
      <c r="EA410" s="59"/>
      <c r="EB410" s="59"/>
      <c r="EC410" s="59"/>
      <c r="ED410" s="59"/>
      <c r="EE410" s="59"/>
      <c r="EF410" s="59"/>
      <c r="EG410" s="59"/>
      <c r="EH410" s="59"/>
      <c r="EI410" s="59"/>
      <c r="EJ410" s="59"/>
      <c r="EK410" s="59"/>
      <c r="EL410" s="59"/>
      <c r="EM410" s="59"/>
      <c r="EN410" s="59"/>
      <c r="EO410" s="59"/>
      <c r="EP410" s="59"/>
      <c r="EQ410" s="59"/>
      <c r="ER410" s="59"/>
      <c r="ES410" s="59"/>
      <c r="ET410" s="59"/>
      <c r="EU410" s="59"/>
      <c r="EV410" s="59"/>
      <c r="EW410" s="59"/>
    </row>
    <row r="411" spans="1:153" outlineLevel="1" x14ac:dyDescent="0.2">
      <c r="A411" s="17">
        <v>205</v>
      </c>
      <c r="B411" s="17">
        <v>0</v>
      </c>
      <c r="C411" s="1">
        <v>7.0542964595168759E-7</v>
      </c>
      <c r="D411" s="1">
        <f t="shared" si="31"/>
        <v>-7.0542964595168759E-7</v>
      </c>
      <c r="E411" s="1">
        <f t="shared" si="32"/>
        <v>1.4108597896338829E-6</v>
      </c>
      <c r="F411" s="1">
        <f t="shared" si="33"/>
        <v>-1.187796190275875E-3</v>
      </c>
      <c r="G411" s="1">
        <f t="shared" si="34"/>
        <v>-8.3989888890450616E-4</v>
      </c>
      <c r="H411" s="1">
        <v>1.3856467907895112E-5</v>
      </c>
      <c r="I411" s="1">
        <f t="shared" si="35"/>
        <v>9.7749055914856428E-12</v>
      </c>
      <c r="J411" s="1">
        <f t="shared" si="36"/>
        <v>-8.3990470798098009E-4</v>
      </c>
      <c r="AZ411" s="59"/>
      <c r="BA411" s="59"/>
      <c r="BB411" s="59"/>
      <c r="BC411" s="59"/>
      <c r="BD411" s="59"/>
      <c r="BE411" s="59"/>
      <c r="BF411" s="59"/>
      <c r="BG411" s="72"/>
      <c r="BH411" s="59"/>
      <c r="BI411" s="59"/>
      <c r="BJ411" s="59"/>
      <c r="BK411" s="59">
        <f t="shared" si="37"/>
        <v>1</v>
      </c>
      <c r="BL411" s="59">
        <f t="shared" si="38"/>
        <v>7.0542964595168759E-7</v>
      </c>
      <c r="BM411" s="59" t="e">
        <f t="shared" si="39"/>
        <v>#N/A</v>
      </c>
      <c r="BN411" s="59"/>
      <c r="BO411" s="59"/>
      <c r="BP411" s="59"/>
      <c r="BQ411" s="59"/>
      <c r="BR411" s="59"/>
      <c r="BS411" s="59"/>
      <c r="BT411" s="59"/>
      <c r="BU411" s="59"/>
      <c r="BV411" s="59"/>
      <c r="BW411" s="59"/>
      <c r="BX411" s="59"/>
      <c r="BY411" s="59"/>
      <c r="BZ411" s="59"/>
      <c r="CA411" s="59"/>
      <c r="CB411" s="59"/>
      <c r="CC411" s="59"/>
      <c r="CD411" s="59"/>
      <c r="CE411" s="59"/>
      <c r="CF411" s="59"/>
      <c r="CG411" s="59"/>
      <c r="CH411" s="59"/>
      <c r="CI411" s="59"/>
      <c r="CJ411" s="59"/>
      <c r="CK411" s="59"/>
      <c r="CL411" s="59"/>
      <c r="CM411" s="59"/>
      <c r="CN411" s="59"/>
      <c r="CO411" s="59"/>
      <c r="CP411" s="59"/>
      <c r="CQ411" s="59"/>
      <c r="CR411" s="59"/>
      <c r="CS411" s="59"/>
      <c r="CT411" s="59"/>
      <c r="CU411" s="59"/>
      <c r="CV411" s="59"/>
      <c r="CW411" s="59"/>
      <c r="CX411" s="59"/>
      <c r="CY411" s="59"/>
      <c r="CZ411" s="59"/>
      <c r="DA411" s="59"/>
      <c r="DB411" s="59"/>
      <c r="DC411" s="59"/>
      <c r="DD411" s="59"/>
      <c r="DE411" s="59"/>
      <c r="DF411" s="59"/>
      <c r="DG411" s="59"/>
      <c r="DH411" s="59"/>
      <c r="DI411" s="59"/>
      <c r="DJ411" s="59"/>
      <c r="DK411" s="59"/>
      <c r="DL411" s="59"/>
      <c r="DM411" s="59"/>
      <c r="DN411" s="59"/>
      <c r="DO411" s="59"/>
      <c r="DP411" s="59"/>
      <c r="DQ411" s="59"/>
      <c r="DR411" s="59"/>
      <c r="DS411" s="59"/>
      <c r="DT411" s="59"/>
      <c r="DU411" s="59"/>
      <c r="DV411" s="59"/>
      <c r="DW411" s="59"/>
      <c r="DX411" s="59"/>
      <c r="DY411" s="59"/>
      <c r="DZ411" s="59"/>
      <c r="EA411" s="59"/>
      <c r="EB411" s="59"/>
      <c r="EC411" s="59"/>
      <c r="ED411" s="59"/>
      <c r="EE411" s="59"/>
      <c r="EF411" s="59"/>
      <c r="EG411" s="59"/>
      <c r="EH411" s="59"/>
      <c r="EI411" s="59"/>
      <c r="EJ411" s="59"/>
      <c r="EK411" s="59"/>
      <c r="EL411" s="59"/>
      <c r="EM411" s="59"/>
      <c r="EN411" s="59"/>
      <c r="EO411" s="59"/>
      <c r="EP411" s="59"/>
      <c r="EQ411" s="59"/>
      <c r="ER411" s="59"/>
      <c r="ES411" s="59"/>
      <c r="ET411" s="59"/>
      <c r="EU411" s="59"/>
      <c r="EV411" s="59"/>
      <c r="EW411" s="59"/>
    </row>
    <row r="412" spans="1:153" outlineLevel="1" x14ac:dyDescent="0.2">
      <c r="A412" s="17">
        <v>206</v>
      </c>
      <c r="B412" s="17">
        <v>1</v>
      </c>
      <c r="C412" s="1">
        <v>0.99970074795380848</v>
      </c>
      <c r="D412" s="1">
        <f t="shared" si="31"/>
        <v>2.9925204619152268E-4</v>
      </c>
      <c r="E412" s="1">
        <f t="shared" si="32"/>
        <v>5.9859366203976287E-4</v>
      </c>
      <c r="F412" s="1">
        <f t="shared" si="33"/>
        <v>2.4466173833269534E-2</v>
      </c>
      <c r="G412" s="1">
        <f t="shared" si="34"/>
        <v>1.7301491981480961E-2</v>
      </c>
      <c r="H412" s="1">
        <v>4.2682877071133227E-3</v>
      </c>
      <c r="I412" s="1">
        <f t="shared" si="35"/>
        <v>1.2831530436608139E-6</v>
      </c>
      <c r="J412" s="1">
        <f t="shared" si="36"/>
        <v>1.733853447754195E-2</v>
      </c>
      <c r="AZ412" s="59"/>
      <c r="BA412" s="59"/>
      <c r="BB412" s="59"/>
      <c r="BC412" s="59"/>
      <c r="BD412" s="59"/>
      <c r="BE412" s="59"/>
      <c r="BF412" s="59"/>
      <c r="BG412" s="72"/>
      <c r="BH412" s="59"/>
      <c r="BI412" s="59"/>
      <c r="BJ412" s="59"/>
      <c r="BK412" s="59">
        <f t="shared" si="37"/>
        <v>0</v>
      </c>
      <c r="BL412" s="59" t="e">
        <f t="shared" si="38"/>
        <v>#N/A</v>
      </c>
      <c r="BM412" s="59">
        <f t="shared" si="39"/>
        <v>0.99970074795380848</v>
      </c>
      <c r="BN412" s="59"/>
      <c r="BO412" s="59"/>
      <c r="BP412" s="59"/>
      <c r="BQ412" s="59"/>
      <c r="BR412" s="59"/>
      <c r="BS412" s="59"/>
      <c r="BT412" s="59"/>
      <c r="BU412" s="59"/>
      <c r="BV412" s="59"/>
      <c r="BW412" s="59"/>
      <c r="BX412" s="59"/>
      <c r="BY412" s="59"/>
      <c r="BZ412" s="59"/>
      <c r="CA412" s="59"/>
      <c r="CB412" s="59"/>
      <c r="CC412" s="59"/>
      <c r="CD412" s="59"/>
      <c r="CE412" s="59"/>
      <c r="CF412" s="59"/>
      <c r="CG412" s="59"/>
      <c r="CH412" s="59"/>
      <c r="CI412" s="59"/>
      <c r="CJ412" s="59"/>
      <c r="CK412" s="59"/>
      <c r="CL412" s="59"/>
      <c r="CM412" s="59"/>
      <c r="CN412" s="59"/>
      <c r="CO412" s="59"/>
      <c r="CP412" s="59"/>
      <c r="CQ412" s="59"/>
      <c r="CR412" s="59"/>
      <c r="CS412" s="59"/>
      <c r="CT412" s="59"/>
      <c r="CU412" s="59"/>
      <c r="CV412" s="59"/>
      <c r="CW412" s="59"/>
      <c r="CX412" s="59"/>
      <c r="CY412" s="59"/>
      <c r="CZ412" s="59"/>
      <c r="DA412" s="59"/>
      <c r="DB412" s="59"/>
      <c r="DC412" s="59"/>
      <c r="DD412" s="59"/>
      <c r="DE412" s="59"/>
      <c r="DF412" s="59"/>
      <c r="DG412" s="59"/>
      <c r="DH412" s="59"/>
      <c r="DI412" s="59"/>
      <c r="DJ412" s="59"/>
      <c r="DK412" s="59"/>
      <c r="DL412" s="59"/>
      <c r="DM412" s="59"/>
      <c r="DN412" s="59"/>
      <c r="DO412" s="59"/>
      <c r="DP412" s="59"/>
      <c r="DQ412" s="59"/>
      <c r="DR412" s="59"/>
      <c r="DS412" s="59"/>
      <c r="DT412" s="59"/>
      <c r="DU412" s="59"/>
      <c r="DV412" s="59"/>
      <c r="DW412" s="59"/>
      <c r="DX412" s="59"/>
      <c r="DY412" s="59"/>
      <c r="DZ412" s="59"/>
      <c r="EA412" s="59"/>
      <c r="EB412" s="59"/>
      <c r="EC412" s="59"/>
      <c r="ED412" s="59"/>
      <c r="EE412" s="59"/>
      <c r="EF412" s="59"/>
      <c r="EG412" s="59"/>
      <c r="EH412" s="59"/>
      <c r="EI412" s="59"/>
      <c r="EJ412" s="59"/>
      <c r="EK412" s="59"/>
      <c r="EL412" s="59"/>
      <c r="EM412" s="59"/>
      <c r="EN412" s="59"/>
      <c r="EO412" s="59"/>
      <c r="EP412" s="59"/>
      <c r="EQ412" s="59"/>
      <c r="ER412" s="59"/>
      <c r="ES412" s="59"/>
      <c r="ET412" s="59"/>
      <c r="EU412" s="59"/>
      <c r="EV412" s="59"/>
      <c r="EW412" s="59"/>
    </row>
    <row r="413" spans="1:153" outlineLevel="1" x14ac:dyDescent="0.2">
      <c r="A413" s="17">
        <v>207</v>
      </c>
      <c r="B413" s="17">
        <v>0</v>
      </c>
      <c r="C413" s="1">
        <v>1.1232409545192535E-4</v>
      </c>
      <c r="D413" s="1">
        <f t="shared" si="31"/>
        <v>-1.1232409545192535E-4</v>
      </c>
      <c r="E413" s="1">
        <f t="shared" si="32"/>
        <v>2.2466080855095862E-4</v>
      </c>
      <c r="F413" s="1">
        <f t="shared" si="33"/>
        <v>-1.4988689354008196E-2</v>
      </c>
      <c r="G413" s="1">
        <f t="shared" si="34"/>
        <v>-1.0598901526651871E-2</v>
      </c>
      <c r="H413" s="1">
        <v>1.154399193961016E-3</v>
      </c>
      <c r="I413" s="1">
        <f t="shared" si="35"/>
        <v>1.2983128873442363E-7</v>
      </c>
      <c r="J413" s="1">
        <f t="shared" si="36"/>
        <v>-1.0605024510127159E-2</v>
      </c>
      <c r="AZ413" s="59"/>
      <c r="BA413" s="59"/>
      <c r="BB413" s="59"/>
      <c r="BC413" s="59"/>
      <c r="BD413" s="59"/>
      <c r="BE413" s="59"/>
      <c r="BF413" s="59"/>
      <c r="BG413" s="72"/>
      <c r="BH413" s="59"/>
      <c r="BI413" s="59"/>
      <c r="BJ413" s="59"/>
      <c r="BK413" s="59">
        <f t="shared" si="37"/>
        <v>1</v>
      </c>
      <c r="BL413" s="59">
        <f t="shared" si="38"/>
        <v>1.1232409545192535E-4</v>
      </c>
      <c r="BM413" s="59" t="e">
        <f t="shared" si="39"/>
        <v>#N/A</v>
      </c>
      <c r="BN413" s="59"/>
      <c r="BO413" s="59"/>
      <c r="BP413" s="59"/>
      <c r="BQ413" s="59"/>
      <c r="BR413" s="59"/>
      <c r="BS413" s="59"/>
      <c r="BT413" s="59"/>
      <c r="BU413" s="59"/>
      <c r="BV413" s="59"/>
      <c r="BW413" s="59"/>
      <c r="BX413" s="59"/>
      <c r="BY413" s="59"/>
      <c r="BZ413" s="59"/>
      <c r="CA413" s="59"/>
      <c r="CB413" s="59"/>
      <c r="CC413" s="59"/>
      <c r="CD413" s="59"/>
      <c r="CE413" s="59"/>
      <c r="CF413" s="59"/>
      <c r="CG413" s="59"/>
      <c r="CH413" s="59"/>
      <c r="CI413" s="59"/>
      <c r="CJ413" s="59"/>
      <c r="CK413" s="59"/>
      <c r="CL413" s="59"/>
      <c r="CM413" s="59"/>
      <c r="CN413" s="59"/>
      <c r="CO413" s="59"/>
      <c r="CP413" s="59"/>
      <c r="CQ413" s="59"/>
      <c r="CR413" s="59"/>
      <c r="CS413" s="59"/>
      <c r="CT413" s="59"/>
      <c r="CU413" s="59"/>
      <c r="CV413" s="59"/>
      <c r="CW413" s="59"/>
      <c r="CX413" s="59"/>
      <c r="CY413" s="59"/>
      <c r="CZ413" s="59"/>
      <c r="DA413" s="59"/>
      <c r="DB413" s="59"/>
      <c r="DC413" s="59"/>
      <c r="DD413" s="59"/>
      <c r="DE413" s="59"/>
      <c r="DF413" s="59"/>
      <c r="DG413" s="59"/>
      <c r="DH413" s="59"/>
      <c r="DI413" s="59"/>
      <c r="DJ413" s="59"/>
      <c r="DK413" s="59"/>
      <c r="DL413" s="59"/>
      <c r="DM413" s="59"/>
      <c r="DN413" s="59"/>
      <c r="DO413" s="59"/>
      <c r="DP413" s="59"/>
      <c r="DQ413" s="59"/>
      <c r="DR413" s="59"/>
      <c r="DS413" s="59"/>
      <c r="DT413" s="59"/>
      <c r="DU413" s="59"/>
      <c r="DV413" s="59"/>
      <c r="DW413" s="59"/>
      <c r="DX413" s="59"/>
      <c r="DY413" s="59"/>
      <c r="DZ413" s="59"/>
      <c r="EA413" s="59"/>
      <c r="EB413" s="59"/>
      <c r="EC413" s="59"/>
      <c r="ED413" s="59"/>
      <c r="EE413" s="59"/>
      <c r="EF413" s="59"/>
      <c r="EG413" s="59"/>
      <c r="EH413" s="59"/>
      <c r="EI413" s="59"/>
      <c r="EJ413" s="59"/>
      <c r="EK413" s="59"/>
      <c r="EL413" s="59"/>
      <c r="EM413" s="59"/>
      <c r="EN413" s="59"/>
      <c r="EO413" s="59"/>
      <c r="EP413" s="59"/>
      <c r="EQ413" s="59"/>
      <c r="ER413" s="59"/>
      <c r="ES413" s="59"/>
      <c r="ET413" s="59"/>
      <c r="EU413" s="59"/>
      <c r="EV413" s="59"/>
      <c r="EW413" s="59"/>
    </row>
    <row r="414" spans="1:153" outlineLevel="1" x14ac:dyDescent="0.2">
      <c r="A414" s="17">
        <v>208</v>
      </c>
      <c r="B414" s="17">
        <v>0</v>
      </c>
      <c r="C414" s="1">
        <v>2.2838899228270107E-4</v>
      </c>
      <c r="D414" s="1">
        <f t="shared" si="31"/>
        <v>-2.2838899228270107E-4</v>
      </c>
      <c r="E414" s="1">
        <f t="shared" si="32"/>
        <v>4.5683015404053529E-4</v>
      </c>
      <c r="F414" s="1">
        <f t="shared" si="33"/>
        <v>-2.137358542782505E-2</v>
      </c>
      <c r="G414" s="1">
        <f t="shared" si="34"/>
        <v>-1.5114270267873937E-2</v>
      </c>
      <c r="H414" s="1">
        <v>1.8769173788048138E-3</v>
      </c>
      <c r="I414" s="1">
        <f t="shared" si="35"/>
        <v>4.2957146414018556E-7</v>
      </c>
      <c r="J414" s="1">
        <f t="shared" si="36"/>
        <v>-1.5128474384235785E-2</v>
      </c>
      <c r="AZ414" s="59"/>
      <c r="BA414" s="59"/>
      <c r="BB414" s="59"/>
      <c r="BC414" s="59"/>
      <c r="BD414" s="59"/>
      <c r="BE414" s="59"/>
      <c r="BF414" s="59"/>
      <c r="BG414" s="72"/>
      <c r="BH414" s="59"/>
      <c r="BI414" s="59"/>
      <c r="BJ414" s="59"/>
      <c r="BK414" s="59">
        <f t="shared" si="37"/>
        <v>1</v>
      </c>
      <c r="BL414" s="59">
        <f t="shared" si="38"/>
        <v>2.2838899228270107E-4</v>
      </c>
      <c r="BM414" s="59" t="e">
        <f t="shared" si="39"/>
        <v>#N/A</v>
      </c>
      <c r="BN414" s="59"/>
      <c r="BO414" s="59"/>
      <c r="BP414" s="59"/>
      <c r="BQ414" s="59"/>
      <c r="BR414" s="59"/>
      <c r="BS414" s="59"/>
      <c r="BT414" s="59"/>
      <c r="BU414" s="59"/>
      <c r="BV414" s="59"/>
      <c r="BW414" s="59"/>
      <c r="BX414" s="59"/>
      <c r="BY414" s="59"/>
      <c r="BZ414" s="59"/>
      <c r="CA414" s="59"/>
      <c r="CB414" s="59"/>
      <c r="CC414" s="59"/>
      <c r="CD414" s="59"/>
      <c r="CE414" s="59"/>
      <c r="CF414" s="59"/>
      <c r="CG414" s="59"/>
      <c r="CH414" s="59"/>
      <c r="CI414" s="59"/>
      <c r="CJ414" s="59"/>
      <c r="CK414" s="59"/>
      <c r="CL414" s="59"/>
      <c r="CM414" s="59"/>
      <c r="CN414" s="59"/>
      <c r="CO414" s="59"/>
      <c r="CP414" s="59"/>
      <c r="CQ414" s="59"/>
      <c r="CR414" s="59"/>
      <c r="CS414" s="59"/>
      <c r="CT414" s="59"/>
      <c r="CU414" s="59"/>
      <c r="CV414" s="59"/>
      <c r="CW414" s="59"/>
      <c r="CX414" s="59"/>
      <c r="CY414" s="59"/>
      <c r="CZ414" s="59"/>
      <c r="DA414" s="59"/>
      <c r="DB414" s="59"/>
      <c r="DC414" s="59"/>
      <c r="DD414" s="59"/>
      <c r="DE414" s="59"/>
      <c r="DF414" s="59"/>
      <c r="DG414" s="59"/>
      <c r="DH414" s="59"/>
      <c r="DI414" s="59"/>
      <c r="DJ414" s="59"/>
      <c r="DK414" s="59"/>
      <c r="DL414" s="59"/>
      <c r="DM414" s="59"/>
      <c r="DN414" s="59"/>
      <c r="DO414" s="59"/>
      <c r="DP414" s="59"/>
      <c r="DQ414" s="59"/>
      <c r="DR414" s="59"/>
      <c r="DS414" s="59"/>
      <c r="DT414" s="59"/>
      <c r="DU414" s="59"/>
      <c r="DV414" s="59"/>
      <c r="DW414" s="59"/>
      <c r="DX414" s="59"/>
      <c r="DY414" s="59"/>
      <c r="DZ414" s="59"/>
      <c r="EA414" s="59"/>
      <c r="EB414" s="59"/>
      <c r="EC414" s="59"/>
      <c r="ED414" s="59"/>
      <c r="EE414" s="59"/>
      <c r="EF414" s="59"/>
      <c r="EG414" s="59"/>
      <c r="EH414" s="59"/>
      <c r="EI414" s="59"/>
      <c r="EJ414" s="59"/>
      <c r="EK414" s="59"/>
      <c r="EL414" s="59"/>
      <c r="EM414" s="59"/>
      <c r="EN414" s="59"/>
      <c r="EO414" s="59"/>
      <c r="EP414" s="59"/>
      <c r="EQ414" s="59"/>
      <c r="ER414" s="59"/>
      <c r="ES414" s="59"/>
      <c r="ET414" s="59"/>
      <c r="EU414" s="59"/>
      <c r="EV414" s="59"/>
      <c r="EW414" s="59"/>
    </row>
    <row r="415" spans="1:153" outlineLevel="1" x14ac:dyDescent="0.2">
      <c r="A415" s="17">
        <v>209</v>
      </c>
      <c r="B415" s="17">
        <v>0</v>
      </c>
      <c r="C415" s="1">
        <v>5.0357315926555606E-5</v>
      </c>
      <c r="D415" s="1">
        <f t="shared" si="31"/>
        <v>-5.0357315926555606E-5</v>
      </c>
      <c r="E415" s="1">
        <f t="shared" si="32"/>
        <v>1.0071716779742566E-4</v>
      </c>
      <c r="F415" s="1">
        <f t="shared" si="33"/>
        <v>-1.0035794328174809E-2</v>
      </c>
      <c r="G415" s="1">
        <f t="shared" si="34"/>
        <v>-7.0964675658758865E-3</v>
      </c>
      <c r="H415" s="1">
        <v>1.2032569034354746E-3</v>
      </c>
      <c r="I415" s="1">
        <f t="shared" si="35"/>
        <v>6.0668839671098947E-8</v>
      </c>
      <c r="J415" s="1">
        <f t="shared" si="36"/>
        <v>-7.1007408594596332E-3</v>
      </c>
      <c r="AZ415" s="59"/>
      <c r="BA415" s="59"/>
      <c r="BB415" s="59"/>
      <c r="BC415" s="59"/>
      <c r="BD415" s="59"/>
      <c r="BE415" s="59"/>
      <c r="BF415" s="59"/>
      <c r="BG415" s="72"/>
      <c r="BH415" s="59"/>
      <c r="BI415" s="59"/>
      <c r="BJ415" s="59"/>
      <c r="BK415" s="59">
        <f t="shared" si="37"/>
        <v>1</v>
      </c>
      <c r="BL415" s="59">
        <f t="shared" si="38"/>
        <v>5.0357315926555606E-5</v>
      </c>
      <c r="BM415" s="59" t="e">
        <f t="shared" si="39"/>
        <v>#N/A</v>
      </c>
      <c r="BN415" s="59"/>
      <c r="BO415" s="59"/>
      <c r="BP415" s="59"/>
      <c r="BQ415" s="59"/>
      <c r="BR415" s="59"/>
      <c r="BS415" s="59"/>
      <c r="BT415" s="59"/>
      <c r="BU415" s="59"/>
      <c r="BV415" s="59"/>
      <c r="BW415" s="59"/>
      <c r="BX415" s="59"/>
      <c r="BY415" s="59"/>
      <c r="BZ415" s="59"/>
      <c r="CA415" s="59"/>
      <c r="CB415" s="59"/>
      <c r="CC415" s="59"/>
      <c r="CD415" s="59"/>
      <c r="CE415" s="59"/>
      <c r="CF415" s="59"/>
      <c r="CG415" s="59"/>
      <c r="CH415" s="59"/>
      <c r="CI415" s="59"/>
      <c r="CJ415" s="59"/>
      <c r="CK415" s="59"/>
      <c r="CL415" s="59"/>
      <c r="CM415" s="59"/>
      <c r="CN415" s="59"/>
      <c r="CO415" s="59"/>
      <c r="CP415" s="59"/>
      <c r="CQ415" s="59"/>
      <c r="CR415" s="59"/>
      <c r="CS415" s="59"/>
      <c r="CT415" s="59"/>
      <c r="CU415" s="59"/>
      <c r="CV415" s="59"/>
      <c r="CW415" s="59"/>
      <c r="CX415" s="59"/>
      <c r="CY415" s="59"/>
      <c r="CZ415" s="59"/>
      <c r="DA415" s="59"/>
      <c r="DB415" s="59"/>
      <c r="DC415" s="59"/>
      <c r="DD415" s="59"/>
      <c r="DE415" s="59"/>
      <c r="DF415" s="59"/>
      <c r="DG415" s="59"/>
      <c r="DH415" s="59"/>
      <c r="DI415" s="59"/>
      <c r="DJ415" s="59"/>
      <c r="DK415" s="59"/>
      <c r="DL415" s="59"/>
      <c r="DM415" s="59"/>
      <c r="DN415" s="59"/>
      <c r="DO415" s="59"/>
      <c r="DP415" s="59"/>
      <c r="DQ415" s="59"/>
      <c r="DR415" s="59"/>
      <c r="DS415" s="59"/>
      <c r="DT415" s="59"/>
      <c r="DU415" s="59"/>
      <c r="DV415" s="59"/>
      <c r="DW415" s="59"/>
      <c r="DX415" s="59"/>
      <c r="DY415" s="59"/>
      <c r="DZ415" s="59"/>
      <c r="EA415" s="59"/>
      <c r="EB415" s="59"/>
      <c r="EC415" s="59"/>
      <c r="ED415" s="59"/>
      <c r="EE415" s="59"/>
      <c r="EF415" s="59"/>
      <c r="EG415" s="59"/>
      <c r="EH415" s="59"/>
      <c r="EI415" s="59"/>
      <c r="EJ415" s="59"/>
      <c r="EK415" s="59"/>
      <c r="EL415" s="59"/>
      <c r="EM415" s="59"/>
      <c r="EN415" s="59"/>
      <c r="EO415" s="59"/>
      <c r="EP415" s="59"/>
      <c r="EQ415" s="59"/>
      <c r="ER415" s="59"/>
      <c r="ES415" s="59"/>
      <c r="ET415" s="59"/>
      <c r="EU415" s="59"/>
      <c r="EV415" s="59"/>
      <c r="EW415" s="59"/>
    </row>
    <row r="416" spans="1:153" outlineLevel="1" x14ac:dyDescent="0.2">
      <c r="A416" s="17">
        <v>210</v>
      </c>
      <c r="B416" s="17">
        <v>0</v>
      </c>
      <c r="C416" s="1">
        <v>0.11111641665643983</v>
      </c>
      <c r="D416" s="1">
        <f t="shared" si="31"/>
        <v>-0.11111641665643983</v>
      </c>
      <c r="E416" s="1">
        <f t="shared" si="32"/>
        <v>0.23557800882538255</v>
      </c>
      <c r="F416" s="1">
        <f t="shared" si="33"/>
        <v>-0.48536379018771325</v>
      </c>
      <c r="G416" s="1">
        <f t="shared" si="34"/>
        <v>-0.35356288672722136</v>
      </c>
      <c r="H416" s="1">
        <v>0.30289954170367422</v>
      </c>
      <c r="I416" s="1">
        <f t="shared" si="35"/>
        <v>5.4317101923604921E-2</v>
      </c>
      <c r="J416" s="1">
        <f t="shared" si="36"/>
        <v>-0.42346642935950762</v>
      </c>
      <c r="AZ416" s="59"/>
      <c r="BA416" s="59"/>
      <c r="BB416" s="59"/>
      <c r="BC416" s="59"/>
      <c r="BD416" s="59"/>
      <c r="BE416" s="59"/>
      <c r="BF416" s="59"/>
      <c r="BG416" s="72"/>
      <c r="BH416" s="59"/>
      <c r="BI416" s="59"/>
      <c r="BJ416" s="59"/>
      <c r="BK416" s="59">
        <f t="shared" si="37"/>
        <v>1</v>
      </c>
      <c r="BL416" s="59">
        <f t="shared" si="38"/>
        <v>0.11111641665643983</v>
      </c>
      <c r="BM416" s="59" t="e">
        <f t="shared" si="39"/>
        <v>#N/A</v>
      </c>
      <c r="BN416" s="59"/>
      <c r="BO416" s="59"/>
      <c r="BP416" s="59"/>
      <c r="BQ416" s="59"/>
      <c r="BR416" s="59"/>
      <c r="BS416" s="59"/>
      <c r="BT416" s="59"/>
      <c r="BU416" s="59"/>
      <c r="BV416" s="59"/>
      <c r="BW416" s="59"/>
      <c r="BX416" s="59"/>
      <c r="BY416" s="59"/>
      <c r="BZ416" s="59"/>
      <c r="CA416" s="59"/>
      <c r="CB416" s="59"/>
      <c r="CC416" s="59"/>
      <c r="CD416" s="59"/>
      <c r="CE416" s="59"/>
      <c r="CF416" s="59"/>
      <c r="CG416" s="59"/>
      <c r="CH416" s="59"/>
      <c r="CI416" s="59"/>
      <c r="CJ416" s="59"/>
      <c r="CK416" s="59"/>
      <c r="CL416" s="59"/>
      <c r="CM416" s="59"/>
      <c r="CN416" s="59"/>
      <c r="CO416" s="59"/>
      <c r="CP416" s="59"/>
      <c r="CQ416" s="59"/>
      <c r="CR416" s="59"/>
      <c r="CS416" s="59"/>
      <c r="CT416" s="59"/>
      <c r="CU416" s="59"/>
      <c r="CV416" s="59"/>
      <c r="CW416" s="59"/>
      <c r="CX416" s="59"/>
      <c r="CY416" s="59"/>
      <c r="CZ416" s="59"/>
      <c r="DA416" s="59"/>
      <c r="DB416" s="59"/>
      <c r="DC416" s="59"/>
      <c r="DD416" s="59"/>
      <c r="DE416" s="59"/>
      <c r="DF416" s="59"/>
      <c r="DG416" s="59"/>
      <c r="DH416" s="59"/>
      <c r="DI416" s="59"/>
      <c r="DJ416" s="59"/>
      <c r="DK416" s="59"/>
      <c r="DL416" s="59"/>
      <c r="DM416" s="59"/>
      <c r="DN416" s="59"/>
      <c r="DO416" s="59"/>
      <c r="DP416" s="59"/>
      <c r="DQ416" s="59"/>
      <c r="DR416" s="59"/>
      <c r="DS416" s="59"/>
      <c r="DT416" s="59"/>
      <c r="DU416" s="59"/>
      <c r="DV416" s="59"/>
      <c r="DW416" s="59"/>
      <c r="DX416" s="59"/>
      <c r="DY416" s="59"/>
      <c r="DZ416" s="59"/>
      <c r="EA416" s="59"/>
      <c r="EB416" s="59"/>
      <c r="EC416" s="59"/>
      <c r="ED416" s="59"/>
      <c r="EE416" s="59"/>
      <c r="EF416" s="59"/>
      <c r="EG416" s="59"/>
      <c r="EH416" s="59"/>
      <c r="EI416" s="59"/>
      <c r="EJ416" s="59"/>
      <c r="EK416" s="59"/>
      <c r="EL416" s="59"/>
      <c r="EM416" s="59"/>
      <c r="EN416" s="59"/>
      <c r="EO416" s="59"/>
      <c r="EP416" s="59"/>
      <c r="EQ416" s="59"/>
      <c r="ER416" s="59"/>
      <c r="ES416" s="59"/>
      <c r="ET416" s="59"/>
      <c r="EU416" s="59"/>
      <c r="EV416" s="59"/>
      <c r="EW416" s="59"/>
    </row>
    <row r="417" spans="1:153" outlineLevel="1" x14ac:dyDescent="0.2">
      <c r="A417" s="17">
        <v>211</v>
      </c>
      <c r="B417" s="17">
        <v>0</v>
      </c>
      <c r="C417" s="1">
        <v>7.279657712358418E-7</v>
      </c>
      <c r="D417" s="1">
        <f t="shared" si="31"/>
        <v>-7.279657712358418E-7</v>
      </c>
      <c r="E417" s="1">
        <f t="shared" si="32"/>
        <v>1.4559320725441037E-6</v>
      </c>
      <c r="F417" s="1">
        <f t="shared" si="33"/>
        <v>-1.2066201028261146E-3</v>
      </c>
      <c r="G417" s="1">
        <f t="shared" si="34"/>
        <v>-8.5320941226078352E-4</v>
      </c>
      <c r="H417" s="1">
        <v>2.3138410848591385E-5</v>
      </c>
      <c r="I417" s="1">
        <f t="shared" si="35"/>
        <v>1.6844373112435498E-11</v>
      </c>
      <c r="J417" s="1">
        <f t="shared" si="36"/>
        <v>-8.5321928338704593E-4</v>
      </c>
      <c r="AZ417" s="59"/>
      <c r="BA417" s="59"/>
      <c r="BB417" s="59"/>
      <c r="BC417" s="59"/>
      <c r="BD417" s="59"/>
      <c r="BE417" s="59"/>
      <c r="BF417" s="59"/>
      <c r="BG417" s="72"/>
      <c r="BH417" s="59"/>
      <c r="BI417" s="59"/>
      <c r="BJ417" s="59"/>
      <c r="BK417" s="59">
        <f t="shared" si="37"/>
        <v>1</v>
      </c>
      <c r="BL417" s="59">
        <f t="shared" si="38"/>
        <v>7.279657712358418E-7</v>
      </c>
      <c r="BM417" s="59" t="e">
        <f t="shared" si="39"/>
        <v>#N/A</v>
      </c>
      <c r="BN417" s="59"/>
      <c r="BO417" s="59"/>
      <c r="BP417" s="59"/>
      <c r="BQ417" s="59"/>
      <c r="BR417" s="59"/>
      <c r="BS417" s="59"/>
      <c r="BT417" s="59"/>
      <c r="BU417" s="59"/>
      <c r="BV417" s="59"/>
      <c r="BW417" s="59"/>
      <c r="BX417" s="59"/>
      <c r="BY417" s="59"/>
      <c r="BZ417" s="59"/>
      <c r="CA417" s="59"/>
      <c r="CB417" s="59"/>
      <c r="CC417" s="59"/>
      <c r="CD417" s="59"/>
      <c r="CE417" s="59"/>
      <c r="CF417" s="59"/>
      <c r="CG417" s="59"/>
      <c r="CH417" s="59"/>
      <c r="CI417" s="59"/>
      <c r="CJ417" s="59"/>
      <c r="CK417" s="59"/>
      <c r="CL417" s="59"/>
      <c r="CM417" s="59"/>
      <c r="CN417" s="59"/>
      <c r="CO417" s="59"/>
      <c r="CP417" s="59"/>
      <c r="CQ417" s="59"/>
      <c r="CR417" s="59"/>
      <c r="CS417" s="59"/>
      <c r="CT417" s="59"/>
      <c r="CU417" s="59"/>
      <c r="CV417" s="59"/>
      <c r="CW417" s="59"/>
      <c r="CX417" s="59"/>
      <c r="CY417" s="59"/>
      <c r="CZ417" s="59"/>
      <c r="DA417" s="59"/>
      <c r="DB417" s="59"/>
      <c r="DC417" s="59"/>
      <c r="DD417" s="59"/>
      <c r="DE417" s="59"/>
      <c r="DF417" s="59"/>
      <c r="DG417" s="59"/>
      <c r="DH417" s="59"/>
      <c r="DI417" s="59"/>
      <c r="DJ417" s="59"/>
      <c r="DK417" s="59"/>
      <c r="DL417" s="59"/>
      <c r="DM417" s="59"/>
      <c r="DN417" s="59"/>
      <c r="DO417" s="59"/>
      <c r="DP417" s="59"/>
      <c r="DQ417" s="59"/>
      <c r="DR417" s="59"/>
      <c r="DS417" s="59"/>
      <c r="DT417" s="59"/>
      <c r="DU417" s="59"/>
      <c r="DV417" s="59"/>
      <c r="DW417" s="59"/>
      <c r="DX417" s="59"/>
      <c r="DY417" s="59"/>
      <c r="DZ417" s="59"/>
      <c r="EA417" s="59"/>
      <c r="EB417" s="59"/>
      <c r="EC417" s="59"/>
      <c r="ED417" s="59"/>
      <c r="EE417" s="59"/>
      <c r="EF417" s="59"/>
      <c r="EG417" s="59"/>
      <c r="EH417" s="59"/>
      <c r="EI417" s="59"/>
      <c r="EJ417" s="59"/>
      <c r="EK417" s="59"/>
      <c r="EL417" s="59"/>
      <c r="EM417" s="59"/>
      <c r="EN417" s="59"/>
      <c r="EO417" s="59"/>
      <c r="EP417" s="59"/>
      <c r="EQ417" s="59"/>
      <c r="ER417" s="59"/>
      <c r="ES417" s="59"/>
      <c r="ET417" s="59"/>
      <c r="EU417" s="59"/>
      <c r="EV417" s="59"/>
      <c r="EW417" s="59"/>
    </row>
    <row r="418" spans="1:153" outlineLevel="1" x14ac:dyDescent="0.2">
      <c r="A418" s="17">
        <v>212</v>
      </c>
      <c r="B418" s="17">
        <v>1</v>
      </c>
      <c r="C418" s="1">
        <v>0.99953821917816965</v>
      </c>
      <c r="D418" s="1">
        <f t="shared" si="31"/>
        <v>4.6178082183034874E-4</v>
      </c>
      <c r="E418" s="1">
        <f t="shared" si="32"/>
        <v>9.2377495085828798E-4</v>
      </c>
      <c r="F418" s="1">
        <f t="shared" si="33"/>
        <v>3.0393666295106418E-2</v>
      </c>
      <c r="G418" s="1">
        <f t="shared" si="34"/>
        <v>2.1494049452676425E-2</v>
      </c>
      <c r="H418" s="1">
        <v>5.3451386095742211E-3</v>
      </c>
      <c r="I418" s="1">
        <f t="shared" si="35"/>
        <v>2.4826931711560055E-6</v>
      </c>
      <c r="J418" s="1">
        <f t="shared" si="36"/>
        <v>2.155172510601543E-2</v>
      </c>
      <c r="AZ418" s="59"/>
      <c r="BA418" s="59"/>
      <c r="BB418" s="59"/>
      <c r="BC418" s="59"/>
      <c r="BD418" s="59"/>
      <c r="BE418" s="59"/>
      <c r="BF418" s="59"/>
      <c r="BG418" s="72"/>
      <c r="BH418" s="59"/>
      <c r="BI418" s="59"/>
      <c r="BJ418" s="59"/>
      <c r="BK418" s="59">
        <f t="shared" si="37"/>
        <v>0</v>
      </c>
      <c r="BL418" s="59" t="e">
        <f t="shared" si="38"/>
        <v>#N/A</v>
      </c>
      <c r="BM418" s="59">
        <f t="shared" si="39"/>
        <v>0.99953821917816965</v>
      </c>
      <c r="BN418" s="59"/>
      <c r="BO418" s="59"/>
      <c r="BP418" s="59"/>
      <c r="BQ418" s="59"/>
      <c r="BR418" s="59"/>
      <c r="BS418" s="59"/>
      <c r="BT418" s="59"/>
      <c r="BU418" s="59"/>
      <c r="BV418" s="59"/>
      <c r="BW418" s="59"/>
      <c r="BX418" s="59"/>
      <c r="BY418" s="59"/>
      <c r="BZ418" s="59"/>
      <c r="CA418" s="59"/>
      <c r="CB418" s="59"/>
      <c r="CC418" s="59"/>
      <c r="CD418" s="59"/>
      <c r="CE418" s="59"/>
      <c r="CF418" s="59"/>
      <c r="CG418" s="59"/>
      <c r="CH418" s="59"/>
      <c r="CI418" s="59"/>
      <c r="CJ418" s="59"/>
      <c r="CK418" s="59"/>
      <c r="CL418" s="59"/>
      <c r="CM418" s="59"/>
      <c r="CN418" s="59"/>
      <c r="CO418" s="59"/>
      <c r="CP418" s="59"/>
      <c r="CQ418" s="59"/>
      <c r="CR418" s="59"/>
      <c r="CS418" s="59"/>
      <c r="CT418" s="59"/>
      <c r="CU418" s="59"/>
      <c r="CV418" s="59"/>
      <c r="CW418" s="59"/>
      <c r="CX418" s="59"/>
      <c r="CY418" s="59"/>
      <c r="CZ418" s="59"/>
      <c r="DA418" s="59"/>
      <c r="DB418" s="59"/>
      <c r="DC418" s="59"/>
      <c r="DD418" s="59"/>
      <c r="DE418" s="59"/>
      <c r="DF418" s="59"/>
      <c r="DG418" s="59"/>
      <c r="DH418" s="59"/>
      <c r="DI418" s="59"/>
      <c r="DJ418" s="59"/>
      <c r="DK418" s="59"/>
      <c r="DL418" s="59"/>
      <c r="DM418" s="59"/>
      <c r="DN418" s="59"/>
      <c r="DO418" s="59"/>
      <c r="DP418" s="59"/>
      <c r="DQ418" s="59"/>
      <c r="DR418" s="59"/>
      <c r="DS418" s="59"/>
      <c r="DT418" s="59"/>
      <c r="DU418" s="59"/>
      <c r="DV418" s="59"/>
      <c r="DW418" s="59"/>
      <c r="DX418" s="59"/>
      <c r="DY418" s="59"/>
      <c r="DZ418" s="59"/>
      <c r="EA418" s="59"/>
      <c r="EB418" s="59"/>
      <c r="EC418" s="59"/>
      <c r="ED418" s="59"/>
      <c r="EE418" s="59"/>
      <c r="EF418" s="59"/>
      <c r="EG418" s="59"/>
      <c r="EH418" s="59"/>
      <c r="EI418" s="59"/>
      <c r="EJ418" s="59"/>
      <c r="EK418" s="59"/>
      <c r="EL418" s="59"/>
      <c r="EM418" s="59"/>
      <c r="EN418" s="59"/>
      <c r="EO418" s="59"/>
      <c r="EP418" s="59"/>
      <c r="EQ418" s="59"/>
      <c r="ER418" s="59"/>
      <c r="ES418" s="59"/>
      <c r="ET418" s="59"/>
      <c r="EU418" s="59"/>
      <c r="EV418" s="59"/>
      <c r="EW418" s="59"/>
    </row>
    <row r="419" spans="1:153" outlineLevel="1" x14ac:dyDescent="0.2">
      <c r="A419" s="17">
        <v>213</v>
      </c>
      <c r="B419" s="17">
        <v>0</v>
      </c>
      <c r="C419" s="1">
        <v>1.2978924432021331E-5</v>
      </c>
      <c r="D419" s="1">
        <f t="shared" si="31"/>
        <v>-1.2978924432021331E-5</v>
      </c>
      <c r="E419" s="1">
        <f t="shared" si="32"/>
        <v>2.5958017317939188E-5</v>
      </c>
      <c r="F419" s="1">
        <f t="shared" si="33"/>
        <v>-5.094901109731099E-3</v>
      </c>
      <c r="G419" s="1">
        <f t="shared" si="34"/>
        <v>-3.6026508138712393E-3</v>
      </c>
      <c r="H419" s="1">
        <v>1.5124528729496461E-4</v>
      </c>
      <c r="I419" s="1">
        <f t="shared" si="35"/>
        <v>1.9633235759133142E-9</v>
      </c>
      <c r="J419" s="1">
        <f t="shared" si="36"/>
        <v>-3.6029232867579924E-3</v>
      </c>
      <c r="AZ419" s="59"/>
      <c r="BA419" s="59"/>
      <c r="BB419" s="59"/>
      <c r="BC419" s="59"/>
      <c r="BD419" s="59"/>
      <c r="BE419" s="59"/>
      <c r="BF419" s="59"/>
      <c r="BG419" s="72"/>
      <c r="BH419" s="59"/>
      <c r="BI419" s="59"/>
      <c r="BJ419" s="59"/>
      <c r="BK419" s="59">
        <f t="shared" si="37"/>
        <v>1</v>
      </c>
      <c r="BL419" s="59">
        <f t="shared" si="38"/>
        <v>1.2978924432021331E-5</v>
      </c>
      <c r="BM419" s="59" t="e">
        <f t="shared" si="39"/>
        <v>#N/A</v>
      </c>
      <c r="BN419" s="59"/>
      <c r="BO419" s="59"/>
      <c r="BP419" s="59"/>
      <c r="BQ419" s="59"/>
      <c r="BR419" s="59"/>
      <c r="BS419" s="59"/>
      <c r="BT419" s="59"/>
      <c r="BU419" s="59"/>
      <c r="BV419" s="59"/>
      <c r="BW419" s="59"/>
      <c r="BX419" s="59"/>
      <c r="BY419" s="59"/>
      <c r="BZ419" s="59"/>
      <c r="CA419" s="59"/>
      <c r="CB419" s="59"/>
      <c r="CC419" s="59"/>
      <c r="CD419" s="59"/>
      <c r="CE419" s="59"/>
      <c r="CF419" s="59"/>
      <c r="CG419" s="59"/>
      <c r="CH419" s="59"/>
      <c r="CI419" s="59"/>
      <c r="CJ419" s="59"/>
      <c r="CK419" s="59"/>
      <c r="CL419" s="59"/>
      <c r="CM419" s="59"/>
      <c r="CN419" s="59"/>
      <c r="CO419" s="59"/>
      <c r="CP419" s="59"/>
      <c r="CQ419" s="59"/>
      <c r="CR419" s="59"/>
      <c r="CS419" s="59"/>
      <c r="CT419" s="59"/>
      <c r="CU419" s="59"/>
      <c r="CV419" s="59"/>
      <c r="CW419" s="59"/>
      <c r="CX419" s="59"/>
      <c r="CY419" s="59"/>
      <c r="CZ419" s="59"/>
      <c r="DA419" s="59"/>
      <c r="DB419" s="59"/>
      <c r="DC419" s="59"/>
      <c r="DD419" s="59"/>
      <c r="DE419" s="59"/>
      <c r="DF419" s="59"/>
      <c r="DG419" s="59"/>
      <c r="DH419" s="59"/>
      <c r="DI419" s="59"/>
      <c r="DJ419" s="59"/>
      <c r="DK419" s="59"/>
      <c r="DL419" s="59"/>
      <c r="DM419" s="59"/>
      <c r="DN419" s="59"/>
      <c r="DO419" s="59"/>
      <c r="DP419" s="59"/>
      <c r="DQ419" s="59"/>
      <c r="DR419" s="59"/>
      <c r="DS419" s="59"/>
      <c r="DT419" s="59"/>
      <c r="DU419" s="59"/>
      <c r="DV419" s="59"/>
      <c r="DW419" s="59"/>
      <c r="DX419" s="59"/>
      <c r="DY419" s="59"/>
      <c r="DZ419" s="59"/>
      <c r="EA419" s="59"/>
      <c r="EB419" s="59"/>
      <c r="EC419" s="59"/>
      <c r="ED419" s="59"/>
      <c r="EE419" s="59"/>
      <c r="EF419" s="59"/>
      <c r="EG419" s="59"/>
      <c r="EH419" s="59"/>
      <c r="EI419" s="59"/>
      <c r="EJ419" s="59"/>
      <c r="EK419" s="59"/>
      <c r="EL419" s="59"/>
      <c r="EM419" s="59"/>
      <c r="EN419" s="59"/>
      <c r="EO419" s="59"/>
      <c r="EP419" s="59"/>
      <c r="EQ419" s="59"/>
      <c r="ER419" s="59"/>
      <c r="ES419" s="59"/>
      <c r="ET419" s="59"/>
      <c r="EU419" s="59"/>
      <c r="EV419" s="59"/>
      <c r="EW419" s="59"/>
    </row>
    <row r="420" spans="1:153" outlineLevel="1" x14ac:dyDescent="0.2">
      <c r="A420" s="17">
        <v>214</v>
      </c>
      <c r="B420" s="17">
        <v>0</v>
      </c>
      <c r="C420" s="1">
        <v>9.2926422701339989E-6</v>
      </c>
      <c r="D420" s="1">
        <f t="shared" si="31"/>
        <v>-9.2926422701339989E-6</v>
      </c>
      <c r="E420" s="1">
        <f t="shared" si="32"/>
        <v>1.8585370894039872E-5</v>
      </c>
      <c r="F420" s="1">
        <f t="shared" si="33"/>
        <v>-4.3110753755924835E-3</v>
      </c>
      <c r="G420" s="1">
        <f t="shared" si="34"/>
        <v>-3.0483977142323174E-3</v>
      </c>
      <c r="H420" s="1">
        <v>1.2292849530354529E-4</v>
      </c>
      <c r="I420" s="1">
        <f t="shared" si="35"/>
        <v>1.1424815905721646E-9</v>
      </c>
      <c r="J420" s="1">
        <f t="shared" si="36"/>
        <v>-3.0485850989807372E-3</v>
      </c>
      <c r="AZ420" s="59"/>
      <c r="BA420" s="59"/>
      <c r="BB420" s="59"/>
      <c r="BC420" s="59"/>
      <c r="BD420" s="59"/>
      <c r="BE420" s="59"/>
      <c r="BF420" s="59"/>
      <c r="BG420" s="72"/>
      <c r="BH420" s="59"/>
      <c r="BI420" s="59"/>
      <c r="BJ420" s="59"/>
      <c r="BK420" s="59">
        <f t="shared" si="37"/>
        <v>1</v>
      </c>
      <c r="BL420" s="59">
        <f t="shared" si="38"/>
        <v>9.2926422701339989E-6</v>
      </c>
      <c r="BM420" s="59" t="e">
        <f t="shared" si="39"/>
        <v>#N/A</v>
      </c>
      <c r="BN420" s="59"/>
      <c r="BO420" s="59"/>
      <c r="BP420" s="59"/>
      <c r="BQ420" s="59"/>
      <c r="BR420" s="59"/>
      <c r="BS420" s="59"/>
      <c r="BT420" s="59"/>
      <c r="BU420" s="59"/>
      <c r="BV420" s="59"/>
      <c r="BW420" s="59"/>
      <c r="BX420" s="59"/>
      <c r="BY420" s="59"/>
      <c r="BZ420" s="59"/>
      <c r="CA420" s="59"/>
      <c r="CB420" s="59"/>
      <c r="CC420" s="59"/>
      <c r="CD420" s="59"/>
      <c r="CE420" s="59"/>
      <c r="CF420" s="59"/>
      <c r="CG420" s="59"/>
      <c r="CH420" s="59"/>
      <c r="CI420" s="59"/>
      <c r="CJ420" s="59"/>
      <c r="CK420" s="59"/>
      <c r="CL420" s="59"/>
      <c r="CM420" s="59"/>
      <c r="CN420" s="59"/>
      <c r="CO420" s="59"/>
      <c r="CP420" s="59"/>
      <c r="CQ420" s="59"/>
      <c r="CR420" s="59"/>
      <c r="CS420" s="59"/>
      <c r="CT420" s="59"/>
      <c r="CU420" s="59"/>
      <c r="CV420" s="59"/>
      <c r="CW420" s="59"/>
      <c r="CX420" s="59"/>
      <c r="CY420" s="59"/>
      <c r="CZ420" s="59"/>
      <c r="DA420" s="59"/>
      <c r="DB420" s="59"/>
      <c r="DC420" s="59"/>
      <c r="DD420" s="59"/>
      <c r="DE420" s="59"/>
      <c r="DF420" s="59"/>
      <c r="DG420" s="59"/>
      <c r="DH420" s="59"/>
      <c r="DI420" s="59"/>
      <c r="DJ420" s="59"/>
      <c r="DK420" s="59"/>
      <c r="DL420" s="59"/>
      <c r="DM420" s="59"/>
      <c r="DN420" s="59"/>
      <c r="DO420" s="59"/>
      <c r="DP420" s="59"/>
      <c r="DQ420" s="59"/>
      <c r="DR420" s="59"/>
      <c r="DS420" s="59"/>
      <c r="DT420" s="59"/>
      <c r="DU420" s="59"/>
      <c r="DV420" s="59"/>
      <c r="DW420" s="59"/>
      <c r="DX420" s="59"/>
      <c r="DY420" s="59"/>
      <c r="DZ420" s="59"/>
      <c r="EA420" s="59"/>
      <c r="EB420" s="59"/>
      <c r="EC420" s="59"/>
      <c r="ED420" s="59"/>
      <c r="EE420" s="59"/>
      <c r="EF420" s="59"/>
      <c r="EG420" s="59"/>
      <c r="EH420" s="59"/>
      <c r="EI420" s="59"/>
      <c r="EJ420" s="59"/>
      <c r="EK420" s="59"/>
      <c r="EL420" s="59"/>
      <c r="EM420" s="59"/>
      <c r="EN420" s="59"/>
      <c r="EO420" s="59"/>
      <c r="EP420" s="59"/>
      <c r="EQ420" s="59"/>
      <c r="ER420" s="59"/>
      <c r="ES420" s="59"/>
      <c r="ET420" s="59"/>
      <c r="EU420" s="59"/>
      <c r="EV420" s="59"/>
      <c r="EW420" s="59"/>
    </row>
    <row r="421" spans="1:153" outlineLevel="1" x14ac:dyDescent="0.2">
      <c r="A421" s="17">
        <v>215</v>
      </c>
      <c r="B421" s="17">
        <v>0</v>
      </c>
      <c r="C421" s="1">
        <v>3.601225926792884E-7</v>
      </c>
      <c r="D421" s="1">
        <f t="shared" si="31"/>
        <v>-3.601225926792884E-7</v>
      </c>
      <c r="E421" s="1">
        <f t="shared" si="32"/>
        <v>7.2024531493033943E-7</v>
      </c>
      <c r="F421" s="1">
        <f t="shared" si="33"/>
        <v>-8.4867267832206038E-4</v>
      </c>
      <c r="G421" s="1">
        <f t="shared" si="34"/>
        <v>-6.0010225992543711E-4</v>
      </c>
      <c r="H421" s="1">
        <v>9.2155420211716885E-6</v>
      </c>
      <c r="I421" s="1">
        <f t="shared" si="35"/>
        <v>3.3187566648990225E-12</v>
      </c>
      <c r="J421" s="1">
        <f t="shared" si="36"/>
        <v>-6.0010502507834552E-4</v>
      </c>
      <c r="AZ421" s="59"/>
      <c r="BA421" s="59"/>
      <c r="BB421" s="59"/>
      <c r="BC421" s="59"/>
      <c r="BD421" s="59"/>
      <c r="BE421" s="59"/>
      <c r="BF421" s="59"/>
      <c r="BG421" s="72"/>
      <c r="BH421" s="59"/>
      <c r="BI421" s="59"/>
      <c r="BJ421" s="59"/>
      <c r="BK421" s="59">
        <f t="shared" si="37"/>
        <v>1</v>
      </c>
      <c r="BL421" s="59">
        <f t="shared" si="38"/>
        <v>3.601225926792884E-7</v>
      </c>
      <c r="BM421" s="59" t="e">
        <f t="shared" si="39"/>
        <v>#N/A</v>
      </c>
      <c r="BN421" s="59"/>
      <c r="BO421" s="59"/>
      <c r="BP421" s="59"/>
      <c r="BQ421" s="59"/>
      <c r="BR421" s="59"/>
      <c r="BS421" s="59"/>
      <c r="BT421" s="59"/>
      <c r="BU421" s="59"/>
      <c r="BV421" s="59"/>
      <c r="BW421" s="59"/>
      <c r="BX421" s="59"/>
      <c r="BY421" s="59"/>
      <c r="BZ421" s="59"/>
      <c r="CA421" s="59"/>
      <c r="CB421" s="59"/>
      <c r="CC421" s="59"/>
      <c r="CD421" s="59"/>
      <c r="CE421" s="59"/>
      <c r="CF421" s="59"/>
      <c r="CG421" s="59"/>
      <c r="CH421" s="59"/>
      <c r="CI421" s="59"/>
      <c r="CJ421" s="59"/>
      <c r="CK421" s="59"/>
      <c r="CL421" s="59"/>
      <c r="CM421" s="59"/>
      <c r="CN421" s="59"/>
      <c r="CO421" s="59"/>
      <c r="CP421" s="59"/>
      <c r="CQ421" s="59"/>
      <c r="CR421" s="59"/>
      <c r="CS421" s="59"/>
      <c r="CT421" s="59"/>
      <c r="CU421" s="59"/>
      <c r="CV421" s="59"/>
      <c r="CW421" s="59"/>
      <c r="CX421" s="59"/>
      <c r="CY421" s="59"/>
      <c r="CZ421" s="59"/>
      <c r="DA421" s="59"/>
      <c r="DB421" s="59"/>
      <c r="DC421" s="59"/>
      <c r="DD421" s="59"/>
      <c r="DE421" s="59"/>
      <c r="DF421" s="59"/>
      <c r="DG421" s="59"/>
      <c r="DH421" s="59"/>
      <c r="DI421" s="59"/>
      <c r="DJ421" s="59"/>
      <c r="DK421" s="59"/>
      <c r="DL421" s="59"/>
      <c r="DM421" s="59"/>
      <c r="DN421" s="59"/>
      <c r="DO421" s="59"/>
      <c r="DP421" s="59"/>
      <c r="DQ421" s="59"/>
      <c r="DR421" s="59"/>
      <c r="DS421" s="59"/>
      <c r="DT421" s="59"/>
      <c r="DU421" s="59"/>
      <c r="DV421" s="59"/>
      <c r="DW421" s="59"/>
      <c r="DX421" s="59"/>
      <c r="DY421" s="59"/>
      <c r="DZ421" s="59"/>
      <c r="EA421" s="59"/>
      <c r="EB421" s="59"/>
      <c r="EC421" s="59"/>
      <c r="ED421" s="59"/>
      <c r="EE421" s="59"/>
      <c r="EF421" s="59"/>
      <c r="EG421" s="59"/>
      <c r="EH421" s="59"/>
      <c r="EI421" s="59"/>
      <c r="EJ421" s="59"/>
      <c r="EK421" s="59"/>
      <c r="EL421" s="59"/>
      <c r="EM421" s="59"/>
      <c r="EN421" s="59"/>
      <c r="EO421" s="59"/>
      <c r="EP421" s="59"/>
      <c r="EQ421" s="59"/>
      <c r="ER421" s="59"/>
      <c r="ES421" s="59"/>
      <c r="ET421" s="59"/>
      <c r="EU421" s="59"/>
      <c r="EV421" s="59"/>
      <c r="EW421" s="59"/>
    </row>
    <row r="422" spans="1:153" outlineLevel="1" x14ac:dyDescent="0.2">
      <c r="A422" s="17">
        <v>216</v>
      </c>
      <c r="B422" s="17">
        <v>0</v>
      </c>
      <c r="C422" s="1">
        <v>4.7718549239811613E-4</v>
      </c>
      <c r="D422" s="1">
        <f t="shared" si="31"/>
        <v>-4.7718549239811613E-4</v>
      </c>
      <c r="E422" s="1">
        <f t="shared" si="32"/>
        <v>9.5459876325501905E-4</v>
      </c>
      <c r="F422" s="1">
        <f t="shared" si="33"/>
        <v>-3.0896581740623333E-2</v>
      </c>
      <c r="G422" s="1">
        <f t="shared" si="34"/>
        <v>-2.1849789635191984E-2</v>
      </c>
      <c r="H422" s="1">
        <v>2.7505737765041679E-3</v>
      </c>
      <c r="I422" s="1">
        <f t="shared" si="35"/>
        <v>1.3167824302914065E-6</v>
      </c>
      <c r="J422" s="1">
        <f t="shared" si="36"/>
        <v>-2.1879901497320192E-2</v>
      </c>
      <c r="AZ422" s="59"/>
      <c r="BA422" s="59"/>
      <c r="BB422" s="59"/>
      <c r="BC422" s="59"/>
      <c r="BD422" s="59"/>
      <c r="BE422" s="59"/>
      <c r="BF422" s="59"/>
      <c r="BG422" s="72"/>
      <c r="BH422" s="59"/>
      <c r="BI422" s="59"/>
      <c r="BJ422" s="59"/>
      <c r="BK422" s="59">
        <f t="shared" si="37"/>
        <v>1</v>
      </c>
      <c r="BL422" s="59">
        <f t="shared" si="38"/>
        <v>4.7718549239811613E-4</v>
      </c>
      <c r="BM422" s="59" t="e">
        <f t="shared" si="39"/>
        <v>#N/A</v>
      </c>
      <c r="BN422" s="59"/>
      <c r="BO422" s="59"/>
      <c r="BP422" s="59"/>
      <c r="BQ422" s="59"/>
      <c r="BR422" s="59"/>
      <c r="BS422" s="59"/>
      <c r="BT422" s="59"/>
      <c r="BU422" s="59"/>
      <c r="BV422" s="59"/>
      <c r="BW422" s="59"/>
      <c r="BX422" s="59"/>
      <c r="BY422" s="59"/>
      <c r="BZ422" s="59"/>
      <c r="CA422" s="59"/>
      <c r="CB422" s="59"/>
      <c r="CC422" s="59"/>
      <c r="CD422" s="59"/>
      <c r="CE422" s="59"/>
      <c r="CF422" s="59"/>
      <c r="CG422" s="59"/>
      <c r="CH422" s="59"/>
      <c r="CI422" s="59"/>
      <c r="CJ422" s="59"/>
      <c r="CK422" s="59"/>
      <c r="CL422" s="59"/>
      <c r="CM422" s="59"/>
      <c r="CN422" s="59"/>
      <c r="CO422" s="59"/>
      <c r="CP422" s="59"/>
      <c r="CQ422" s="59"/>
      <c r="CR422" s="59"/>
      <c r="CS422" s="59"/>
      <c r="CT422" s="59"/>
      <c r="CU422" s="59"/>
      <c r="CV422" s="59"/>
      <c r="CW422" s="59"/>
      <c r="CX422" s="59"/>
      <c r="CY422" s="59"/>
      <c r="CZ422" s="59"/>
      <c r="DA422" s="59"/>
      <c r="DB422" s="59"/>
      <c r="DC422" s="59"/>
      <c r="DD422" s="59"/>
      <c r="DE422" s="59"/>
      <c r="DF422" s="59"/>
      <c r="DG422" s="59"/>
      <c r="DH422" s="59"/>
      <c r="DI422" s="59"/>
      <c r="DJ422" s="59"/>
      <c r="DK422" s="59"/>
      <c r="DL422" s="59"/>
      <c r="DM422" s="59"/>
      <c r="DN422" s="59"/>
      <c r="DO422" s="59"/>
      <c r="DP422" s="59"/>
      <c r="DQ422" s="59"/>
      <c r="DR422" s="59"/>
      <c r="DS422" s="59"/>
      <c r="DT422" s="59"/>
      <c r="DU422" s="59"/>
      <c r="DV422" s="59"/>
      <c r="DW422" s="59"/>
      <c r="DX422" s="59"/>
      <c r="DY422" s="59"/>
      <c r="DZ422" s="59"/>
      <c r="EA422" s="59"/>
      <c r="EB422" s="59"/>
      <c r="EC422" s="59"/>
      <c r="ED422" s="59"/>
      <c r="EE422" s="59"/>
      <c r="EF422" s="59"/>
      <c r="EG422" s="59"/>
      <c r="EH422" s="59"/>
      <c r="EI422" s="59"/>
      <c r="EJ422" s="59"/>
      <c r="EK422" s="59"/>
      <c r="EL422" s="59"/>
      <c r="EM422" s="59"/>
      <c r="EN422" s="59"/>
      <c r="EO422" s="59"/>
      <c r="EP422" s="59"/>
      <c r="EQ422" s="59"/>
      <c r="ER422" s="59"/>
      <c r="ES422" s="59"/>
      <c r="ET422" s="59"/>
      <c r="EU422" s="59"/>
      <c r="EV422" s="59"/>
      <c r="EW422" s="59"/>
    </row>
    <row r="423" spans="1:153" outlineLevel="1" x14ac:dyDescent="0.2">
      <c r="A423" s="17">
        <v>217</v>
      </c>
      <c r="B423" s="17">
        <v>0</v>
      </c>
      <c r="C423" s="1">
        <v>2.9838698341429492E-4</v>
      </c>
      <c r="D423" s="1">
        <f t="shared" si="31"/>
        <v>-2.9838698341429492E-4</v>
      </c>
      <c r="E423" s="1">
        <f t="shared" si="32"/>
        <v>5.9686301933592305E-4</v>
      </c>
      <c r="F423" s="1">
        <f t="shared" si="33"/>
        <v>-2.4430780162244575E-2</v>
      </c>
      <c r="G423" s="1">
        <f t="shared" si="34"/>
        <v>-1.7276459266323017E-2</v>
      </c>
      <c r="H423" s="1">
        <v>2.0559039000791527E-3</v>
      </c>
      <c r="I423" s="1">
        <f t="shared" si="35"/>
        <v>6.1490224446785888E-7</v>
      </c>
      <c r="J423" s="1">
        <f t="shared" si="36"/>
        <v>-1.7294246066983848E-2</v>
      </c>
      <c r="AZ423" s="59"/>
      <c r="BA423" s="59"/>
      <c r="BB423" s="59"/>
      <c r="BC423" s="59"/>
      <c r="BD423" s="59"/>
      <c r="BE423" s="59"/>
      <c r="BF423" s="59"/>
      <c r="BG423" s="72"/>
      <c r="BH423" s="59"/>
      <c r="BI423" s="59"/>
      <c r="BJ423" s="59"/>
      <c r="BK423" s="59">
        <f t="shared" si="37"/>
        <v>1</v>
      </c>
      <c r="BL423" s="59">
        <f t="shared" si="38"/>
        <v>2.9838698341429492E-4</v>
      </c>
      <c r="BM423" s="59" t="e">
        <f t="shared" si="39"/>
        <v>#N/A</v>
      </c>
      <c r="BN423" s="59"/>
      <c r="BO423" s="59"/>
      <c r="BP423" s="59"/>
      <c r="BQ423" s="59"/>
      <c r="BR423" s="59"/>
      <c r="BS423" s="59"/>
      <c r="BT423" s="59"/>
      <c r="BU423" s="59"/>
      <c r="BV423" s="59"/>
      <c r="BW423" s="59"/>
      <c r="BX423" s="59"/>
      <c r="BY423" s="59"/>
      <c r="BZ423" s="59"/>
      <c r="CA423" s="59"/>
      <c r="CB423" s="59"/>
      <c r="CC423" s="59"/>
      <c r="CD423" s="59"/>
      <c r="CE423" s="59"/>
      <c r="CF423" s="59"/>
      <c r="CG423" s="59"/>
      <c r="CH423" s="59"/>
      <c r="CI423" s="59"/>
      <c r="CJ423" s="59"/>
      <c r="CK423" s="59"/>
      <c r="CL423" s="59"/>
      <c r="CM423" s="59"/>
      <c r="CN423" s="59"/>
      <c r="CO423" s="59"/>
      <c r="CP423" s="59"/>
      <c r="CQ423" s="59"/>
      <c r="CR423" s="59"/>
      <c r="CS423" s="59"/>
      <c r="CT423" s="59"/>
      <c r="CU423" s="59"/>
      <c r="CV423" s="59"/>
      <c r="CW423" s="59"/>
      <c r="CX423" s="59"/>
      <c r="CY423" s="59"/>
      <c r="CZ423" s="59"/>
      <c r="DA423" s="59"/>
      <c r="DB423" s="59"/>
      <c r="DC423" s="59"/>
      <c r="DD423" s="59"/>
      <c r="DE423" s="59"/>
      <c r="DF423" s="59"/>
      <c r="DG423" s="59"/>
      <c r="DH423" s="59"/>
      <c r="DI423" s="59"/>
      <c r="DJ423" s="59"/>
      <c r="DK423" s="59"/>
      <c r="DL423" s="59"/>
      <c r="DM423" s="59"/>
      <c r="DN423" s="59"/>
      <c r="DO423" s="59"/>
      <c r="DP423" s="59"/>
      <c r="DQ423" s="59"/>
      <c r="DR423" s="59"/>
      <c r="DS423" s="59"/>
      <c r="DT423" s="59"/>
      <c r="DU423" s="59"/>
      <c r="DV423" s="59"/>
      <c r="DW423" s="59"/>
      <c r="DX423" s="59"/>
      <c r="DY423" s="59"/>
      <c r="DZ423" s="59"/>
      <c r="EA423" s="59"/>
      <c r="EB423" s="59"/>
      <c r="EC423" s="59"/>
      <c r="ED423" s="59"/>
      <c r="EE423" s="59"/>
      <c r="EF423" s="59"/>
      <c r="EG423" s="59"/>
      <c r="EH423" s="59"/>
      <c r="EI423" s="59"/>
      <c r="EJ423" s="59"/>
      <c r="EK423" s="59"/>
      <c r="EL423" s="59"/>
      <c r="EM423" s="59"/>
      <c r="EN423" s="59"/>
      <c r="EO423" s="59"/>
      <c r="EP423" s="59"/>
      <c r="EQ423" s="59"/>
      <c r="ER423" s="59"/>
      <c r="ES423" s="59"/>
      <c r="ET423" s="59"/>
      <c r="EU423" s="59"/>
      <c r="EV423" s="59"/>
      <c r="EW423" s="59"/>
    </row>
    <row r="424" spans="1:153" outlineLevel="1" x14ac:dyDescent="0.2">
      <c r="A424" s="17">
        <v>218</v>
      </c>
      <c r="B424" s="17">
        <v>0</v>
      </c>
      <c r="C424" s="1">
        <v>3.1130532946811756E-4</v>
      </c>
      <c r="D424" s="1">
        <f t="shared" si="31"/>
        <v>-3.1130532946811756E-4</v>
      </c>
      <c r="E424" s="1">
        <f t="shared" si="32"/>
        <v>6.2270759006156473E-4</v>
      </c>
      <c r="F424" s="1">
        <f t="shared" si="33"/>
        <v>-2.4954109682807053E-2</v>
      </c>
      <c r="G424" s="1">
        <f t="shared" si="34"/>
        <v>-1.7646593740849276E-2</v>
      </c>
      <c r="H424" s="1">
        <v>1.9586562401295708E-3</v>
      </c>
      <c r="I424" s="1">
        <f t="shared" si="35"/>
        <v>6.1112698829725237E-7</v>
      </c>
      <c r="J424" s="1">
        <f t="shared" si="36"/>
        <v>-1.7663900974668027E-2</v>
      </c>
      <c r="AZ424" s="59"/>
      <c r="BA424" s="59"/>
      <c r="BB424" s="59"/>
      <c r="BC424" s="59"/>
      <c r="BD424" s="59"/>
      <c r="BE424" s="59"/>
      <c r="BF424" s="59"/>
      <c r="BG424" s="72"/>
      <c r="BH424" s="59"/>
      <c r="BI424" s="59"/>
      <c r="BJ424" s="59"/>
      <c r="BK424" s="59">
        <f t="shared" si="37"/>
        <v>1</v>
      </c>
      <c r="BL424" s="59">
        <f t="shared" si="38"/>
        <v>3.1130532946811756E-4</v>
      </c>
      <c r="BM424" s="59" t="e">
        <f t="shared" si="39"/>
        <v>#N/A</v>
      </c>
      <c r="BN424" s="59"/>
      <c r="BO424" s="59"/>
      <c r="BP424" s="59"/>
      <c r="BQ424" s="59"/>
      <c r="BR424" s="59"/>
      <c r="BS424" s="59"/>
      <c r="BT424" s="59"/>
      <c r="BU424" s="59"/>
      <c r="BV424" s="59"/>
      <c r="BW424" s="59"/>
      <c r="BX424" s="59"/>
      <c r="BY424" s="59"/>
      <c r="BZ424" s="59"/>
      <c r="CA424" s="59"/>
      <c r="CB424" s="59"/>
      <c r="CC424" s="59"/>
      <c r="CD424" s="59"/>
      <c r="CE424" s="59"/>
      <c r="CF424" s="59"/>
      <c r="CG424" s="59"/>
      <c r="CH424" s="59"/>
      <c r="CI424" s="59"/>
      <c r="CJ424" s="59"/>
      <c r="CK424" s="59"/>
      <c r="CL424" s="59"/>
      <c r="CM424" s="59"/>
      <c r="CN424" s="59"/>
      <c r="CO424" s="59"/>
      <c r="CP424" s="59"/>
      <c r="CQ424" s="59"/>
      <c r="CR424" s="59"/>
      <c r="CS424" s="59"/>
      <c r="CT424" s="59"/>
      <c r="CU424" s="59"/>
      <c r="CV424" s="59"/>
      <c r="CW424" s="59"/>
      <c r="CX424" s="59"/>
      <c r="CY424" s="59"/>
      <c r="CZ424" s="59"/>
      <c r="DA424" s="59"/>
      <c r="DB424" s="59"/>
      <c r="DC424" s="59"/>
      <c r="DD424" s="59"/>
      <c r="DE424" s="59"/>
      <c r="DF424" s="59"/>
      <c r="DG424" s="59"/>
      <c r="DH424" s="59"/>
      <c r="DI424" s="59"/>
      <c r="DJ424" s="59"/>
      <c r="DK424" s="59"/>
      <c r="DL424" s="59"/>
      <c r="DM424" s="59"/>
      <c r="DN424" s="59"/>
      <c r="DO424" s="59"/>
      <c r="DP424" s="59"/>
      <c r="DQ424" s="59"/>
      <c r="DR424" s="59"/>
      <c r="DS424" s="59"/>
      <c r="DT424" s="59"/>
      <c r="DU424" s="59"/>
      <c r="DV424" s="59"/>
      <c r="DW424" s="59"/>
      <c r="DX424" s="59"/>
      <c r="DY424" s="59"/>
      <c r="DZ424" s="59"/>
      <c r="EA424" s="59"/>
      <c r="EB424" s="59"/>
      <c r="EC424" s="59"/>
      <c r="ED424" s="59"/>
      <c r="EE424" s="59"/>
      <c r="EF424" s="59"/>
      <c r="EG424" s="59"/>
      <c r="EH424" s="59"/>
      <c r="EI424" s="59"/>
      <c r="EJ424" s="59"/>
      <c r="EK424" s="59"/>
      <c r="EL424" s="59"/>
      <c r="EM424" s="59"/>
      <c r="EN424" s="59"/>
      <c r="EO424" s="59"/>
      <c r="EP424" s="59"/>
      <c r="EQ424" s="59"/>
      <c r="ER424" s="59"/>
      <c r="ES424" s="59"/>
      <c r="ET424" s="59"/>
      <c r="EU424" s="59"/>
      <c r="EV424" s="59"/>
      <c r="EW424" s="59"/>
    </row>
    <row r="425" spans="1:153" outlineLevel="1" x14ac:dyDescent="0.2">
      <c r="A425" s="17">
        <v>219</v>
      </c>
      <c r="B425" s="17">
        <v>0</v>
      </c>
      <c r="C425" s="1">
        <v>3.6283539663263498E-4</v>
      </c>
      <c r="D425" s="1">
        <f t="shared" si="31"/>
        <v>-3.6283539663263498E-4</v>
      </c>
      <c r="E425" s="1">
        <f t="shared" si="32"/>
        <v>7.258024746434915E-4</v>
      </c>
      <c r="F425" s="1">
        <f t="shared" si="33"/>
        <v>-2.6940721494486584E-2</v>
      </c>
      <c r="G425" s="1">
        <f t="shared" si="34"/>
        <v>-1.9051695303624033E-2</v>
      </c>
      <c r="H425" s="1">
        <v>3.4130262853496528E-3</v>
      </c>
      <c r="I425" s="1">
        <f t="shared" si="35"/>
        <v>1.2430588247846925E-6</v>
      </c>
      <c r="J425" s="1">
        <f t="shared" si="36"/>
        <v>-1.9084290732613429E-2</v>
      </c>
      <c r="AZ425" s="59"/>
      <c r="BA425" s="59"/>
      <c r="BB425" s="59"/>
      <c r="BC425" s="59"/>
      <c r="BD425" s="59"/>
      <c r="BE425" s="59"/>
      <c r="BF425" s="59"/>
      <c r="BG425" s="72"/>
      <c r="BH425" s="59"/>
      <c r="BI425" s="59"/>
      <c r="BJ425" s="59"/>
      <c r="BK425" s="59">
        <f t="shared" si="37"/>
        <v>1</v>
      </c>
      <c r="BL425" s="59">
        <f t="shared" si="38"/>
        <v>3.6283539663263498E-4</v>
      </c>
      <c r="BM425" s="59" t="e">
        <f t="shared" si="39"/>
        <v>#N/A</v>
      </c>
      <c r="BN425" s="59"/>
      <c r="BO425" s="59"/>
      <c r="BP425" s="59"/>
      <c r="BQ425" s="59"/>
      <c r="BR425" s="59"/>
      <c r="BS425" s="59"/>
      <c r="BT425" s="59"/>
      <c r="BU425" s="59"/>
      <c r="BV425" s="59"/>
      <c r="BW425" s="59"/>
      <c r="BX425" s="59"/>
      <c r="BY425" s="59"/>
      <c r="BZ425" s="59"/>
      <c r="CA425" s="59"/>
      <c r="CB425" s="59"/>
      <c r="CC425" s="59"/>
      <c r="CD425" s="59"/>
      <c r="CE425" s="59"/>
      <c r="CF425" s="59"/>
      <c r="CG425" s="59"/>
      <c r="CH425" s="59"/>
      <c r="CI425" s="59"/>
      <c r="CJ425" s="59"/>
      <c r="CK425" s="59"/>
      <c r="CL425" s="59"/>
      <c r="CM425" s="59"/>
      <c r="CN425" s="59"/>
      <c r="CO425" s="59"/>
      <c r="CP425" s="59"/>
      <c r="CQ425" s="59"/>
      <c r="CR425" s="59"/>
      <c r="CS425" s="59"/>
      <c r="CT425" s="59"/>
      <c r="CU425" s="59"/>
      <c r="CV425" s="59"/>
      <c r="CW425" s="59"/>
      <c r="CX425" s="59"/>
      <c r="CY425" s="59"/>
      <c r="CZ425" s="59"/>
      <c r="DA425" s="59"/>
      <c r="DB425" s="59"/>
      <c r="DC425" s="59"/>
      <c r="DD425" s="59"/>
      <c r="DE425" s="59"/>
      <c r="DF425" s="59"/>
      <c r="DG425" s="59"/>
      <c r="DH425" s="59"/>
      <c r="DI425" s="59"/>
      <c r="DJ425" s="59"/>
      <c r="DK425" s="59"/>
      <c r="DL425" s="59"/>
      <c r="DM425" s="59"/>
      <c r="DN425" s="59"/>
      <c r="DO425" s="59"/>
      <c r="DP425" s="59"/>
      <c r="DQ425" s="59"/>
      <c r="DR425" s="59"/>
      <c r="DS425" s="59"/>
      <c r="DT425" s="59"/>
      <c r="DU425" s="59"/>
      <c r="DV425" s="59"/>
      <c r="DW425" s="59"/>
      <c r="DX425" s="59"/>
      <c r="DY425" s="59"/>
      <c r="DZ425" s="59"/>
      <c r="EA425" s="59"/>
      <c r="EB425" s="59"/>
      <c r="EC425" s="59"/>
      <c r="ED425" s="59"/>
      <c r="EE425" s="59"/>
      <c r="EF425" s="59"/>
      <c r="EG425" s="59"/>
      <c r="EH425" s="59"/>
      <c r="EI425" s="59"/>
      <c r="EJ425" s="59"/>
      <c r="EK425" s="59"/>
      <c r="EL425" s="59"/>
      <c r="EM425" s="59"/>
      <c r="EN425" s="59"/>
      <c r="EO425" s="59"/>
      <c r="EP425" s="59"/>
      <c r="EQ425" s="59"/>
      <c r="ER425" s="59"/>
      <c r="ES425" s="59"/>
      <c r="ET425" s="59"/>
      <c r="EU425" s="59"/>
      <c r="EV425" s="59"/>
      <c r="EW425" s="59"/>
    </row>
    <row r="426" spans="1:153" outlineLevel="1" x14ac:dyDescent="0.2">
      <c r="A426" s="17">
        <v>220</v>
      </c>
      <c r="B426" s="17">
        <v>0</v>
      </c>
      <c r="C426" s="1">
        <v>2.4190217556415276E-5</v>
      </c>
      <c r="D426" s="1">
        <f t="shared" si="31"/>
        <v>-2.4190217556415276E-5</v>
      </c>
      <c r="E426" s="1">
        <f t="shared" si="32"/>
        <v>4.8381020288879399E-5</v>
      </c>
      <c r="F426" s="1">
        <f t="shared" si="33"/>
        <v>-6.9556466477876371E-3</v>
      </c>
      <c r="G426" s="1">
        <f t="shared" si="34"/>
        <v>-4.9184146568987397E-3</v>
      </c>
      <c r="H426" s="1">
        <v>2.2738391914091412E-4</v>
      </c>
      <c r="I426" s="1">
        <f t="shared" si="35"/>
        <v>5.5018505658926589E-9</v>
      </c>
      <c r="J426" s="1">
        <f t="shared" si="36"/>
        <v>-4.9189739364792571E-3</v>
      </c>
      <c r="AZ426" s="59"/>
      <c r="BA426" s="59"/>
      <c r="BB426" s="59"/>
      <c r="BC426" s="59"/>
      <c r="BD426" s="59"/>
      <c r="BE426" s="59"/>
      <c r="BF426" s="59"/>
      <c r="BG426" s="72"/>
      <c r="BH426" s="59"/>
      <c r="BI426" s="59"/>
      <c r="BJ426" s="59"/>
      <c r="BK426" s="59">
        <f t="shared" si="37"/>
        <v>1</v>
      </c>
      <c r="BL426" s="59">
        <f t="shared" si="38"/>
        <v>2.4190217556415276E-5</v>
      </c>
      <c r="BM426" s="59" t="e">
        <f t="shared" si="39"/>
        <v>#N/A</v>
      </c>
      <c r="BN426" s="59"/>
      <c r="BO426" s="59"/>
      <c r="BP426" s="59"/>
      <c r="BQ426" s="59"/>
      <c r="BR426" s="59"/>
      <c r="BS426" s="59"/>
      <c r="BT426" s="59"/>
      <c r="BU426" s="59"/>
      <c r="BV426" s="59"/>
      <c r="BW426" s="59"/>
      <c r="BX426" s="59"/>
      <c r="BY426" s="59"/>
      <c r="BZ426" s="59"/>
      <c r="CA426" s="59"/>
      <c r="CB426" s="59"/>
      <c r="CC426" s="59"/>
      <c r="CD426" s="59"/>
      <c r="CE426" s="59"/>
      <c r="CF426" s="59"/>
      <c r="CG426" s="59"/>
      <c r="CH426" s="59"/>
      <c r="CI426" s="59"/>
      <c r="CJ426" s="59"/>
      <c r="CK426" s="59"/>
      <c r="CL426" s="59"/>
      <c r="CM426" s="59"/>
      <c r="CN426" s="59"/>
      <c r="CO426" s="59"/>
      <c r="CP426" s="59"/>
      <c r="CQ426" s="59"/>
      <c r="CR426" s="59"/>
      <c r="CS426" s="59"/>
      <c r="CT426" s="59"/>
      <c r="CU426" s="59"/>
      <c r="CV426" s="59"/>
      <c r="CW426" s="59"/>
      <c r="CX426" s="59"/>
      <c r="CY426" s="59"/>
      <c r="CZ426" s="59"/>
      <c r="DA426" s="59"/>
      <c r="DB426" s="59"/>
      <c r="DC426" s="59"/>
      <c r="DD426" s="59"/>
      <c r="DE426" s="59"/>
      <c r="DF426" s="59"/>
      <c r="DG426" s="59"/>
      <c r="DH426" s="59"/>
      <c r="DI426" s="59"/>
      <c r="DJ426" s="59"/>
      <c r="DK426" s="59"/>
      <c r="DL426" s="59"/>
      <c r="DM426" s="59"/>
      <c r="DN426" s="59"/>
      <c r="DO426" s="59"/>
      <c r="DP426" s="59"/>
      <c r="DQ426" s="59"/>
      <c r="DR426" s="59"/>
      <c r="DS426" s="59"/>
      <c r="DT426" s="59"/>
      <c r="DU426" s="59"/>
      <c r="DV426" s="59"/>
      <c r="DW426" s="59"/>
      <c r="DX426" s="59"/>
      <c r="DY426" s="59"/>
      <c r="DZ426" s="59"/>
      <c r="EA426" s="59"/>
      <c r="EB426" s="59"/>
      <c r="EC426" s="59"/>
      <c r="ED426" s="59"/>
      <c r="EE426" s="59"/>
      <c r="EF426" s="59"/>
      <c r="EG426" s="59"/>
      <c r="EH426" s="59"/>
      <c r="EI426" s="59"/>
      <c r="EJ426" s="59"/>
      <c r="EK426" s="59"/>
      <c r="EL426" s="59"/>
      <c r="EM426" s="59"/>
      <c r="EN426" s="59"/>
      <c r="EO426" s="59"/>
      <c r="EP426" s="59"/>
      <c r="EQ426" s="59"/>
      <c r="ER426" s="59"/>
      <c r="ES426" s="59"/>
      <c r="ET426" s="59"/>
      <c r="EU426" s="59"/>
      <c r="EV426" s="59"/>
      <c r="EW426" s="59"/>
    </row>
    <row r="427" spans="1:153" outlineLevel="1" x14ac:dyDescent="0.2">
      <c r="A427" s="17">
        <v>221</v>
      </c>
      <c r="B427" s="17">
        <v>0</v>
      </c>
      <c r="C427" s="1">
        <v>3.5049141412281238E-6</v>
      </c>
      <c r="D427" s="1">
        <f t="shared" si="31"/>
        <v>-3.5049141412281238E-6</v>
      </c>
      <c r="E427" s="1">
        <f t="shared" si="32"/>
        <v>7.0098405670333524E-6</v>
      </c>
      <c r="F427" s="1">
        <f t="shared" si="33"/>
        <v>-2.6476103503033357E-3</v>
      </c>
      <c r="G427" s="1">
        <f t="shared" si="34"/>
        <v>-1.8721448730518475E-3</v>
      </c>
      <c r="H427" s="1">
        <v>5.2239216141885408E-5</v>
      </c>
      <c r="I427" s="1">
        <f t="shared" si="35"/>
        <v>1.8310417433179074E-10</v>
      </c>
      <c r="J427" s="1">
        <f t="shared" si="36"/>
        <v>-1.8721937746581281E-3</v>
      </c>
      <c r="AZ427" s="59"/>
      <c r="BA427" s="59"/>
      <c r="BB427" s="59"/>
      <c r="BC427" s="59"/>
      <c r="BD427" s="59"/>
      <c r="BE427" s="59"/>
      <c r="BF427" s="59"/>
      <c r="BG427" s="72"/>
      <c r="BH427" s="59"/>
      <c r="BI427" s="59"/>
      <c r="BJ427" s="59"/>
      <c r="BK427" s="59">
        <f t="shared" si="37"/>
        <v>1</v>
      </c>
      <c r="BL427" s="59">
        <f t="shared" si="38"/>
        <v>3.5049141412281238E-6</v>
      </c>
      <c r="BM427" s="59" t="e">
        <f t="shared" si="39"/>
        <v>#N/A</v>
      </c>
      <c r="BN427" s="59"/>
      <c r="BO427" s="59"/>
      <c r="BP427" s="59"/>
      <c r="BQ427" s="59"/>
      <c r="BR427" s="59"/>
      <c r="BS427" s="59"/>
      <c r="BT427" s="59"/>
      <c r="BU427" s="59"/>
      <c r="BV427" s="59"/>
      <c r="BW427" s="59"/>
      <c r="BX427" s="59"/>
      <c r="BY427" s="59"/>
      <c r="BZ427" s="59"/>
      <c r="CA427" s="59"/>
      <c r="CB427" s="59"/>
      <c r="CC427" s="59"/>
      <c r="CD427" s="59"/>
      <c r="CE427" s="59"/>
      <c r="CF427" s="59"/>
      <c r="CG427" s="59"/>
      <c r="CH427" s="59"/>
      <c r="CI427" s="59"/>
      <c r="CJ427" s="59"/>
      <c r="CK427" s="59"/>
      <c r="CL427" s="59"/>
      <c r="CM427" s="59"/>
      <c r="CN427" s="59"/>
      <c r="CO427" s="59"/>
      <c r="CP427" s="59"/>
      <c r="CQ427" s="59"/>
      <c r="CR427" s="59"/>
      <c r="CS427" s="59"/>
      <c r="CT427" s="59"/>
      <c r="CU427" s="59"/>
      <c r="CV427" s="59"/>
      <c r="CW427" s="59"/>
      <c r="CX427" s="59"/>
      <c r="CY427" s="59"/>
      <c r="CZ427" s="59"/>
      <c r="DA427" s="59"/>
      <c r="DB427" s="59"/>
      <c r="DC427" s="59"/>
      <c r="DD427" s="59"/>
      <c r="DE427" s="59"/>
      <c r="DF427" s="59"/>
      <c r="DG427" s="59"/>
      <c r="DH427" s="59"/>
      <c r="DI427" s="59"/>
      <c r="DJ427" s="59"/>
      <c r="DK427" s="59"/>
      <c r="DL427" s="59"/>
      <c r="DM427" s="59"/>
      <c r="DN427" s="59"/>
      <c r="DO427" s="59"/>
      <c r="DP427" s="59"/>
      <c r="DQ427" s="59"/>
      <c r="DR427" s="59"/>
      <c r="DS427" s="59"/>
      <c r="DT427" s="59"/>
      <c r="DU427" s="59"/>
      <c r="DV427" s="59"/>
      <c r="DW427" s="59"/>
      <c r="DX427" s="59"/>
      <c r="DY427" s="59"/>
      <c r="DZ427" s="59"/>
      <c r="EA427" s="59"/>
      <c r="EB427" s="59"/>
      <c r="EC427" s="59"/>
      <c r="ED427" s="59"/>
      <c r="EE427" s="59"/>
      <c r="EF427" s="59"/>
      <c r="EG427" s="59"/>
      <c r="EH427" s="59"/>
      <c r="EI427" s="59"/>
      <c r="EJ427" s="59"/>
      <c r="EK427" s="59"/>
      <c r="EL427" s="59"/>
      <c r="EM427" s="59"/>
      <c r="EN427" s="59"/>
      <c r="EO427" s="59"/>
      <c r="EP427" s="59"/>
      <c r="EQ427" s="59"/>
      <c r="ER427" s="59"/>
      <c r="ES427" s="59"/>
      <c r="ET427" s="59"/>
      <c r="EU427" s="59"/>
      <c r="EV427" s="59"/>
      <c r="EW427" s="59"/>
    </row>
    <row r="428" spans="1:153" outlineLevel="1" x14ac:dyDescent="0.2">
      <c r="A428" s="17">
        <v>222</v>
      </c>
      <c r="B428" s="17">
        <v>0</v>
      </c>
      <c r="C428" s="1">
        <v>4.1711617814093162E-3</v>
      </c>
      <c r="D428" s="1">
        <f t="shared" si="31"/>
        <v>-4.1711617814093162E-3</v>
      </c>
      <c r="E428" s="1">
        <f t="shared" si="32"/>
        <v>8.3597706868452637E-3</v>
      </c>
      <c r="F428" s="1">
        <f t="shared" si="33"/>
        <v>-9.1431781601614123E-2</v>
      </c>
      <c r="G428" s="1">
        <f t="shared" si="34"/>
        <v>-6.4719651175907111E-2</v>
      </c>
      <c r="H428" s="1">
        <v>2.4212303887785815E-2</v>
      </c>
      <c r="I428" s="1">
        <f t="shared" si="35"/>
        <v>1.0393291643986168E-4</v>
      </c>
      <c r="J428" s="1">
        <f t="shared" si="36"/>
        <v>-6.5517678261450593E-2</v>
      </c>
      <c r="AZ428" s="59"/>
      <c r="BA428" s="59"/>
      <c r="BB428" s="59"/>
      <c r="BC428" s="59"/>
      <c r="BD428" s="59"/>
      <c r="BE428" s="59"/>
      <c r="BF428" s="59"/>
      <c r="BG428" s="72"/>
      <c r="BH428" s="59"/>
      <c r="BI428" s="59"/>
      <c r="BJ428" s="59"/>
      <c r="BK428" s="59">
        <f t="shared" si="37"/>
        <v>1</v>
      </c>
      <c r="BL428" s="59">
        <f t="shared" si="38"/>
        <v>4.1711617814093162E-3</v>
      </c>
      <c r="BM428" s="59" t="e">
        <f t="shared" si="39"/>
        <v>#N/A</v>
      </c>
      <c r="BN428" s="59"/>
      <c r="BO428" s="59"/>
      <c r="BP428" s="59"/>
      <c r="BQ428" s="59"/>
      <c r="BR428" s="59"/>
      <c r="BS428" s="59"/>
      <c r="BT428" s="59"/>
      <c r="BU428" s="59"/>
      <c r="BV428" s="59"/>
      <c r="BW428" s="59"/>
      <c r="BX428" s="59"/>
      <c r="BY428" s="59"/>
      <c r="BZ428" s="59"/>
      <c r="CA428" s="59"/>
      <c r="CB428" s="59"/>
      <c r="CC428" s="59"/>
      <c r="CD428" s="59"/>
      <c r="CE428" s="59"/>
      <c r="CF428" s="59"/>
      <c r="CG428" s="59"/>
      <c r="CH428" s="59"/>
      <c r="CI428" s="59"/>
      <c r="CJ428" s="59"/>
      <c r="CK428" s="59"/>
      <c r="CL428" s="59"/>
      <c r="CM428" s="59"/>
      <c r="CN428" s="59"/>
      <c r="CO428" s="59"/>
      <c r="CP428" s="59"/>
      <c r="CQ428" s="59"/>
      <c r="CR428" s="59"/>
      <c r="CS428" s="59"/>
      <c r="CT428" s="59"/>
      <c r="CU428" s="59"/>
      <c r="CV428" s="59"/>
      <c r="CW428" s="59"/>
      <c r="CX428" s="59"/>
      <c r="CY428" s="59"/>
      <c r="CZ428" s="59"/>
      <c r="DA428" s="59"/>
      <c r="DB428" s="59"/>
      <c r="DC428" s="59"/>
      <c r="DD428" s="59"/>
      <c r="DE428" s="59"/>
      <c r="DF428" s="59"/>
      <c r="DG428" s="59"/>
      <c r="DH428" s="59"/>
      <c r="DI428" s="59"/>
      <c r="DJ428" s="59"/>
      <c r="DK428" s="59"/>
      <c r="DL428" s="59"/>
      <c r="DM428" s="59"/>
      <c r="DN428" s="59"/>
      <c r="DO428" s="59"/>
      <c r="DP428" s="59"/>
      <c r="DQ428" s="59"/>
      <c r="DR428" s="59"/>
      <c r="DS428" s="59"/>
      <c r="DT428" s="59"/>
      <c r="DU428" s="59"/>
      <c r="DV428" s="59"/>
      <c r="DW428" s="59"/>
      <c r="DX428" s="59"/>
      <c r="DY428" s="59"/>
      <c r="DZ428" s="59"/>
      <c r="EA428" s="59"/>
      <c r="EB428" s="59"/>
      <c r="EC428" s="59"/>
      <c r="ED428" s="59"/>
      <c r="EE428" s="59"/>
      <c r="EF428" s="59"/>
      <c r="EG428" s="59"/>
      <c r="EH428" s="59"/>
      <c r="EI428" s="59"/>
      <c r="EJ428" s="59"/>
      <c r="EK428" s="59"/>
      <c r="EL428" s="59"/>
      <c r="EM428" s="59"/>
      <c r="EN428" s="59"/>
      <c r="EO428" s="59"/>
      <c r="EP428" s="59"/>
      <c r="EQ428" s="59"/>
      <c r="ER428" s="59"/>
      <c r="ES428" s="59"/>
      <c r="ET428" s="59"/>
      <c r="EU428" s="59"/>
      <c r="EV428" s="59"/>
      <c r="EW428" s="59"/>
    </row>
    <row r="429" spans="1:153" outlineLevel="1" x14ac:dyDescent="0.2">
      <c r="A429" s="17">
        <v>223</v>
      </c>
      <c r="B429" s="17">
        <v>0</v>
      </c>
      <c r="C429" s="1">
        <v>7.6024785797404294E-5</v>
      </c>
      <c r="D429" s="1">
        <f t="shared" si="31"/>
        <v>-7.6024785797404294E-5</v>
      </c>
      <c r="E429" s="1">
        <f t="shared" si="32"/>
        <v>1.5205535165562677E-4</v>
      </c>
      <c r="F429" s="1">
        <f t="shared" si="33"/>
        <v>-1.2331072607669892E-2</v>
      </c>
      <c r="G429" s="1">
        <f t="shared" si="34"/>
        <v>-8.7195507914627612E-3</v>
      </c>
      <c r="H429" s="1">
        <v>7.651112792743767E-4</v>
      </c>
      <c r="I429" s="1">
        <f t="shared" si="35"/>
        <v>5.821638563324969E-8</v>
      </c>
      <c r="J429" s="1">
        <f t="shared" si="36"/>
        <v>-8.7228884201583194E-3</v>
      </c>
      <c r="AZ429" s="59"/>
      <c r="BA429" s="59"/>
      <c r="BB429" s="59"/>
      <c r="BC429" s="59"/>
      <c r="BD429" s="59"/>
      <c r="BE429" s="59"/>
      <c r="BF429" s="59"/>
      <c r="BG429" s="72"/>
      <c r="BH429" s="59"/>
      <c r="BI429" s="59"/>
      <c r="BJ429" s="59"/>
      <c r="BK429" s="59">
        <f t="shared" si="37"/>
        <v>1</v>
      </c>
      <c r="BL429" s="59">
        <f t="shared" si="38"/>
        <v>7.6024785797404294E-5</v>
      </c>
      <c r="BM429" s="59" t="e">
        <f t="shared" si="39"/>
        <v>#N/A</v>
      </c>
      <c r="BN429" s="59"/>
      <c r="BO429" s="59"/>
      <c r="BP429" s="59"/>
      <c r="BQ429" s="59"/>
      <c r="BR429" s="59"/>
      <c r="BS429" s="59"/>
      <c r="BT429" s="59"/>
      <c r="BU429" s="59"/>
      <c r="BV429" s="59"/>
      <c r="BW429" s="59"/>
      <c r="BX429" s="59"/>
      <c r="BY429" s="59"/>
      <c r="BZ429" s="59"/>
      <c r="CA429" s="59"/>
      <c r="CB429" s="59"/>
      <c r="CC429" s="59"/>
      <c r="CD429" s="59"/>
      <c r="CE429" s="59"/>
      <c r="CF429" s="59"/>
      <c r="CG429" s="59"/>
      <c r="CH429" s="59"/>
      <c r="CI429" s="59"/>
      <c r="CJ429" s="59"/>
      <c r="CK429" s="59"/>
      <c r="CL429" s="59"/>
      <c r="CM429" s="59"/>
      <c r="CN429" s="59"/>
      <c r="CO429" s="59"/>
      <c r="CP429" s="59"/>
      <c r="CQ429" s="59"/>
      <c r="CR429" s="59"/>
      <c r="CS429" s="59"/>
      <c r="CT429" s="59"/>
      <c r="CU429" s="59"/>
      <c r="CV429" s="59"/>
      <c r="CW429" s="59"/>
      <c r="CX429" s="59"/>
      <c r="CY429" s="59"/>
      <c r="CZ429" s="59"/>
      <c r="DA429" s="59"/>
      <c r="DB429" s="59"/>
      <c r="DC429" s="59"/>
      <c r="DD429" s="59"/>
      <c r="DE429" s="59"/>
      <c r="DF429" s="59"/>
      <c r="DG429" s="59"/>
      <c r="DH429" s="59"/>
      <c r="DI429" s="59"/>
      <c r="DJ429" s="59"/>
      <c r="DK429" s="59"/>
      <c r="DL429" s="59"/>
      <c r="DM429" s="59"/>
      <c r="DN429" s="59"/>
      <c r="DO429" s="59"/>
      <c r="DP429" s="59"/>
      <c r="DQ429" s="59"/>
      <c r="DR429" s="59"/>
      <c r="DS429" s="59"/>
      <c r="DT429" s="59"/>
      <c r="DU429" s="59"/>
      <c r="DV429" s="59"/>
      <c r="DW429" s="59"/>
      <c r="DX429" s="59"/>
      <c r="DY429" s="59"/>
      <c r="DZ429" s="59"/>
      <c r="EA429" s="59"/>
      <c r="EB429" s="59"/>
      <c r="EC429" s="59"/>
      <c r="ED429" s="59"/>
      <c r="EE429" s="59"/>
      <c r="EF429" s="59"/>
      <c r="EG429" s="59"/>
      <c r="EH429" s="59"/>
      <c r="EI429" s="59"/>
      <c r="EJ429" s="59"/>
      <c r="EK429" s="59"/>
      <c r="EL429" s="59"/>
      <c r="EM429" s="59"/>
      <c r="EN429" s="59"/>
      <c r="EO429" s="59"/>
      <c r="EP429" s="59"/>
      <c r="EQ429" s="59"/>
      <c r="ER429" s="59"/>
      <c r="ES429" s="59"/>
      <c r="ET429" s="59"/>
      <c r="EU429" s="59"/>
      <c r="EV429" s="59"/>
      <c r="EW429" s="59"/>
    </row>
    <row r="430" spans="1:153" outlineLevel="1" x14ac:dyDescent="0.2">
      <c r="A430" s="17">
        <v>224</v>
      </c>
      <c r="B430" s="17">
        <v>0</v>
      </c>
      <c r="C430" s="1">
        <v>7.6837298590260464E-5</v>
      </c>
      <c r="D430" s="1">
        <f t="shared" si="31"/>
        <v>-7.6837298590260464E-5</v>
      </c>
      <c r="E430" s="1">
        <f t="shared" si="32"/>
        <v>1.5368050145360729E-4</v>
      </c>
      <c r="F430" s="1">
        <f t="shared" si="33"/>
        <v>-1.2396793998998583E-2</v>
      </c>
      <c r="G430" s="1">
        <f t="shared" si="34"/>
        <v>-8.7660254970194518E-3</v>
      </c>
      <c r="H430" s="1">
        <v>6.2986565249525516E-4</v>
      </c>
      <c r="I430" s="1">
        <f t="shared" si="35"/>
        <v>4.8431399481523034E-8</v>
      </c>
      <c r="J430" s="1">
        <f t="shared" si="36"/>
        <v>-8.7687875110460198E-3</v>
      </c>
      <c r="AZ430" s="59"/>
      <c r="BA430" s="59"/>
      <c r="BB430" s="59"/>
      <c r="BC430" s="59"/>
      <c r="BD430" s="59"/>
      <c r="BE430" s="59"/>
      <c r="BF430" s="59"/>
      <c r="BG430" s="72"/>
      <c r="BH430" s="59"/>
      <c r="BI430" s="59"/>
      <c r="BJ430" s="59"/>
      <c r="BK430" s="59">
        <f t="shared" si="37"/>
        <v>1</v>
      </c>
      <c r="BL430" s="59">
        <f t="shared" si="38"/>
        <v>7.6837298590260464E-5</v>
      </c>
      <c r="BM430" s="59" t="e">
        <f t="shared" si="39"/>
        <v>#N/A</v>
      </c>
      <c r="BN430" s="59"/>
      <c r="BO430" s="59"/>
      <c r="BP430" s="59"/>
      <c r="BQ430" s="59"/>
      <c r="BR430" s="59"/>
      <c r="BS430" s="59"/>
      <c r="BT430" s="59"/>
      <c r="BU430" s="59"/>
      <c r="BV430" s="59"/>
      <c r="BW430" s="59"/>
      <c r="BX430" s="59"/>
      <c r="BY430" s="59"/>
      <c r="BZ430" s="59"/>
      <c r="CA430" s="59"/>
      <c r="CB430" s="59"/>
      <c r="CC430" s="59"/>
      <c r="CD430" s="59"/>
      <c r="CE430" s="59"/>
      <c r="CF430" s="59"/>
      <c r="CG430" s="59"/>
      <c r="CH430" s="59"/>
      <c r="CI430" s="59"/>
      <c r="CJ430" s="59"/>
      <c r="CK430" s="59"/>
      <c r="CL430" s="59"/>
      <c r="CM430" s="59"/>
      <c r="CN430" s="59"/>
      <c r="CO430" s="59"/>
      <c r="CP430" s="59"/>
      <c r="CQ430" s="59"/>
      <c r="CR430" s="59"/>
      <c r="CS430" s="59"/>
      <c r="CT430" s="59"/>
      <c r="CU430" s="59"/>
      <c r="CV430" s="59"/>
      <c r="CW430" s="59"/>
      <c r="CX430" s="59"/>
      <c r="CY430" s="59"/>
      <c r="CZ430" s="59"/>
      <c r="DA430" s="59"/>
      <c r="DB430" s="59"/>
      <c r="DC430" s="59"/>
      <c r="DD430" s="59"/>
      <c r="DE430" s="59"/>
      <c r="DF430" s="59"/>
      <c r="DG430" s="59"/>
      <c r="DH430" s="59"/>
      <c r="DI430" s="59"/>
      <c r="DJ430" s="59"/>
      <c r="DK430" s="59"/>
      <c r="DL430" s="59"/>
      <c r="DM430" s="59"/>
      <c r="DN430" s="59"/>
      <c r="DO430" s="59"/>
      <c r="DP430" s="59"/>
      <c r="DQ430" s="59"/>
      <c r="DR430" s="59"/>
      <c r="DS430" s="59"/>
      <c r="DT430" s="59"/>
      <c r="DU430" s="59"/>
      <c r="DV430" s="59"/>
      <c r="DW430" s="59"/>
      <c r="DX430" s="59"/>
      <c r="DY430" s="59"/>
      <c r="DZ430" s="59"/>
      <c r="EA430" s="59"/>
      <c r="EB430" s="59"/>
      <c r="EC430" s="59"/>
      <c r="ED430" s="59"/>
      <c r="EE430" s="59"/>
      <c r="EF430" s="59"/>
      <c r="EG430" s="59"/>
      <c r="EH430" s="59"/>
      <c r="EI430" s="59"/>
      <c r="EJ430" s="59"/>
      <c r="EK430" s="59"/>
      <c r="EL430" s="59"/>
      <c r="EM430" s="59"/>
      <c r="EN430" s="59"/>
      <c r="EO430" s="59"/>
      <c r="EP430" s="59"/>
      <c r="EQ430" s="59"/>
      <c r="ER430" s="59"/>
      <c r="ES430" s="59"/>
      <c r="ET430" s="59"/>
      <c r="EU430" s="59"/>
      <c r="EV430" s="59"/>
      <c r="EW430" s="59"/>
    </row>
    <row r="431" spans="1:153" outlineLevel="1" x14ac:dyDescent="0.2">
      <c r="A431" s="17">
        <v>225</v>
      </c>
      <c r="B431" s="17">
        <v>0</v>
      </c>
      <c r="C431" s="1">
        <v>3.1076443879399156E-2</v>
      </c>
      <c r="D431" s="1">
        <f t="shared" si="31"/>
        <v>-3.1076443879399156E-2</v>
      </c>
      <c r="E431" s="1">
        <f t="shared" si="32"/>
        <v>6.3139119311463349E-2</v>
      </c>
      <c r="F431" s="1">
        <f t="shared" si="33"/>
        <v>-0.25127498743699772</v>
      </c>
      <c r="G431" s="1">
        <f t="shared" si="34"/>
        <v>-0.17908982034944854</v>
      </c>
      <c r="H431" s="1">
        <v>0.11829052504868591</v>
      </c>
      <c r="I431" s="1">
        <f t="shared" si="35"/>
        <v>4.3029495407207914E-3</v>
      </c>
      <c r="J431" s="1">
        <f t="shared" si="36"/>
        <v>-0.19072522982950774</v>
      </c>
      <c r="AZ431" s="59"/>
      <c r="BA431" s="59"/>
      <c r="BB431" s="59"/>
      <c r="BC431" s="59"/>
      <c r="BD431" s="59"/>
      <c r="BE431" s="59"/>
      <c r="BF431" s="59"/>
      <c r="BG431" s="72"/>
      <c r="BH431" s="59"/>
      <c r="BI431" s="59"/>
      <c r="BJ431" s="59"/>
      <c r="BK431" s="59">
        <f t="shared" si="37"/>
        <v>1</v>
      </c>
      <c r="BL431" s="59">
        <f t="shared" si="38"/>
        <v>3.1076443879399156E-2</v>
      </c>
      <c r="BM431" s="59" t="e">
        <f t="shared" si="39"/>
        <v>#N/A</v>
      </c>
      <c r="BN431" s="59"/>
      <c r="BO431" s="59"/>
      <c r="BP431" s="59"/>
      <c r="BQ431" s="59"/>
      <c r="BR431" s="59"/>
      <c r="BS431" s="59"/>
      <c r="BT431" s="59"/>
      <c r="BU431" s="59"/>
      <c r="BV431" s="59"/>
      <c r="BW431" s="59"/>
      <c r="BX431" s="59"/>
      <c r="BY431" s="59"/>
      <c r="BZ431" s="59"/>
      <c r="CA431" s="59"/>
      <c r="CB431" s="59"/>
      <c r="CC431" s="59"/>
      <c r="CD431" s="59"/>
      <c r="CE431" s="59"/>
      <c r="CF431" s="59"/>
      <c r="CG431" s="59"/>
      <c r="CH431" s="59"/>
      <c r="CI431" s="59"/>
      <c r="CJ431" s="59"/>
      <c r="CK431" s="59"/>
      <c r="CL431" s="59"/>
      <c r="CM431" s="59"/>
      <c r="CN431" s="59"/>
      <c r="CO431" s="59"/>
      <c r="CP431" s="59"/>
      <c r="CQ431" s="59"/>
      <c r="CR431" s="59"/>
      <c r="CS431" s="59"/>
      <c r="CT431" s="59"/>
      <c r="CU431" s="59"/>
      <c r="CV431" s="59"/>
      <c r="CW431" s="59"/>
      <c r="CX431" s="59"/>
      <c r="CY431" s="59"/>
      <c r="CZ431" s="59"/>
      <c r="DA431" s="59"/>
      <c r="DB431" s="59"/>
      <c r="DC431" s="59"/>
      <c r="DD431" s="59"/>
      <c r="DE431" s="59"/>
      <c r="DF431" s="59"/>
      <c r="DG431" s="59"/>
      <c r="DH431" s="59"/>
      <c r="DI431" s="59"/>
      <c r="DJ431" s="59"/>
      <c r="DK431" s="59"/>
      <c r="DL431" s="59"/>
      <c r="DM431" s="59"/>
      <c r="DN431" s="59"/>
      <c r="DO431" s="59"/>
      <c r="DP431" s="59"/>
      <c r="DQ431" s="59"/>
      <c r="DR431" s="59"/>
      <c r="DS431" s="59"/>
      <c r="DT431" s="59"/>
      <c r="DU431" s="59"/>
      <c r="DV431" s="59"/>
      <c r="DW431" s="59"/>
      <c r="DX431" s="59"/>
      <c r="DY431" s="59"/>
      <c r="DZ431" s="59"/>
      <c r="EA431" s="59"/>
      <c r="EB431" s="59"/>
      <c r="EC431" s="59"/>
      <c r="ED431" s="59"/>
      <c r="EE431" s="59"/>
      <c r="EF431" s="59"/>
      <c r="EG431" s="59"/>
      <c r="EH431" s="59"/>
      <c r="EI431" s="59"/>
      <c r="EJ431" s="59"/>
      <c r="EK431" s="59"/>
      <c r="EL431" s="59"/>
      <c r="EM431" s="59"/>
      <c r="EN431" s="59"/>
      <c r="EO431" s="59"/>
      <c r="EP431" s="59"/>
      <c r="EQ431" s="59"/>
      <c r="ER431" s="59"/>
      <c r="ES431" s="59"/>
      <c r="ET431" s="59"/>
      <c r="EU431" s="59"/>
      <c r="EV431" s="59"/>
      <c r="EW431" s="59"/>
    </row>
    <row r="432" spans="1:153" outlineLevel="1" x14ac:dyDescent="0.2">
      <c r="A432" s="17">
        <v>226</v>
      </c>
      <c r="B432" s="17">
        <v>0</v>
      </c>
      <c r="C432" s="1">
        <v>2.8010486775088636E-5</v>
      </c>
      <c r="D432" s="1">
        <f t="shared" si="31"/>
        <v>-2.8010486775088636E-5</v>
      </c>
      <c r="E432" s="1">
        <f t="shared" si="32"/>
        <v>5.6021758152146265E-5</v>
      </c>
      <c r="F432" s="1">
        <f t="shared" si="33"/>
        <v>-7.4847684100542659E-3</v>
      </c>
      <c r="G432" s="1">
        <f t="shared" si="34"/>
        <v>-5.2925675606869012E-3</v>
      </c>
      <c r="H432" s="1">
        <v>3.4509949324016727E-4</v>
      </c>
      <c r="I432" s="1">
        <f t="shared" si="35"/>
        <v>9.6700126762556207E-9</v>
      </c>
      <c r="J432" s="1">
        <f t="shared" si="36"/>
        <v>-5.2934810283131791E-3</v>
      </c>
      <c r="AZ432" s="59"/>
      <c r="BA432" s="59"/>
      <c r="BB432" s="59"/>
      <c r="BC432" s="59"/>
      <c r="BD432" s="59"/>
      <c r="BE432" s="59"/>
      <c r="BF432" s="59"/>
      <c r="BG432" s="72"/>
      <c r="BH432" s="59"/>
      <c r="BI432" s="59"/>
      <c r="BJ432" s="59"/>
      <c r="BK432" s="59">
        <f t="shared" si="37"/>
        <v>1</v>
      </c>
      <c r="BL432" s="59">
        <f t="shared" si="38"/>
        <v>2.8010486775088636E-5</v>
      </c>
      <c r="BM432" s="59" t="e">
        <f t="shared" si="39"/>
        <v>#N/A</v>
      </c>
      <c r="BN432" s="59"/>
      <c r="BO432" s="59"/>
      <c r="BP432" s="59"/>
      <c r="BQ432" s="59"/>
      <c r="BR432" s="59"/>
      <c r="BS432" s="59"/>
      <c r="BT432" s="59"/>
      <c r="BU432" s="59"/>
      <c r="BV432" s="59"/>
      <c r="BW432" s="59"/>
      <c r="BX432" s="59"/>
      <c r="BY432" s="59"/>
      <c r="BZ432" s="59"/>
      <c r="CA432" s="59"/>
      <c r="CB432" s="59"/>
      <c r="CC432" s="59"/>
      <c r="CD432" s="59"/>
      <c r="CE432" s="59"/>
      <c r="CF432" s="59"/>
      <c r="CG432" s="59"/>
      <c r="CH432" s="59"/>
      <c r="CI432" s="59"/>
      <c r="CJ432" s="59"/>
      <c r="CK432" s="59"/>
      <c r="CL432" s="59"/>
      <c r="CM432" s="59"/>
      <c r="CN432" s="59"/>
      <c r="CO432" s="59"/>
      <c r="CP432" s="59"/>
      <c r="CQ432" s="59"/>
      <c r="CR432" s="59"/>
      <c r="CS432" s="59"/>
      <c r="CT432" s="59"/>
      <c r="CU432" s="59"/>
      <c r="CV432" s="59"/>
      <c r="CW432" s="59"/>
      <c r="CX432" s="59"/>
      <c r="CY432" s="59"/>
      <c r="CZ432" s="59"/>
      <c r="DA432" s="59"/>
      <c r="DB432" s="59"/>
      <c r="DC432" s="59"/>
      <c r="DD432" s="59"/>
      <c r="DE432" s="59"/>
      <c r="DF432" s="59"/>
      <c r="DG432" s="59"/>
      <c r="DH432" s="59"/>
      <c r="DI432" s="59"/>
      <c r="DJ432" s="59"/>
      <c r="DK432" s="59"/>
      <c r="DL432" s="59"/>
      <c r="DM432" s="59"/>
      <c r="DN432" s="59"/>
      <c r="DO432" s="59"/>
      <c r="DP432" s="59"/>
      <c r="DQ432" s="59"/>
      <c r="DR432" s="59"/>
      <c r="DS432" s="59"/>
      <c r="DT432" s="59"/>
      <c r="DU432" s="59"/>
      <c r="DV432" s="59"/>
      <c r="DW432" s="59"/>
      <c r="DX432" s="59"/>
      <c r="DY432" s="59"/>
      <c r="DZ432" s="59"/>
      <c r="EA432" s="59"/>
      <c r="EB432" s="59"/>
      <c r="EC432" s="59"/>
      <c r="ED432" s="59"/>
      <c r="EE432" s="59"/>
      <c r="EF432" s="59"/>
      <c r="EG432" s="59"/>
      <c r="EH432" s="59"/>
      <c r="EI432" s="59"/>
      <c r="EJ432" s="59"/>
      <c r="EK432" s="59"/>
      <c r="EL432" s="59"/>
      <c r="EM432" s="59"/>
      <c r="EN432" s="59"/>
      <c r="EO432" s="59"/>
      <c r="EP432" s="59"/>
      <c r="EQ432" s="59"/>
      <c r="ER432" s="59"/>
      <c r="ES432" s="59"/>
      <c r="ET432" s="59"/>
      <c r="EU432" s="59"/>
      <c r="EV432" s="59"/>
      <c r="EW432" s="59"/>
    </row>
    <row r="433" spans="1:153" outlineLevel="1" x14ac:dyDescent="0.2">
      <c r="A433" s="17">
        <v>227</v>
      </c>
      <c r="B433" s="17">
        <v>0</v>
      </c>
      <c r="C433" s="1">
        <v>5.1038067169814766E-3</v>
      </c>
      <c r="D433" s="1">
        <f t="shared" si="31"/>
        <v>-5.1038067169814766E-3</v>
      </c>
      <c r="E433" s="1">
        <f t="shared" si="32"/>
        <v>1.0233751249802678E-2</v>
      </c>
      <c r="F433" s="1">
        <f t="shared" si="33"/>
        <v>-0.10116200497124737</v>
      </c>
      <c r="G433" s="1">
        <f t="shared" si="34"/>
        <v>-7.1623942856204256E-2</v>
      </c>
      <c r="H433" s="1">
        <v>2.3535997383236144E-2</v>
      </c>
      <c r="I433" s="1">
        <f t="shared" si="35"/>
        <v>1.2364962951489722E-4</v>
      </c>
      <c r="J433" s="1">
        <f t="shared" si="36"/>
        <v>-7.2481989623517581E-2</v>
      </c>
      <c r="AZ433" s="59"/>
      <c r="BA433" s="59"/>
      <c r="BB433" s="59"/>
      <c r="BC433" s="59"/>
      <c r="BD433" s="59"/>
      <c r="BE433" s="59"/>
      <c r="BF433" s="59"/>
      <c r="BG433" s="72"/>
      <c r="BH433" s="59"/>
      <c r="BI433" s="59"/>
      <c r="BJ433" s="59"/>
      <c r="BK433" s="59">
        <f t="shared" si="37"/>
        <v>1</v>
      </c>
      <c r="BL433" s="59">
        <f t="shared" si="38"/>
        <v>5.1038067169814766E-3</v>
      </c>
      <c r="BM433" s="59" t="e">
        <f t="shared" si="39"/>
        <v>#N/A</v>
      </c>
      <c r="BN433" s="59"/>
      <c r="BO433" s="59"/>
      <c r="BP433" s="59"/>
      <c r="BQ433" s="59"/>
      <c r="BR433" s="59"/>
      <c r="BS433" s="59"/>
      <c r="BT433" s="59"/>
      <c r="BU433" s="59"/>
      <c r="BV433" s="59"/>
      <c r="BW433" s="59"/>
      <c r="BX433" s="59"/>
      <c r="BY433" s="59"/>
      <c r="BZ433" s="59"/>
      <c r="CA433" s="59"/>
      <c r="CB433" s="59"/>
      <c r="CC433" s="59"/>
      <c r="CD433" s="59"/>
      <c r="CE433" s="59"/>
      <c r="CF433" s="59"/>
      <c r="CG433" s="59"/>
      <c r="CH433" s="59"/>
      <c r="CI433" s="59"/>
      <c r="CJ433" s="59"/>
      <c r="CK433" s="59"/>
      <c r="CL433" s="59"/>
      <c r="CM433" s="59"/>
      <c r="CN433" s="59"/>
      <c r="CO433" s="59"/>
      <c r="CP433" s="59"/>
      <c r="CQ433" s="59"/>
      <c r="CR433" s="59"/>
      <c r="CS433" s="59"/>
      <c r="CT433" s="59"/>
      <c r="CU433" s="59"/>
      <c r="CV433" s="59"/>
      <c r="CW433" s="59"/>
      <c r="CX433" s="59"/>
      <c r="CY433" s="59"/>
      <c r="CZ433" s="59"/>
      <c r="DA433" s="59"/>
      <c r="DB433" s="59"/>
      <c r="DC433" s="59"/>
      <c r="DD433" s="59"/>
      <c r="DE433" s="59"/>
      <c r="DF433" s="59"/>
      <c r="DG433" s="59"/>
      <c r="DH433" s="59"/>
      <c r="DI433" s="59"/>
      <c r="DJ433" s="59"/>
      <c r="DK433" s="59"/>
      <c r="DL433" s="59"/>
      <c r="DM433" s="59"/>
      <c r="DN433" s="59"/>
      <c r="DO433" s="59"/>
      <c r="DP433" s="59"/>
      <c r="DQ433" s="59"/>
      <c r="DR433" s="59"/>
      <c r="DS433" s="59"/>
      <c r="DT433" s="59"/>
      <c r="DU433" s="59"/>
      <c r="DV433" s="59"/>
      <c r="DW433" s="59"/>
      <c r="DX433" s="59"/>
      <c r="DY433" s="59"/>
      <c r="DZ433" s="59"/>
      <c r="EA433" s="59"/>
      <c r="EB433" s="59"/>
      <c r="EC433" s="59"/>
      <c r="ED433" s="59"/>
      <c r="EE433" s="59"/>
      <c r="EF433" s="59"/>
      <c r="EG433" s="59"/>
      <c r="EH433" s="59"/>
      <c r="EI433" s="59"/>
      <c r="EJ433" s="59"/>
      <c r="EK433" s="59"/>
      <c r="EL433" s="59"/>
      <c r="EM433" s="59"/>
      <c r="EN433" s="59"/>
      <c r="EO433" s="59"/>
      <c r="EP433" s="59"/>
      <c r="EQ433" s="59"/>
      <c r="ER433" s="59"/>
      <c r="ES433" s="59"/>
      <c r="ET433" s="59"/>
      <c r="EU433" s="59"/>
      <c r="EV433" s="59"/>
      <c r="EW433" s="59"/>
    </row>
    <row r="434" spans="1:153" outlineLevel="1" x14ac:dyDescent="0.2">
      <c r="A434" s="17">
        <v>228</v>
      </c>
      <c r="B434" s="17">
        <v>0</v>
      </c>
      <c r="C434" s="1">
        <v>0.48083558989748443</v>
      </c>
      <c r="D434" s="1">
        <f t="shared" si="31"/>
        <v>-0.48083558989748443</v>
      </c>
      <c r="E434" s="1">
        <f t="shared" si="32"/>
        <v>1.3110693270201863</v>
      </c>
      <c r="F434" s="1">
        <f t="shared" si="33"/>
        <v>-1.145019356613759</v>
      </c>
      <c r="G434" s="1">
        <f t="shared" si="34"/>
        <v>-0.96237835389553461</v>
      </c>
      <c r="H434" s="1">
        <v>0.66014015428467665</v>
      </c>
      <c r="I434" s="1">
        <f t="shared" si="35"/>
        <v>1.7989868414480084</v>
      </c>
      <c r="J434" s="1">
        <f t="shared" si="36"/>
        <v>-1.6508055419990226</v>
      </c>
      <c r="AZ434" s="59"/>
      <c r="BA434" s="59"/>
      <c r="BB434" s="59"/>
      <c r="BC434" s="59"/>
      <c r="BD434" s="59"/>
      <c r="BE434" s="59"/>
      <c r="BF434" s="59"/>
      <c r="BG434" s="72"/>
      <c r="BH434" s="59"/>
      <c r="BI434" s="59"/>
      <c r="BJ434" s="59"/>
      <c r="BK434" s="59">
        <f t="shared" si="37"/>
        <v>1</v>
      </c>
      <c r="BL434" s="59">
        <f t="shared" si="38"/>
        <v>0.48083558989748443</v>
      </c>
      <c r="BM434" s="59" t="e">
        <f t="shared" si="39"/>
        <v>#N/A</v>
      </c>
      <c r="BN434" s="59"/>
      <c r="BO434" s="59"/>
      <c r="BP434" s="59"/>
      <c r="BQ434" s="59"/>
      <c r="BR434" s="59"/>
      <c r="BS434" s="59"/>
      <c r="BT434" s="59"/>
      <c r="BU434" s="59"/>
      <c r="BV434" s="59"/>
      <c r="BW434" s="59"/>
      <c r="BX434" s="59"/>
      <c r="BY434" s="59"/>
      <c r="BZ434" s="59"/>
      <c r="CA434" s="59"/>
      <c r="CB434" s="59"/>
      <c r="CC434" s="59"/>
      <c r="CD434" s="59"/>
      <c r="CE434" s="59"/>
      <c r="CF434" s="59"/>
      <c r="CG434" s="59"/>
      <c r="CH434" s="59"/>
      <c r="CI434" s="59"/>
      <c r="CJ434" s="59"/>
      <c r="CK434" s="59"/>
      <c r="CL434" s="59"/>
      <c r="CM434" s="59"/>
      <c r="CN434" s="59"/>
      <c r="CO434" s="59"/>
      <c r="CP434" s="59"/>
      <c r="CQ434" s="59"/>
      <c r="CR434" s="59"/>
      <c r="CS434" s="59"/>
      <c r="CT434" s="59"/>
      <c r="CU434" s="59"/>
      <c r="CV434" s="59"/>
      <c r="CW434" s="59"/>
      <c r="CX434" s="59"/>
      <c r="CY434" s="59"/>
      <c r="CZ434" s="59"/>
      <c r="DA434" s="59"/>
      <c r="DB434" s="59"/>
      <c r="DC434" s="59"/>
      <c r="DD434" s="59"/>
      <c r="DE434" s="59"/>
      <c r="DF434" s="59"/>
      <c r="DG434" s="59"/>
      <c r="DH434" s="59"/>
      <c r="DI434" s="59"/>
      <c r="DJ434" s="59"/>
      <c r="DK434" s="59"/>
      <c r="DL434" s="59"/>
      <c r="DM434" s="59"/>
      <c r="DN434" s="59"/>
      <c r="DO434" s="59"/>
      <c r="DP434" s="59"/>
      <c r="DQ434" s="59"/>
      <c r="DR434" s="59"/>
      <c r="DS434" s="59"/>
      <c r="DT434" s="59"/>
      <c r="DU434" s="59"/>
      <c r="DV434" s="59"/>
      <c r="DW434" s="59"/>
      <c r="DX434" s="59"/>
      <c r="DY434" s="59"/>
      <c r="DZ434" s="59"/>
      <c r="EA434" s="59"/>
      <c r="EB434" s="59"/>
      <c r="EC434" s="59"/>
      <c r="ED434" s="59"/>
      <c r="EE434" s="59"/>
      <c r="EF434" s="59"/>
      <c r="EG434" s="59"/>
      <c r="EH434" s="59"/>
      <c r="EI434" s="59"/>
      <c r="EJ434" s="59"/>
      <c r="EK434" s="59"/>
      <c r="EL434" s="59"/>
      <c r="EM434" s="59"/>
      <c r="EN434" s="59"/>
      <c r="EO434" s="59"/>
      <c r="EP434" s="59"/>
      <c r="EQ434" s="59"/>
      <c r="ER434" s="59"/>
      <c r="ES434" s="59"/>
      <c r="ET434" s="59"/>
      <c r="EU434" s="59"/>
      <c r="EV434" s="59"/>
      <c r="EW434" s="59"/>
    </row>
    <row r="435" spans="1:153" outlineLevel="1" x14ac:dyDescent="0.2">
      <c r="A435" s="17">
        <v>229</v>
      </c>
      <c r="B435" s="17">
        <v>0</v>
      </c>
      <c r="C435" s="1">
        <v>2.609411215952516E-4</v>
      </c>
      <c r="D435" s="1">
        <f t="shared" si="31"/>
        <v>-2.609411215952516E-4</v>
      </c>
      <c r="E435" s="1">
        <f t="shared" si="32"/>
        <v>5.2195034530694642E-4</v>
      </c>
      <c r="F435" s="1">
        <f t="shared" si="33"/>
        <v>-2.2846232628311969E-2</v>
      </c>
      <c r="G435" s="1">
        <f t="shared" si="34"/>
        <v>-1.6155780068953018E-2</v>
      </c>
      <c r="H435" s="1">
        <v>2.1135602727130362E-3</v>
      </c>
      <c r="I435" s="1">
        <f t="shared" si="35"/>
        <v>5.5282717211955417E-7</v>
      </c>
      <c r="J435" s="1">
        <f t="shared" si="36"/>
        <v>-1.6172880287954251E-2</v>
      </c>
      <c r="AZ435" s="59"/>
      <c r="BA435" s="59"/>
      <c r="BB435" s="59"/>
      <c r="BC435" s="59"/>
      <c r="BD435" s="59"/>
      <c r="BE435" s="59"/>
      <c r="BF435" s="59"/>
      <c r="BG435" s="72"/>
      <c r="BH435" s="59"/>
      <c r="BI435" s="59"/>
      <c r="BJ435" s="59"/>
      <c r="BK435" s="59">
        <f t="shared" si="37"/>
        <v>1</v>
      </c>
      <c r="BL435" s="59">
        <f t="shared" si="38"/>
        <v>2.609411215952516E-4</v>
      </c>
      <c r="BM435" s="59" t="e">
        <f t="shared" si="39"/>
        <v>#N/A</v>
      </c>
      <c r="BN435" s="59"/>
      <c r="BO435" s="59"/>
      <c r="BP435" s="59"/>
      <c r="BQ435" s="59"/>
      <c r="BR435" s="59"/>
      <c r="BS435" s="59"/>
      <c r="BT435" s="59"/>
      <c r="BU435" s="59"/>
      <c r="BV435" s="59"/>
      <c r="BW435" s="59"/>
      <c r="BX435" s="59"/>
      <c r="BY435" s="59"/>
      <c r="BZ435" s="59"/>
      <c r="CA435" s="59"/>
      <c r="CB435" s="59"/>
      <c r="CC435" s="59"/>
      <c r="CD435" s="59"/>
      <c r="CE435" s="59"/>
      <c r="CF435" s="59"/>
      <c r="CG435" s="59"/>
      <c r="CH435" s="59"/>
      <c r="CI435" s="59"/>
      <c r="CJ435" s="59"/>
      <c r="CK435" s="59"/>
      <c r="CL435" s="59"/>
      <c r="CM435" s="59"/>
      <c r="CN435" s="59"/>
      <c r="CO435" s="59"/>
      <c r="CP435" s="59"/>
      <c r="CQ435" s="59"/>
      <c r="CR435" s="59"/>
      <c r="CS435" s="59"/>
      <c r="CT435" s="59"/>
      <c r="CU435" s="59"/>
      <c r="CV435" s="59"/>
      <c r="CW435" s="59"/>
      <c r="CX435" s="59"/>
      <c r="CY435" s="59"/>
      <c r="CZ435" s="59"/>
      <c r="DA435" s="59"/>
      <c r="DB435" s="59"/>
      <c r="DC435" s="59"/>
      <c r="DD435" s="59"/>
      <c r="DE435" s="59"/>
      <c r="DF435" s="59"/>
      <c r="DG435" s="59"/>
      <c r="DH435" s="59"/>
      <c r="DI435" s="59"/>
      <c r="DJ435" s="59"/>
      <c r="DK435" s="59"/>
      <c r="DL435" s="59"/>
      <c r="DM435" s="59"/>
      <c r="DN435" s="59"/>
      <c r="DO435" s="59"/>
      <c r="DP435" s="59"/>
      <c r="DQ435" s="59"/>
      <c r="DR435" s="59"/>
      <c r="DS435" s="59"/>
      <c r="DT435" s="59"/>
      <c r="DU435" s="59"/>
      <c r="DV435" s="59"/>
      <c r="DW435" s="59"/>
      <c r="DX435" s="59"/>
      <c r="DY435" s="59"/>
      <c r="DZ435" s="59"/>
      <c r="EA435" s="59"/>
      <c r="EB435" s="59"/>
      <c r="EC435" s="59"/>
      <c r="ED435" s="59"/>
      <c r="EE435" s="59"/>
      <c r="EF435" s="59"/>
      <c r="EG435" s="59"/>
      <c r="EH435" s="59"/>
      <c r="EI435" s="59"/>
      <c r="EJ435" s="59"/>
      <c r="EK435" s="59"/>
      <c r="EL435" s="59"/>
      <c r="EM435" s="59"/>
      <c r="EN435" s="59"/>
      <c r="EO435" s="59"/>
      <c r="EP435" s="59"/>
      <c r="EQ435" s="59"/>
      <c r="ER435" s="59"/>
      <c r="ES435" s="59"/>
      <c r="ET435" s="59"/>
      <c r="EU435" s="59"/>
      <c r="EV435" s="59"/>
      <c r="EW435" s="59"/>
    </row>
    <row r="436" spans="1:153" outlineLevel="1" x14ac:dyDescent="0.2">
      <c r="A436" s="17">
        <v>230</v>
      </c>
      <c r="B436" s="17">
        <v>0</v>
      </c>
      <c r="C436" s="1">
        <v>4.7644767418019577E-3</v>
      </c>
      <c r="D436" s="1">
        <f t="shared" si="31"/>
        <v>-4.7644767418019577E-3</v>
      </c>
      <c r="E436" s="1">
        <f t="shared" si="32"/>
        <v>9.5517260840361599E-3</v>
      </c>
      <c r="F436" s="1">
        <f t="shared" si="33"/>
        <v>-9.7732932443655648E-2</v>
      </c>
      <c r="G436" s="1">
        <f t="shared" si="34"/>
        <v>-6.9190213563421005E-2</v>
      </c>
      <c r="H436" s="1">
        <v>1.6198722495231157E-2</v>
      </c>
      <c r="I436" s="1">
        <f t="shared" si="35"/>
        <v>7.8824772411613297E-5</v>
      </c>
      <c r="J436" s="1">
        <f t="shared" si="36"/>
        <v>-6.9757511605298972E-2</v>
      </c>
      <c r="AZ436" s="59"/>
      <c r="BA436" s="59"/>
      <c r="BB436" s="59"/>
      <c r="BC436" s="59"/>
      <c r="BD436" s="59"/>
      <c r="BE436" s="59"/>
      <c r="BF436" s="59"/>
      <c r="BG436" s="72"/>
      <c r="BH436" s="59"/>
      <c r="BI436" s="59"/>
      <c r="BJ436" s="59"/>
      <c r="BK436" s="59">
        <f t="shared" si="37"/>
        <v>1</v>
      </c>
      <c r="BL436" s="59">
        <f t="shared" si="38"/>
        <v>4.7644767418019577E-3</v>
      </c>
      <c r="BM436" s="59" t="e">
        <f t="shared" si="39"/>
        <v>#N/A</v>
      </c>
      <c r="BN436" s="59"/>
      <c r="BO436" s="59"/>
      <c r="BP436" s="59"/>
      <c r="BQ436" s="59"/>
      <c r="BR436" s="59"/>
      <c r="BS436" s="59"/>
      <c r="BT436" s="59"/>
      <c r="BU436" s="59"/>
      <c r="BV436" s="59"/>
      <c r="BW436" s="59"/>
      <c r="BX436" s="59"/>
      <c r="BY436" s="59"/>
      <c r="BZ436" s="59"/>
      <c r="CA436" s="59"/>
      <c r="CB436" s="59"/>
      <c r="CC436" s="59"/>
      <c r="CD436" s="59"/>
      <c r="CE436" s="59"/>
      <c r="CF436" s="59"/>
      <c r="CG436" s="59"/>
      <c r="CH436" s="59"/>
      <c r="CI436" s="59"/>
      <c r="CJ436" s="59"/>
      <c r="CK436" s="59"/>
      <c r="CL436" s="59"/>
      <c r="CM436" s="59"/>
      <c r="CN436" s="59"/>
      <c r="CO436" s="59"/>
      <c r="CP436" s="59"/>
      <c r="CQ436" s="59"/>
      <c r="CR436" s="59"/>
      <c r="CS436" s="59"/>
      <c r="CT436" s="59"/>
      <c r="CU436" s="59"/>
      <c r="CV436" s="59"/>
      <c r="CW436" s="59"/>
      <c r="CX436" s="59"/>
      <c r="CY436" s="59"/>
      <c r="CZ436" s="59"/>
      <c r="DA436" s="59"/>
      <c r="DB436" s="59"/>
      <c r="DC436" s="59"/>
      <c r="DD436" s="59"/>
      <c r="DE436" s="59"/>
      <c r="DF436" s="59"/>
      <c r="DG436" s="59"/>
      <c r="DH436" s="59"/>
      <c r="DI436" s="59"/>
      <c r="DJ436" s="59"/>
      <c r="DK436" s="59"/>
      <c r="DL436" s="59"/>
      <c r="DM436" s="59"/>
      <c r="DN436" s="59"/>
      <c r="DO436" s="59"/>
      <c r="DP436" s="59"/>
      <c r="DQ436" s="59"/>
      <c r="DR436" s="59"/>
      <c r="DS436" s="59"/>
      <c r="DT436" s="59"/>
      <c r="DU436" s="59"/>
      <c r="DV436" s="59"/>
      <c r="DW436" s="59"/>
      <c r="DX436" s="59"/>
      <c r="DY436" s="59"/>
      <c r="DZ436" s="59"/>
      <c r="EA436" s="59"/>
      <c r="EB436" s="59"/>
      <c r="EC436" s="59"/>
      <c r="ED436" s="59"/>
      <c r="EE436" s="59"/>
      <c r="EF436" s="59"/>
      <c r="EG436" s="59"/>
      <c r="EH436" s="59"/>
      <c r="EI436" s="59"/>
      <c r="EJ436" s="59"/>
      <c r="EK436" s="59"/>
      <c r="EL436" s="59"/>
      <c r="EM436" s="59"/>
      <c r="EN436" s="59"/>
      <c r="EO436" s="59"/>
      <c r="EP436" s="59"/>
      <c r="EQ436" s="59"/>
      <c r="ER436" s="59"/>
      <c r="ES436" s="59"/>
      <c r="ET436" s="59"/>
      <c r="EU436" s="59"/>
      <c r="EV436" s="59"/>
      <c r="EW436" s="59"/>
    </row>
    <row r="437" spans="1:153" outlineLevel="1" x14ac:dyDescent="0.2">
      <c r="A437" s="17">
        <v>231</v>
      </c>
      <c r="B437" s="17">
        <v>0</v>
      </c>
      <c r="C437" s="1">
        <v>3.0703797360526612E-5</v>
      </c>
      <c r="D437" s="1">
        <f t="shared" si="31"/>
        <v>-3.0703797360526612E-5</v>
      </c>
      <c r="E437" s="1">
        <f t="shared" si="32"/>
        <v>6.1408537463604471E-5</v>
      </c>
      <c r="F437" s="1">
        <f t="shared" si="33"/>
        <v>-7.8363599626104768E-3</v>
      </c>
      <c r="G437" s="1">
        <f t="shared" si="34"/>
        <v>-5.5411858038370305E-3</v>
      </c>
      <c r="H437" s="1">
        <v>3.4389728583695184E-4</v>
      </c>
      <c r="I437" s="1">
        <f t="shared" si="35"/>
        <v>1.0562909342921182E-8</v>
      </c>
      <c r="J437" s="1">
        <f t="shared" si="36"/>
        <v>-5.5421388490354481E-3</v>
      </c>
      <c r="AZ437" s="59"/>
      <c r="BA437" s="59"/>
      <c r="BB437" s="59"/>
      <c r="BC437" s="59"/>
      <c r="BD437" s="59"/>
      <c r="BE437" s="59"/>
      <c r="BF437" s="59"/>
      <c r="BG437" s="72"/>
      <c r="BH437" s="59"/>
      <c r="BI437" s="59"/>
      <c r="BJ437" s="59"/>
      <c r="BK437" s="59">
        <f t="shared" si="37"/>
        <v>1</v>
      </c>
      <c r="BL437" s="59">
        <f t="shared" si="38"/>
        <v>3.0703797360526612E-5</v>
      </c>
      <c r="BM437" s="59" t="e">
        <f t="shared" si="39"/>
        <v>#N/A</v>
      </c>
      <c r="BN437" s="59"/>
      <c r="BO437" s="59"/>
      <c r="BP437" s="59"/>
      <c r="BQ437" s="59"/>
      <c r="BR437" s="59"/>
      <c r="BS437" s="59"/>
      <c r="BT437" s="59"/>
      <c r="BU437" s="59"/>
      <c r="BV437" s="59"/>
      <c r="BW437" s="59"/>
      <c r="BX437" s="59"/>
      <c r="BY437" s="59"/>
      <c r="BZ437" s="59"/>
      <c r="CA437" s="59"/>
      <c r="CB437" s="59"/>
      <c r="CC437" s="59"/>
      <c r="CD437" s="59"/>
      <c r="CE437" s="59"/>
      <c r="CF437" s="59"/>
      <c r="CG437" s="59"/>
      <c r="CH437" s="59"/>
      <c r="CI437" s="59"/>
      <c r="CJ437" s="59"/>
      <c r="CK437" s="59"/>
      <c r="CL437" s="59"/>
      <c r="CM437" s="59"/>
      <c r="CN437" s="59"/>
      <c r="CO437" s="59"/>
      <c r="CP437" s="59"/>
      <c r="CQ437" s="59"/>
      <c r="CR437" s="59"/>
      <c r="CS437" s="59"/>
      <c r="CT437" s="59"/>
      <c r="CU437" s="59"/>
      <c r="CV437" s="59"/>
      <c r="CW437" s="59"/>
      <c r="CX437" s="59"/>
      <c r="CY437" s="59"/>
      <c r="CZ437" s="59"/>
      <c r="DA437" s="59"/>
      <c r="DB437" s="59"/>
      <c r="DC437" s="59"/>
      <c r="DD437" s="59"/>
      <c r="DE437" s="59"/>
      <c r="DF437" s="59"/>
      <c r="DG437" s="59"/>
      <c r="DH437" s="59"/>
      <c r="DI437" s="59"/>
      <c r="DJ437" s="59"/>
      <c r="DK437" s="59"/>
      <c r="DL437" s="59"/>
      <c r="DM437" s="59"/>
      <c r="DN437" s="59"/>
      <c r="DO437" s="59"/>
      <c r="DP437" s="59"/>
      <c r="DQ437" s="59"/>
      <c r="DR437" s="59"/>
      <c r="DS437" s="59"/>
      <c r="DT437" s="59"/>
      <c r="DU437" s="59"/>
      <c r="DV437" s="59"/>
      <c r="DW437" s="59"/>
      <c r="DX437" s="59"/>
      <c r="DY437" s="59"/>
      <c r="DZ437" s="59"/>
      <c r="EA437" s="59"/>
      <c r="EB437" s="59"/>
      <c r="EC437" s="59"/>
      <c r="ED437" s="59"/>
      <c r="EE437" s="59"/>
      <c r="EF437" s="59"/>
      <c r="EG437" s="59"/>
      <c r="EH437" s="59"/>
      <c r="EI437" s="59"/>
      <c r="EJ437" s="59"/>
      <c r="EK437" s="59"/>
      <c r="EL437" s="59"/>
      <c r="EM437" s="59"/>
      <c r="EN437" s="59"/>
      <c r="EO437" s="59"/>
      <c r="EP437" s="59"/>
      <c r="EQ437" s="59"/>
      <c r="ER437" s="59"/>
      <c r="ES437" s="59"/>
      <c r="ET437" s="59"/>
      <c r="EU437" s="59"/>
      <c r="EV437" s="59"/>
      <c r="EW437" s="59"/>
    </row>
    <row r="438" spans="1:153" outlineLevel="1" x14ac:dyDescent="0.2">
      <c r="A438" s="17">
        <v>232</v>
      </c>
      <c r="B438" s="17">
        <v>0</v>
      </c>
      <c r="C438" s="1">
        <v>1.6960911124668798E-4</v>
      </c>
      <c r="D438" s="1">
        <f t="shared" si="31"/>
        <v>-1.6960911124668798E-4</v>
      </c>
      <c r="E438" s="1">
        <f t="shared" si="32"/>
        <v>3.3924699299718879E-4</v>
      </c>
      <c r="F438" s="1">
        <f t="shared" si="33"/>
        <v>-1.8418658827319342E-2</v>
      </c>
      <c r="G438" s="1">
        <f t="shared" si="34"/>
        <v>-1.3024510869023887E-2</v>
      </c>
      <c r="H438" s="1">
        <v>1.720179911397739E-3</v>
      </c>
      <c r="I438" s="1">
        <f t="shared" si="35"/>
        <v>2.9231050585776769E-7</v>
      </c>
      <c r="J438" s="1">
        <f t="shared" si="36"/>
        <v>-1.303572759316407E-2</v>
      </c>
      <c r="AZ438" s="59"/>
      <c r="BA438" s="59"/>
      <c r="BB438" s="59"/>
      <c r="BC438" s="59"/>
      <c r="BD438" s="59"/>
      <c r="BE438" s="59"/>
      <c r="BF438" s="59"/>
      <c r="BG438" s="72"/>
      <c r="BH438" s="59"/>
      <c r="BI438" s="59"/>
      <c r="BJ438" s="59"/>
      <c r="BK438" s="59">
        <f t="shared" si="37"/>
        <v>1</v>
      </c>
      <c r="BL438" s="59">
        <f t="shared" si="38"/>
        <v>1.6960911124668798E-4</v>
      </c>
      <c r="BM438" s="59" t="e">
        <f t="shared" si="39"/>
        <v>#N/A</v>
      </c>
      <c r="BN438" s="59"/>
      <c r="BO438" s="59"/>
      <c r="BP438" s="59"/>
      <c r="BQ438" s="59"/>
      <c r="BR438" s="59"/>
      <c r="BS438" s="59"/>
      <c r="BT438" s="59"/>
      <c r="BU438" s="59"/>
      <c r="BV438" s="59"/>
      <c r="BW438" s="59"/>
      <c r="BX438" s="59"/>
      <c r="BY438" s="59"/>
      <c r="BZ438" s="59"/>
      <c r="CA438" s="59"/>
      <c r="CB438" s="59"/>
      <c r="CC438" s="59"/>
      <c r="CD438" s="59"/>
      <c r="CE438" s="59"/>
      <c r="CF438" s="59"/>
      <c r="CG438" s="59"/>
      <c r="CH438" s="59"/>
      <c r="CI438" s="59"/>
      <c r="CJ438" s="59"/>
      <c r="CK438" s="59"/>
      <c r="CL438" s="59"/>
      <c r="CM438" s="59"/>
      <c r="CN438" s="59"/>
      <c r="CO438" s="59"/>
      <c r="CP438" s="59"/>
      <c r="CQ438" s="59"/>
      <c r="CR438" s="59"/>
      <c r="CS438" s="59"/>
      <c r="CT438" s="59"/>
      <c r="CU438" s="59"/>
      <c r="CV438" s="59"/>
      <c r="CW438" s="59"/>
      <c r="CX438" s="59"/>
      <c r="CY438" s="59"/>
      <c r="CZ438" s="59"/>
      <c r="DA438" s="59"/>
      <c r="DB438" s="59"/>
      <c r="DC438" s="59"/>
      <c r="DD438" s="59"/>
      <c r="DE438" s="59"/>
      <c r="DF438" s="59"/>
      <c r="DG438" s="59"/>
      <c r="DH438" s="59"/>
      <c r="DI438" s="59"/>
      <c r="DJ438" s="59"/>
      <c r="DK438" s="59"/>
      <c r="DL438" s="59"/>
      <c r="DM438" s="59"/>
      <c r="DN438" s="59"/>
      <c r="DO438" s="59"/>
      <c r="DP438" s="59"/>
      <c r="DQ438" s="59"/>
      <c r="DR438" s="59"/>
      <c r="DS438" s="59"/>
      <c r="DT438" s="59"/>
      <c r="DU438" s="59"/>
      <c r="DV438" s="59"/>
      <c r="DW438" s="59"/>
      <c r="DX438" s="59"/>
      <c r="DY438" s="59"/>
      <c r="DZ438" s="59"/>
      <c r="EA438" s="59"/>
      <c r="EB438" s="59"/>
      <c r="EC438" s="59"/>
      <c r="ED438" s="59"/>
      <c r="EE438" s="59"/>
      <c r="EF438" s="59"/>
      <c r="EG438" s="59"/>
      <c r="EH438" s="59"/>
      <c r="EI438" s="59"/>
      <c r="EJ438" s="59"/>
      <c r="EK438" s="59"/>
      <c r="EL438" s="59"/>
      <c r="EM438" s="59"/>
      <c r="EN438" s="59"/>
      <c r="EO438" s="59"/>
      <c r="EP438" s="59"/>
      <c r="EQ438" s="59"/>
      <c r="ER438" s="59"/>
      <c r="ES438" s="59"/>
      <c r="ET438" s="59"/>
      <c r="EU438" s="59"/>
      <c r="EV438" s="59"/>
      <c r="EW438" s="59"/>
    </row>
    <row r="439" spans="1:153" outlineLevel="1" x14ac:dyDescent="0.2">
      <c r="A439" s="17">
        <v>233</v>
      </c>
      <c r="B439" s="17">
        <v>1</v>
      </c>
      <c r="C439" s="1">
        <v>0.99999419407957968</v>
      </c>
      <c r="D439" s="1">
        <f t="shared" si="31"/>
        <v>5.8059204203209092E-6</v>
      </c>
      <c r="E439" s="1">
        <f t="shared" si="32"/>
        <v>1.1611874549518024E-5</v>
      </c>
      <c r="F439" s="1">
        <f t="shared" si="33"/>
        <v>3.4076200711813552E-3</v>
      </c>
      <c r="G439" s="1">
        <f t="shared" si="34"/>
        <v>2.409554757466314E-3</v>
      </c>
      <c r="H439" s="1">
        <v>1.3647092281024556E-4</v>
      </c>
      <c r="I439" s="1">
        <f t="shared" si="35"/>
        <v>7.9245206447429724E-10</v>
      </c>
      <c r="J439" s="1">
        <f t="shared" si="36"/>
        <v>2.4097191913774979E-3</v>
      </c>
      <c r="AZ439" s="59"/>
      <c r="BA439" s="59"/>
      <c r="BB439" s="59"/>
      <c r="BC439" s="59"/>
      <c r="BD439" s="59"/>
      <c r="BE439" s="59"/>
      <c r="BF439" s="59"/>
      <c r="BG439" s="72"/>
      <c r="BH439" s="59"/>
      <c r="BI439" s="59"/>
      <c r="BJ439" s="59"/>
      <c r="BK439" s="59">
        <f t="shared" si="37"/>
        <v>0</v>
      </c>
      <c r="BL439" s="59" t="e">
        <f t="shared" si="38"/>
        <v>#N/A</v>
      </c>
      <c r="BM439" s="59">
        <f t="shared" si="39"/>
        <v>0.99999419407957968</v>
      </c>
      <c r="BN439" s="59"/>
      <c r="BO439" s="59"/>
      <c r="BP439" s="59"/>
      <c r="BQ439" s="59"/>
      <c r="BR439" s="59"/>
      <c r="BS439" s="59"/>
      <c r="BT439" s="59"/>
      <c r="BU439" s="59"/>
      <c r="BV439" s="59"/>
      <c r="BW439" s="59"/>
      <c r="BX439" s="59"/>
      <c r="BY439" s="59"/>
      <c r="BZ439" s="59"/>
      <c r="CA439" s="59"/>
      <c r="CB439" s="59"/>
      <c r="CC439" s="59"/>
      <c r="CD439" s="59"/>
      <c r="CE439" s="59"/>
      <c r="CF439" s="59"/>
      <c r="CG439" s="59"/>
      <c r="CH439" s="59"/>
      <c r="CI439" s="59"/>
      <c r="CJ439" s="59"/>
      <c r="CK439" s="59"/>
      <c r="CL439" s="59"/>
      <c r="CM439" s="59"/>
      <c r="CN439" s="59"/>
      <c r="CO439" s="59"/>
      <c r="CP439" s="59"/>
      <c r="CQ439" s="59"/>
      <c r="CR439" s="59"/>
      <c r="CS439" s="59"/>
      <c r="CT439" s="59"/>
      <c r="CU439" s="59"/>
      <c r="CV439" s="59"/>
      <c r="CW439" s="59"/>
      <c r="CX439" s="59"/>
      <c r="CY439" s="59"/>
      <c r="CZ439" s="59"/>
      <c r="DA439" s="59"/>
      <c r="DB439" s="59"/>
      <c r="DC439" s="59"/>
      <c r="DD439" s="59"/>
      <c r="DE439" s="59"/>
      <c r="DF439" s="59"/>
      <c r="DG439" s="59"/>
      <c r="DH439" s="59"/>
      <c r="DI439" s="59"/>
      <c r="DJ439" s="59"/>
      <c r="DK439" s="59"/>
      <c r="DL439" s="59"/>
      <c r="DM439" s="59"/>
      <c r="DN439" s="59"/>
      <c r="DO439" s="59"/>
      <c r="DP439" s="59"/>
      <c r="DQ439" s="59"/>
      <c r="DR439" s="59"/>
      <c r="DS439" s="59"/>
      <c r="DT439" s="59"/>
      <c r="DU439" s="59"/>
      <c r="DV439" s="59"/>
      <c r="DW439" s="59"/>
      <c r="DX439" s="59"/>
      <c r="DY439" s="59"/>
      <c r="DZ439" s="59"/>
      <c r="EA439" s="59"/>
      <c r="EB439" s="59"/>
      <c r="EC439" s="59"/>
      <c r="ED439" s="59"/>
      <c r="EE439" s="59"/>
      <c r="EF439" s="59"/>
      <c r="EG439" s="59"/>
      <c r="EH439" s="59"/>
      <c r="EI439" s="59"/>
      <c r="EJ439" s="59"/>
      <c r="EK439" s="59"/>
      <c r="EL439" s="59"/>
      <c r="EM439" s="59"/>
      <c r="EN439" s="59"/>
      <c r="EO439" s="59"/>
      <c r="EP439" s="59"/>
      <c r="EQ439" s="59"/>
      <c r="ER439" s="59"/>
      <c r="ES439" s="59"/>
      <c r="ET439" s="59"/>
      <c r="EU439" s="59"/>
      <c r="EV439" s="59"/>
      <c r="EW439" s="59"/>
    </row>
    <row r="440" spans="1:153" outlineLevel="1" x14ac:dyDescent="0.2">
      <c r="A440" s="17">
        <v>234</v>
      </c>
      <c r="B440" s="17">
        <v>0</v>
      </c>
      <c r="C440" s="1">
        <v>2.6820710709077127E-3</v>
      </c>
      <c r="D440" s="1">
        <f t="shared" si="31"/>
        <v>-2.6820710709077127E-3</v>
      </c>
      <c r="E440" s="1">
        <f t="shared" si="32"/>
        <v>5.3713485353020325E-3</v>
      </c>
      <c r="F440" s="1">
        <f t="shared" si="33"/>
        <v>-7.3289484479712591E-2</v>
      </c>
      <c r="G440" s="1">
        <f t="shared" si="34"/>
        <v>-5.1858306195970823E-2</v>
      </c>
      <c r="H440" s="1">
        <v>1.5417530313110168E-2</v>
      </c>
      <c r="I440" s="1">
        <f t="shared" si="35"/>
        <v>4.2111369699385177E-5</v>
      </c>
      <c r="J440" s="1">
        <f t="shared" si="36"/>
        <v>-5.2262752426699186E-2</v>
      </c>
      <c r="AZ440" s="59"/>
      <c r="BA440" s="59"/>
      <c r="BB440" s="59"/>
      <c r="BC440" s="59"/>
      <c r="BD440" s="59"/>
      <c r="BE440" s="59"/>
      <c r="BF440" s="59"/>
      <c r="BG440" s="72"/>
      <c r="BH440" s="59"/>
      <c r="BI440" s="59"/>
      <c r="BJ440" s="59"/>
      <c r="BK440" s="59">
        <f t="shared" si="37"/>
        <v>1</v>
      </c>
      <c r="BL440" s="59">
        <f t="shared" si="38"/>
        <v>2.6820710709077127E-3</v>
      </c>
      <c r="BM440" s="59" t="e">
        <f t="shared" si="39"/>
        <v>#N/A</v>
      </c>
      <c r="BN440" s="59"/>
      <c r="BO440" s="59"/>
      <c r="BP440" s="59"/>
      <c r="BQ440" s="59"/>
      <c r="BR440" s="59"/>
      <c r="BS440" s="59"/>
      <c r="BT440" s="59"/>
      <c r="BU440" s="59"/>
      <c r="BV440" s="59"/>
      <c r="BW440" s="59"/>
      <c r="BX440" s="59"/>
      <c r="BY440" s="59"/>
      <c r="BZ440" s="59"/>
      <c r="CA440" s="59"/>
      <c r="CB440" s="59"/>
      <c r="CC440" s="59"/>
      <c r="CD440" s="59"/>
      <c r="CE440" s="59"/>
      <c r="CF440" s="59"/>
      <c r="CG440" s="59"/>
      <c r="CH440" s="59"/>
      <c r="CI440" s="59"/>
      <c r="CJ440" s="59"/>
      <c r="CK440" s="59"/>
      <c r="CL440" s="59"/>
      <c r="CM440" s="59"/>
      <c r="CN440" s="59"/>
      <c r="CO440" s="59"/>
      <c r="CP440" s="59"/>
      <c r="CQ440" s="59"/>
      <c r="CR440" s="59"/>
      <c r="CS440" s="59"/>
      <c r="CT440" s="59"/>
      <c r="CU440" s="59"/>
      <c r="CV440" s="59"/>
      <c r="CW440" s="59"/>
      <c r="CX440" s="59"/>
      <c r="CY440" s="59"/>
      <c r="CZ440" s="59"/>
      <c r="DA440" s="59"/>
      <c r="DB440" s="59"/>
      <c r="DC440" s="59"/>
      <c r="DD440" s="59"/>
      <c r="DE440" s="59"/>
      <c r="DF440" s="59"/>
      <c r="DG440" s="59"/>
      <c r="DH440" s="59"/>
      <c r="DI440" s="59"/>
      <c r="DJ440" s="59"/>
      <c r="DK440" s="59"/>
      <c r="DL440" s="59"/>
      <c r="DM440" s="59"/>
      <c r="DN440" s="59"/>
      <c r="DO440" s="59"/>
      <c r="DP440" s="59"/>
      <c r="DQ440" s="59"/>
      <c r="DR440" s="59"/>
      <c r="DS440" s="59"/>
      <c r="DT440" s="59"/>
      <c r="DU440" s="59"/>
      <c r="DV440" s="59"/>
      <c r="DW440" s="59"/>
      <c r="DX440" s="59"/>
      <c r="DY440" s="59"/>
      <c r="DZ440" s="59"/>
      <c r="EA440" s="59"/>
      <c r="EB440" s="59"/>
      <c r="EC440" s="59"/>
      <c r="ED440" s="59"/>
      <c r="EE440" s="59"/>
      <c r="EF440" s="59"/>
      <c r="EG440" s="59"/>
      <c r="EH440" s="59"/>
      <c r="EI440" s="59"/>
      <c r="EJ440" s="59"/>
      <c r="EK440" s="59"/>
      <c r="EL440" s="59"/>
      <c r="EM440" s="59"/>
      <c r="EN440" s="59"/>
      <c r="EO440" s="59"/>
      <c r="EP440" s="59"/>
      <c r="EQ440" s="59"/>
      <c r="ER440" s="59"/>
      <c r="ES440" s="59"/>
      <c r="ET440" s="59"/>
      <c r="EU440" s="59"/>
      <c r="EV440" s="59"/>
      <c r="EW440" s="59"/>
    </row>
    <row r="441" spans="1:153" outlineLevel="1" x14ac:dyDescent="0.2">
      <c r="A441" s="17">
        <v>235</v>
      </c>
      <c r="B441" s="17">
        <v>0</v>
      </c>
      <c r="C441" s="1">
        <v>1.6017114607707721E-4</v>
      </c>
      <c r="D441" s="1">
        <f t="shared" si="31"/>
        <v>-1.6017114607707721E-4</v>
      </c>
      <c r="E441" s="1">
        <f t="shared" si="32"/>
        <v>3.2036794968992951E-4</v>
      </c>
      <c r="F441" s="1">
        <f t="shared" si="33"/>
        <v>-1.7898825371792684E-2</v>
      </c>
      <c r="G441" s="1">
        <f t="shared" si="34"/>
        <v>-1.2656887649929156E-2</v>
      </c>
      <c r="H441" s="1">
        <v>1.4838502702553145E-3</v>
      </c>
      <c r="I441" s="1">
        <f t="shared" si="35"/>
        <v>2.3806131972156359E-7</v>
      </c>
      <c r="J441" s="1">
        <f t="shared" si="36"/>
        <v>-1.2666288576479329E-2</v>
      </c>
      <c r="AZ441" s="59"/>
      <c r="BA441" s="59"/>
      <c r="BB441" s="59"/>
      <c r="BC441" s="59"/>
      <c r="BD441" s="59"/>
      <c r="BE441" s="59"/>
      <c r="BF441" s="59"/>
      <c r="BG441" s="72"/>
      <c r="BH441" s="59"/>
      <c r="BI441" s="59"/>
      <c r="BJ441" s="59"/>
      <c r="BK441" s="59">
        <f t="shared" si="37"/>
        <v>1</v>
      </c>
      <c r="BL441" s="59">
        <f t="shared" si="38"/>
        <v>1.6017114607707721E-4</v>
      </c>
      <c r="BM441" s="59" t="e">
        <f t="shared" si="39"/>
        <v>#N/A</v>
      </c>
      <c r="BN441" s="59"/>
      <c r="BO441" s="59"/>
      <c r="BP441" s="59"/>
      <c r="BQ441" s="59"/>
      <c r="BR441" s="59"/>
      <c r="BS441" s="59"/>
      <c r="BT441" s="59"/>
      <c r="BU441" s="59"/>
      <c r="BV441" s="59"/>
      <c r="BW441" s="59"/>
      <c r="BX441" s="59"/>
      <c r="BY441" s="59"/>
      <c r="BZ441" s="59"/>
      <c r="CA441" s="59"/>
      <c r="CB441" s="59"/>
      <c r="CC441" s="59"/>
      <c r="CD441" s="59"/>
      <c r="CE441" s="59"/>
      <c r="CF441" s="59"/>
      <c r="CG441" s="59"/>
      <c r="CH441" s="59"/>
      <c r="CI441" s="59"/>
      <c r="CJ441" s="59"/>
      <c r="CK441" s="59"/>
      <c r="CL441" s="59"/>
      <c r="CM441" s="59"/>
      <c r="CN441" s="59"/>
      <c r="CO441" s="59"/>
      <c r="CP441" s="59"/>
      <c r="CQ441" s="59"/>
      <c r="CR441" s="59"/>
      <c r="CS441" s="59"/>
      <c r="CT441" s="59"/>
      <c r="CU441" s="59"/>
      <c r="CV441" s="59"/>
      <c r="CW441" s="59"/>
      <c r="CX441" s="59"/>
      <c r="CY441" s="59"/>
      <c r="CZ441" s="59"/>
      <c r="DA441" s="59"/>
      <c r="DB441" s="59"/>
      <c r="DC441" s="59"/>
      <c r="DD441" s="59"/>
      <c r="DE441" s="59"/>
      <c r="DF441" s="59"/>
      <c r="DG441" s="59"/>
      <c r="DH441" s="59"/>
      <c r="DI441" s="59"/>
      <c r="DJ441" s="59"/>
      <c r="DK441" s="59"/>
      <c r="DL441" s="59"/>
      <c r="DM441" s="59"/>
      <c r="DN441" s="59"/>
      <c r="DO441" s="59"/>
      <c r="DP441" s="59"/>
      <c r="DQ441" s="59"/>
      <c r="DR441" s="59"/>
      <c r="DS441" s="59"/>
      <c r="DT441" s="59"/>
      <c r="DU441" s="59"/>
      <c r="DV441" s="59"/>
      <c r="DW441" s="59"/>
      <c r="DX441" s="59"/>
      <c r="DY441" s="59"/>
      <c r="DZ441" s="59"/>
      <c r="EA441" s="59"/>
      <c r="EB441" s="59"/>
      <c r="EC441" s="59"/>
      <c r="ED441" s="59"/>
      <c r="EE441" s="59"/>
      <c r="EF441" s="59"/>
      <c r="EG441" s="59"/>
      <c r="EH441" s="59"/>
      <c r="EI441" s="59"/>
      <c r="EJ441" s="59"/>
      <c r="EK441" s="59"/>
      <c r="EL441" s="59"/>
      <c r="EM441" s="59"/>
      <c r="EN441" s="59"/>
      <c r="EO441" s="59"/>
      <c r="EP441" s="59"/>
      <c r="EQ441" s="59"/>
      <c r="ER441" s="59"/>
      <c r="ES441" s="59"/>
      <c r="ET441" s="59"/>
      <c r="EU441" s="59"/>
      <c r="EV441" s="59"/>
      <c r="EW441" s="59"/>
    </row>
    <row r="442" spans="1:153" outlineLevel="1" x14ac:dyDescent="0.2">
      <c r="A442" s="17">
        <v>236</v>
      </c>
      <c r="B442" s="17">
        <v>0</v>
      </c>
      <c r="C442" s="1">
        <v>2.4211157573750375E-4</v>
      </c>
      <c r="D442" s="1">
        <f t="shared" si="31"/>
        <v>-2.4211157573750375E-4</v>
      </c>
      <c r="E442" s="1">
        <f t="shared" si="32"/>
        <v>4.8428177895344985E-4</v>
      </c>
      <c r="F442" s="1">
        <f t="shared" si="33"/>
        <v>-2.2006403135302458E-2</v>
      </c>
      <c r="G442" s="1">
        <f t="shared" si="34"/>
        <v>-1.5561818915157274E-2</v>
      </c>
      <c r="H442" s="1">
        <v>1.9720988013303561E-3</v>
      </c>
      <c r="I442" s="1">
        <f t="shared" si="35"/>
        <v>4.7852727988753331E-7</v>
      </c>
      <c r="J442" s="1">
        <f t="shared" si="36"/>
        <v>-1.5577186370716449E-2</v>
      </c>
      <c r="AZ442" s="59"/>
      <c r="BA442" s="59"/>
      <c r="BB442" s="59"/>
      <c r="BC442" s="59"/>
      <c r="BD442" s="59"/>
      <c r="BE442" s="59"/>
      <c r="BF442" s="59"/>
      <c r="BG442" s="72"/>
      <c r="BH442" s="59"/>
      <c r="BI442" s="59"/>
      <c r="BJ442" s="59"/>
      <c r="BK442" s="59">
        <f t="shared" si="37"/>
        <v>1</v>
      </c>
      <c r="BL442" s="59">
        <f t="shared" si="38"/>
        <v>2.4211157573750375E-4</v>
      </c>
      <c r="BM442" s="59" t="e">
        <f t="shared" si="39"/>
        <v>#N/A</v>
      </c>
      <c r="BN442" s="59"/>
      <c r="BO442" s="59"/>
      <c r="BP442" s="59"/>
      <c r="BQ442" s="59"/>
      <c r="BR442" s="59"/>
      <c r="BS442" s="59"/>
      <c r="BT442" s="59"/>
      <c r="BU442" s="59"/>
      <c r="BV442" s="59"/>
      <c r="BW442" s="59"/>
      <c r="BX442" s="59"/>
      <c r="BY442" s="59"/>
      <c r="BZ442" s="59"/>
      <c r="CA442" s="59"/>
      <c r="CB442" s="59"/>
      <c r="CC442" s="59"/>
      <c r="CD442" s="59"/>
      <c r="CE442" s="59"/>
      <c r="CF442" s="59"/>
      <c r="CG442" s="59"/>
      <c r="CH442" s="59"/>
      <c r="CI442" s="59"/>
      <c r="CJ442" s="59"/>
      <c r="CK442" s="59"/>
      <c r="CL442" s="59"/>
      <c r="CM442" s="59"/>
      <c r="CN442" s="59"/>
      <c r="CO442" s="59"/>
      <c r="CP442" s="59"/>
      <c r="CQ442" s="59"/>
      <c r="CR442" s="59"/>
      <c r="CS442" s="59"/>
      <c r="CT442" s="59"/>
      <c r="CU442" s="59"/>
      <c r="CV442" s="59"/>
      <c r="CW442" s="59"/>
      <c r="CX442" s="59"/>
      <c r="CY442" s="59"/>
      <c r="CZ442" s="59"/>
      <c r="DA442" s="59"/>
      <c r="DB442" s="59"/>
      <c r="DC442" s="59"/>
      <c r="DD442" s="59"/>
      <c r="DE442" s="59"/>
      <c r="DF442" s="59"/>
      <c r="DG442" s="59"/>
      <c r="DH442" s="59"/>
      <c r="DI442" s="59"/>
      <c r="DJ442" s="59"/>
      <c r="DK442" s="59"/>
      <c r="DL442" s="59"/>
      <c r="DM442" s="59"/>
      <c r="DN442" s="59"/>
      <c r="DO442" s="59"/>
      <c r="DP442" s="59"/>
      <c r="DQ442" s="59"/>
      <c r="DR442" s="59"/>
      <c r="DS442" s="59"/>
      <c r="DT442" s="59"/>
      <c r="DU442" s="59"/>
      <c r="DV442" s="59"/>
      <c r="DW442" s="59"/>
      <c r="DX442" s="59"/>
      <c r="DY442" s="59"/>
      <c r="DZ442" s="59"/>
      <c r="EA442" s="59"/>
      <c r="EB442" s="59"/>
      <c r="EC442" s="59"/>
      <c r="ED442" s="59"/>
      <c r="EE442" s="59"/>
      <c r="EF442" s="59"/>
      <c r="EG442" s="59"/>
      <c r="EH442" s="59"/>
      <c r="EI442" s="59"/>
      <c r="EJ442" s="59"/>
      <c r="EK442" s="59"/>
      <c r="EL442" s="59"/>
      <c r="EM442" s="59"/>
      <c r="EN442" s="59"/>
      <c r="EO442" s="59"/>
      <c r="EP442" s="59"/>
      <c r="EQ442" s="59"/>
      <c r="ER442" s="59"/>
      <c r="ES442" s="59"/>
      <c r="ET442" s="59"/>
      <c r="EU442" s="59"/>
      <c r="EV442" s="59"/>
      <c r="EW442" s="59"/>
    </row>
    <row r="443" spans="1:153" outlineLevel="1" x14ac:dyDescent="0.2">
      <c r="A443" s="17">
        <v>237</v>
      </c>
      <c r="B443" s="17">
        <v>0</v>
      </c>
      <c r="C443" s="1">
        <v>1.0051779057843435E-3</v>
      </c>
      <c r="D443" s="1">
        <f t="shared" si="31"/>
        <v>-1.0051779057843435E-3</v>
      </c>
      <c r="E443" s="1">
        <f t="shared" si="32"/>
        <v>2.0113668717780153E-3</v>
      </c>
      <c r="F443" s="1">
        <f t="shared" si="33"/>
        <v>-4.4848264980688106E-2</v>
      </c>
      <c r="G443" s="1">
        <f t="shared" si="34"/>
        <v>-3.1720487150149648E-2</v>
      </c>
      <c r="H443" s="1">
        <v>6.0398068082445468E-3</v>
      </c>
      <c r="I443" s="1">
        <f t="shared" si="35"/>
        <v>6.1141171010738762E-6</v>
      </c>
      <c r="J443" s="1">
        <f t="shared" si="36"/>
        <v>-3.1816716080448698E-2</v>
      </c>
      <c r="AZ443" s="59"/>
      <c r="BA443" s="59"/>
      <c r="BB443" s="59"/>
      <c r="BC443" s="59"/>
      <c r="BD443" s="59"/>
      <c r="BE443" s="59"/>
      <c r="BF443" s="59"/>
      <c r="BG443" s="72"/>
      <c r="BH443" s="59"/>
      <c r="BI443" s="59"/>
      <c r="BJ443" s="59"/>
      <c r="BK443" s="59">
        <f t="shared" si="37"/>
        <v>1</v>
      </c>
      <c r="BL443" s="59">
        <f t="shared" si="38"/>
        <v>1.0051779057843435E-3</v>
      </c>
      <c r="BM443" s="59" t="e">
        <f t="shared" si="39"/>
        <v>#N/A</v>
      </c>
      <c r="BN443" s="59"/>
      <c r="BO443" s="59"/>
      <c r="BP443" s="59"/>
      <c r="BQ443" s="59"/>
      <c r="BR443" s="59"/>
      <c r="BS443" s="59"/>
      <c r="BT443" s="59"/>
      <c r="BU443" s="59"/>
      <c r="BV443" s="59"/>
      <c r="BW443" s="59"/>
      <c r="BX443" s="59"/>
      <c r="BY443" s="59"/>
      <c r="BZ443" s="59"/>
      <c r="CA443" s="59"/>
      <c r="CB443" s="59"/>
      <c r="CC443" s="59"/>
      <c r="CD443" s="59"/>
      <c r="CE443" s="59"/>
      <c r="CF443" s="59"/>
      <c r="CG443" s="59"/>
      <c r="CH443" s="59"/>
      <c r="CI443" s="59"/>
      <c r="CJ443" s="59"/>
      <c r="CK443" s="59"/>
      <c r="CL443" s="59"/>
      <c r="CM443" s="59"/>
      <c r="CN443" s="59"/>
      <c r="CO443" s="59"/>
      <c r="CP443" s="59"/>
      <c r="CQ443" s="59"/>
      <c r="CR443" s="59"/>
      <c r="CS443" s="59"/>
      <c r="CT443" s="59"/>
      <c r="CU443" s="59"/>
      <c r="CV443" s="59"/>
      <c r="CW443" s="59"/>
      <c r="CX443" s="59"/>
      <c r="CY443" s="59"/>
      <c r="CZ443" s="59"/>
      <c r="DA443" s="59"/>
      <c r="DB443" s="59"/>
      <c r="DC443" s="59"/>
      <c r="DD443" s="59"/>
      <c r="DE443" s="59"/>
      <c r="DF443" s="59"/>
      <c r="DG443" s="59"/>
      <c r="DH443" s="59"/>
      <c r="DI443" s="59"/>
      <c r="DJ443" s="59"/>
      <c r="DK443" s="59"/>
      <c r="DL443" s="59"/>
      <c r="DM443" s="59"/>
      <c r="DN443" s="59"/>
      <c r="DO443" s="59"/>
      <c r="DP443" s="59"/>
      <c r="DQ443" s="59"/>
      <c r="DR443" s="59"/>
      <c r="DS443" s="59"/>
      <c r="DT443" s="59"/>
      <c r="DU443" s="59"/>
      <c r="DV443" s="59"/>
      <c r="DW443" s="59"/>
      <c r="DX443" s="59"/>
      <c r="DY443" s="59"/>
      <c r="DZ443" s="59"/>
      <c r="EA443" s="59"/>
      <c r="EB443" s="59"/>
      <c r="EC443" s="59"/>
      <c r="ED443" s="59"/>
      <c r="EE443" s="59"/>
      <c r="EF443" s="59"/>
      <c r="EG443" s="59"/>
      <c r="EH443" s="59"/>
      <c r="EI443" s="59"/>
      <c r="EJ443" s="59"/>
      <c r="EK443" s="59"/>
      <c r="EL443" s="59"/>
      <c r="EM443" s="59"/>
      <c r="EN443" s="59"/>
      <c r="EO443" s="59"/>
      <c r="EP443" s="59"/>
      <c r="EQ443" s="59"/>
      <c r="ER443" s="59"/>
      <c r="ES443" s="59"/>
      <c r="ET443" s="59"/>
      <c r="EU443" s="59"/>
      <c r="EV443" s="59"/>
      <c r="EW443" s="59"/>
    </row>
    <row r="444" spans="1:153" outlineLevel="1" x14ac:dyDescent="0.2">
      <c r="A444" s="17">
        <v>238</v>
      </c>
      <c r="B444" s="17">
        <v>0</v>
      </c>
      <c r="C444" s="1">
        <v>3.5209969275701712E-2</v>
      </c>
      <c r="D444" s="1">
        <f t="shared" si="31"/>
        <v>-3.5209969275701712E-2</v>
      </c>
      <c r="E444" s="1">
        <f t="shared" si="32"/>
        <v>7.1689572119610426E-2</v>
      </c>
      <c r="F444" s="1">
        <f t="shared" si="33"/>
        <v>-0.26774908425540961</v>
      </c>
      <c r="G444" s="1">
        <f t="shared" si="34"/>
        <v>-0.19103652933129334</v>
      </c>
      <c r="H444" s="1">
        <v>0.1482720747185754</v>
      </c>
      <c r="I444" s="1">
        <f t="shared" si="35"/>
        <v>6.3531822943738298E-3</v>
      </c>
      <c r="J444" s="1">
        <f t="shared" si="36"/>
        <v>-0.20699791746131152</v>
      </c>
      <c r="AZ444" s="59"/>
      <c r="BA444" s="59"/>
      <c r="BB444" s="59"/>
      <c r="BC444" s="59"/>
      <c r="BD444" s="59"/>
      <c r="BE444" s="59"/>
      <c r="BF444" s="59"/>
      <c r="BG444" s="72"/>
      <c r="BH444" s="59"/>
      <c r="BI444" s="59"/>
      <c r="BJ444" s="59"/>
      <c r="BK444" s="59">
        <f t="shared" si="37"/>
        <v>1</v>
      </c>
      <c r="BL444" s="59">
        <f t="shared" si="38"/>
        <v>3.5209969275701712E-2</v>
      </c>
      <c r="BM444" s="59" t="e">
        <f t="shared" si="39"/>
        <v>#N/A</v>
      </c>
      <c r="BN444" s="59"/>
      <c r="BO444" s="59"/>
      <c r="BP444" s="59"/>
      <c r="BQ444" s="59"/>
      <c r="BR444" s="59"/>
      <c r="BS444" s="59"/>
      <c r="BT444" s="59"/>
      <c r="BU444" s="59"/>
      <c r="BV444" s="59"/>
      <c r="BW444" s="59"/>
      <c r="BX444" s="59"/>
      <c r="BY444" s="59"/>
      <c r="BZ444" s="59"/>
      <c r="CA444" s="59"/>
      <c r="CB444" s="59"/>
      <c r="CC444" s="59"/>
      <c r="CD444" s="59"/>
      <c r="CE444" s="59"/>
      <c r="CF444" s="59"/>
      <c r="CG444" s="59"/>
      <c r="CH444" s="59"/>
      <c r="CI444" s="59"/>
      <c r="CJ444" s="59"/>
      <c r="CK444" s="59"/>
      <c r="CL444" s="59"/>
      <c r="CM444" s="59"/>
      <c r="CN444" s="59"/>
      <c r="CO444" s="59"/>
      <c r="CP444" s="59"/>
      <c r="CQ444" s="59"/>
      <c r="CR444" s="59"/>
      <c r="CS444" s="59"/>
      <c r="CT444" s="59"/>
      <c r="CU444" s="59"/>
      <c r="CV444" s="59"/>
      <c r="CW444" s="59"/>
      <c r="CX444" s="59"/>
      <c r="CY444" s="59"/>
      <c r="CZ444" s="59"/>
      <c r="DA444" s="59"/>
      <c r="DB444" s="59"/>
      <c r="DC444" s="59"/>
      <c r="DD444" s="59"/>
      <c r="DE444" s="59"/>
      <c r="DF444" s="59"/>
      <c r="DG444" s="59"/>
      <c r="DH444" s="59"/>
      <c r="DI444" s="59"/>
      <c r="DJ444" s="59"/>
      <c r="DK444" s="59"/>
      <c r="DL444" s="59"/>
      <c r="DM444" s="59"/>
      <c r="DN444" s="59"/>
      <c r="DO444" s="59"/>
      <c r="DP444" s="59"/>
      <c r="DQ444" s="59"/>
      <c r="DR444" s="59"/>
      <c r="DS444" s="59"/>
      <c r="DT444" s="59"/>
      <c r="DU444" s="59"/>
      <c r="DV444" s="59"/>
      <c r="DW444" s="59"/>
      <c r="DX444" s="59"/>
      <c r="DY444" s="59"/>
      <c r="DZ444" s="59"/>
      <c r="EA444" s="59"/>
      <c r="EB444" s="59"/>
      <c r="EC444" s="59"/>
      <c r="ED444" s="59"/>
      <c r="EE444" s="59"/>
      <c r="EF444" s="59"/>
      <c r="EG444" s="59"/>
      <c r="EH444" s="59"/>
      <c r="EI444" s="59"/>
      <c r="EJ444" s="59"/>
      <c r="EK444" s="59"/>
      <c r="EL444" s="59"/>
      <c r="EM444" s="59"/>
      <c r="EN444" s="59"/>
      <c r="EO444" s="59"/>
      <c r="EP444" s="59"/>
      <c r="EQ444" s="59"/>
      <c r="ER444" s="59"/>
      <c r="ES444" s="59"/>
      <c r="ET444" s="59"/>
      <c r="EU444" s="59"/>
      <c r="EV444" s="59"/>
      <c r="EW444" s="59"/>
    </row>
    <row r="445" spans="1:153" outlineLevel="1" x14ac:dyDescent="0.2">
      <c r="A445" s="17">
        <v>239</v>
      </c>
      <c r="B445" s="17">
        <v>0</v>
      </c>
      <c r="C445" s="1">
        <v>5.6751149861141513E-7</v>
      </c>
      <c r="D445" s="1">
        <f t="shared" si="31"/>
        <v>-5.6751149861141513E-7</v>
      </c>
      <c r="E445" s="1">
        <f t="shared" si="32"/>
        <v>1.1350233192270395E-6</v>
      </c>
      <c r="F445" s="1">
        <f t="shared" si="33"/>
        <v>-1.0653747318324382E-3</v>
      </c>
      <c r="G445" s="1">
        <f t="shared" si="34"/>
        <v>-7.5333380428658505E-4</v>
      </c>
      <c r="H445" s="1">
        <v>1.0294470006310525E-5</v>
      </c>
      <c r="I445" s="1">
        <f t="shared" si="35"/>
        <v>5.8422935595420067E-12</v>
      </c>
      <c r="J445" s="1">
        <f t="shared" si="36"/>
        <v>-7.533376819026501E-4</v>
      </c>
      <c r="AZ445" s="59"/>
      <c r="BA445" s="59"/>
      <c r="BB445" s="59"/>
      <c r="BC445" s="59"/>
      <c r="BD445" s="59"/>
      <c r="BE445" s="59"/>
      <c r="BF445" s="59"/>
      <c r="BG445" s="72"/>
      <c r="BH445" s="59"/>
      <c r="BI445" s="59"/>
      <c r="BJ445" s="59"/>
      <c r="BK445" s="59">
        <f t="shared" si="37"/>
        <v>1</v>
      </c>
      <c r="BL445" s="59">
        <f t="shared" si="38"/>
        <v>5.6751149861141513E-7</v>
      </c>
      <c r="BM445" s="59" t="e">
        <f t="shared" si="39"/>
        <v>#N/A</v>
      </c>
      <c r="BN445" s="59"/>
      <c r="BO445" s="59"/>
      <c r="BP445" s="59"/>
      <c r="BQ445" s="59"/>
      <c r="BR445" s="59"/>
      <c r="BS445" s="59"/>
      <c r="BT445" s="59"/>
      <c r="BU445" s="59"/>
      <c r="BV445" s="59"/>
      <c r="BW445" s="59"/>
      <c r="BX445" s="59"/>
      <c r="BY445" s="59"/>
      <c r="BZ445" s="59"/>
      <c r="CA445" s="59"/>
      <c r="CB445" s="59"/>
      <c r="CC445" s="59"/>
      <c r="CD445" s="59"/>
      <c r="CE445" s="59"/>
      <c r="CF445" s="59"/>
      <c r="CG445" s="59"/>
      <c r="CH445" s="59"/>
      <c r="CI445" s="59"/>
      <c r="CJ445" s="59"/>
      <c r="CK445" s="59"/>
      <c r="CL445" s="59"/>
      <c r="CM445" s="59"/>
      <c r="CN445" s="59"/>
      <c r="CO445" s="59"/>
      <c r="CP445" s="59"/>
      <c r="CQ445" s="59"/>
      <c r="CR445" s="59"/>
      <c r="CS445" s="59"/>
      <c r="CT445" s="59"/>
      <c r="CU445" s="59"/>
      <c r="CV445" s="59"/>
      <c r="CW445" s="59"/>
      <c r="CX445" s="59"/>
      <c r="CY445" s="59"/>
      <c r="CZ445" s="59"/>
      <c r="DA445" s="59"/>
      <c r="DB445" s="59"/>
      <c r="DC445" s="59"/>
      <c r="DD445" s="59"/>
      <c r="DE445" s="59"/>
      <c r="DF445" s="59"/>
      <c r="DG445" s="59"/>
      <c r="DH445" s="59"/>
      <c r="DI445" s="59"/>
      <c r="DJ445" s="59"/>
      <c r="DK445" s="59"/>
      <c r="DL445" s="59"/>
      <c r="DM445" s="59"/>
      <c r="DN445" s="59"/>
      <c r="DO445" s="59"/>
      <c r="DP445" s="59"/>
      <c r="DQ445" s="59"/>
      <c r="DR445" s="59"/>
      <c r="DS445" s="59"/>
      <c r="DT445" s="59"/>
      <c r="DU445" s="59"/>
      <c r="DV445" s="59"/>
      <c r="DW445" s="59"/>
      <c r="DX445" s="59"/>
      <c r="DY445" s="59"/>
      <c r="DZ445" s="59"/>
      <c r="EA445" s="59"/>
      <c r="EB445" s="59"/>
      <c r="EC445" s="59"/>
      <c r="ED445" s="59"/>
      <c r="EE445" s="59"/>
      <c r="EF445" s="59"/>
      <c r="EG445" s="59"/>
      <c r="EH445" s="59"/>
      <c r="EI445" s="59"/>
      <c r="EJ445" s="59"/>
      <c r="EK445" s="59"/>
      <c r="EL445" s="59"/>
      <c r="EM445" s="59"/>
      <c r="EN445" s="59"/>
      <c r="EO445" s="59"/>
      <c r="EP445" s="59"/>
      <c r="EQ445" s="59"/>
      <c r="ER445" s="59"/>
      <c r="ES445" s="59"/>
      <c r="ET445" s="59"/>
      <c r="EU445" s="59"/>
      <c r="EV445" s="59"/>
      <c r="EW445" s="59"/>
    </row>
    <row r="446" spans="1:153" outlineLevel="1" x14ac:dyDescent="0.2">
      <c r="A446" s="17">
        <v>240</v>
      </c>
      <c r="B446" s="17">
        <v>0</v>
      </c>
      <c r="C446" s="1">
        <v>1.2608687052712561E-6</v>
      </c>
      <c r="D446" s="1">
        <f t="shared" si="31"/>
        <v>-1.2608687052712561E-6</v>
      </c>
      <c r="E446" s="1">
        <f t="shared" si="32"/>
        <v>2.5217390003297698E-6</v>
      </c>
      <c r="F446" s="1">
        <f t="shared" si="33"/>
        <v>-1.5879984257957467E-3</v>
      </c>
      <c r="G446" s="1">
        <f t="shared" si="34"/>
        <v>-1.1228848093474025E-3</v>
      </c>
      <c r="H446" s="1">
        <v>2.2044303810065675E-5</v>
      </c>
      <c r="I446" s="1">
        <f t="shared" si="35"/>
        <v>2.7795620584564037E-11</v>
      </c>
      <c r="J446" s="1">
        <f t="shared" si="36"/>
        <v>-1.122897186158972E-3</v>
      </c>
      <c r="AZ446" s="59"/>
      <c r="BA446" s="59"/>
      <c r="BB446" s="59"/>
      <c r="BC446" s="59"/>
      <c r="BD446" s="59"/>
      <c r="BE446" s="59"/>
      <c r="BF446" s="59"/>
      <c r="BG446" s="72"/>
      <c r="BH446" s="59"/>
      <c r="BI446" s="59"/>
      <c r="BJ446" s="59"/>
      <c r="BK446" s="59">
        <f t="shared" si="37"/>
        <v>1</v>
      </c>
      <c r="BL446" s="59">
        <f t="shared" si="38"/>
        <v>1.2608687052712561E-6</v>
      </c>
      <c r="BM446" s="59" t="e">
        <f t="shared" si="39"/>
        <v>#N/A</v>
      </c>
      <c r="BN446" s="59"/>
      <c r="BO446" s="59"/>
      <c r="BP446" s="59"/>
      <c r="BQ446" s="59"/>
      <c r="BR446" s="59"/>
      <c r="BS446" s="59"/>
      <c r="BT446" s="59"/>
      <c r="BU446" s="59"/>
      <c r="BV446" s="59"/>
      <c r="BW446" s="59"/>
      <c r="BX446" s="59"/>
      <c r="BY446" s="59"/>
      <c r="BZ446" s="59"/>
      <c r="CA446" s="59"/>
      <c r="CB446" s="59"/>
      <c r="CC446" s="59"/>
      <c r="CD446" s="59"/>
      <c r="CE446" s="59"/>
      <c r="CF446" s="59"/>
      <c r="CG446" s="59"/>
      <c r="CH446" s="59"/>
      <c r="CI446" s="59"/>
      <c r="CJ446" s="59"/>
      <c r="CK446" s="59"/>
      <c r="CL446" s="59"/>
      <c r="CM446" s="59"/>
      <c r="CN446" s="59"/>
      <c r="CO446" s="59"/>
      <c r="CP446" s="59"/>
      <c r="CQ446" s="59"/>
      <c r="CR446" s="59"/>
      <c r="CS446" s="59"/>
      <c r="CT446" s="59"/>
      <c r="CU446" s="59"/>
      <c r="CV446" s="59"/>
      <c r="CW446" s="59"/>
      <c r="CX446" s="59"/>
      <c r="CY446" s="59"/>
      <c r="CZ446" s="59"/>
      <c r="DA446" s="59"/>
      <c r="DB446" s="59"/>
      <c r="DC446" s="59"/>
      <c r="DD446" s="59"/>
      <c r="DE446" s="59"/>
      <c r="DF446" s="59"/>
      <c r="DG446" s="59"/>
      <c r="DH446" s="59"/>
      <c r="DI446" s="59"/>
      <c r="DJ446" s="59"/>
      <c r="DK446" s="59"/>
      <c r="DL446" s="59"/>
      <c r="DM446" s="59"/>
      <c r="DN446" s="59"/>
      <c r="DO446" s="59"/>
      <c r="DP446" s="59"/>
      <c r="DQ446" s="59"/>
      <c r="DR446" s="59"/>
      <c r="DS446" s="59"/>
      <c r="DT446" s="59"/>
      <c r="DU446" s="59"/>
      <c r="DV446" s="59"/>
      <c r="DW446" s="59"/>
      <c r="DX446" s="59"/>
      <c r="DY446" s="59"/>
      <c r="DZ446" s="59"/>
      <c r="EA446" s="59"/>
      <c r="EB446" s="59"/>
      <c r="EC446" s="59"/>
      <c r="ED446" s="59"/>
      <c r="EE446" s="59"/>
      <c r="EF446" s="59"/>
      <c r="EG446" s="59"/>
      <c r="EH446" s="59"/>
      <c r="EI446" s="59"/>
      <c r="EJ446" s="59"/>
      <c r="EK446" s="59"/>
      <c r="EL446" s="59"/>
      <c r="EM446" s="59"/>
      <c r="EN446" s="59"/>
      <c r="EO446" s="59"/>
      <c r="EP446" s="59"/>
      <c r="EQ446" s="59"/>
      <c r="ER446" s="59"/>
      <c r="ES446" s="59"/>
      <c r="ET446" s="59"/>
      <c r="EU446" s="59"/>
      <c r="EV446" s="59"/>
      <c r="EW446" s="59"/>
    </row>
    <row r="447" spans="1:153" outlineLevel="1" x14ac:dyDescent="0.2">
      <c r="A447" s="17">
        <v>241</v>
      </c>
      <c r="B447" s="17">
        <v>0</v>
      </c>
      <c r="C447" s="1">
        <v>7.3084769322786678E-3</v>
      </c>
      <c r="D447" s="1">
        <f t="shared" si="31"/>
        <v>-7.3084769322786678E-3</v>
      </c>
      <c r="E447" s="1">
        <f t="shared" si="32"/>
        <v>1.4670629383725025E-2</v>
      </c>
      <c r="F447" s="1">
        <f t="shared" si="33"/>
        <v>-0.1211223735885531</v>
      </c>
      <c r="G447" s="1">
        <f t="shared" si="34"/>
        <v>-8.5803752920093415E-2</v>
      </c>
      <c r="H447" s="1">
        <v>4.2092981473223177E-2</v>
      </c>
      <c r="I447" s="1">
        <f t="shared" si="35"/>
        <v>3.2351833597364736E-4</v>
      </c>
      <c r="J447" s="1">
        <f t="shared" si="36"/>
        <v>-8.7668707935876902E-2</v>
      </c>
      <c r="AZ447" s="59"/>
      <c r="BA447" s="59"/>
      <c r="BB447" s="59"/>
      <c r="BC447" s="59"/>
      <c r="BD447" s="59"/>
      <c r="BE447" s="59"/>
      <c r="BF447" s="59"/>
      <c r="BG447" s="72"/>
      <c r="BH447" s="59"/>
      <c r="BI447" s="59"/>
      <c r="BJ447" s="59"/>
      <c r="BK447" s="59">
        <f t="shared" si="37"/>
        <v>1</v>
      </c>
      <c r="BL447" s="59">
        <f t="shared" si="38"/>
        <v>7.3084769322786678E-3</v>
      </c>
      <c r="BM447" s="59" t="e">
        <f t="shared" si="39"/>
        <v>#N/A</v>
      </c>
      <c r="BN447" s="59"/>
      <c r="BO447" s="59"/>
      <c r="BP447" s="59"/>
      <c r="BQ447" s="59"/>
      <c r="BR447" s="59"/>
      <c r="BS447" s="59"/>
      <c r="BT447" s="59"/>
      <c r="BU447" s="59"/>
      <c r="BV447" s="59"/>
      <c r="BW447" s="59"/>
      <c r="BX447" s="59"/>
      <c r="BY447" s="59"/>
      <c r="BZ447" s="59"/>
      <c r="CA447" s="59"/>
      <c r="CB447" s="59"/>
      <c r="CC447" s="59"/>
      <c r="CD447" s="59"/>
      <c r="CE447" s="59"/>
      <c r="CF447" s="59"/>
      <c r="CG447" s="59"/>
      <c r="CH447" s="59"/>
      <c r="CI447" s="59"/>
      <c r="CJ447" s="59"/>
      <c r="CK447" s="59"/>
      <c r="CL447" s="59"/>
      <c r="CM447" s="59"/>
      <c r="CN447" s="59"/>
      <c r="CO447" s="59"/>
      <c r="CP447" s="59"/>
      <c r="CQ447" s="59"/>
      <c r="CR447" s="59"/>
      <c r="CS447" s="59"/>
      <c r="CT447" s="59"/>
      <c r="CU447" s="59"/>
      <c r="CV447" s="59"/>
      <c r="CW447" s="59"/>
      <c r="CX447" s="59"/>
      <c r="CY447" s="59"/>
      <c r="CZ447" s="59"/>
      <c r="DA447" s="59"/>
      <c r="DB447" s="59"/>
      <c r="DC447" s="59"/>
      <c r="DD447" s="59"/>
      <c r="DE447" s="59"/>
      <c r="DF447" s="59"/>
      <c r="DG447" s="59"/>
      <c r="DH447" s="59"/>
      <c r="DI447" s="59"/>
      <c r="DJ447" s="59"/>
      <c r="DK447" s="59"/>
      <c r="DL447" s="59"/>
      <c r="DM447" s="59"/>
      <c r="DN447" s="59"/>
      <c r="DO447" s="59"/>
      <c r="DP447" s="59"/>
      <c r="DQ447" s="59"/>
      <c r="DR447" s="59"/>
      <c r="DS447" s="59"/>
      <c r="DT447" s="59"/>
      <c r="DU447" s="59"/>
      <c r="DV447" s="59"/>
      <c r="DW447" s="59"/>
      <c r="DX447" s="59"/>
      <c r="DY447" s="59"/>
      <c r="DZ447" s="59"/>
      <c r="EA447" s="59"/>
      <c r="EB447" s="59"/>
      <c r="EC447" s="59"/>
      <c r="ED447" s="59"/>
      <c r="EE447" s="59"/>
      <c r="EF447" s="59"/>
      <c r="EG447" s="59"/>
      <c r="EH447" s="59"/>
      <c r="EI447" s="59"/>
      <c r="EJ447" s="59"/>
      <c r="EK447" s="59"/>
      <c r="EL447" s="59"/>
      <c r="EM447" s="59"/>
      <c r="EN447" s="59"/>
      <c r="EO447" s="59"/>
      <c r="EP447" s="59"/>
      <c r="EQ447" s="59"/>
      <c r="ER447" s="59"/>
      <c r="ES447" s="59"/>
      <c r="ET447" s="59"/>
      <c r="EU447" s="59"/>
      <c r="EV447" s="59"/>
      <c r="EW447" s="59"/>
    </row>
    <row r="448" spans="1:153" outlineLevel="1" x14ac:dyDescent="0.2">
      <c r="A448" s="17">
        <v>242</v>
      </c>
      <c r="B448" s="17">
        <v>0</v>
      </c>
      <c r="C448" s="1">
        <v>1.2559544059700768E-6</v>
      </c>
      <c r="D448" s="1">
        <f t="shared" si="31"/>
        <v>-1.2559544059700768E-6</v>
      </c>
      <c r="E448" s="1">
        <f t="shared" si="32"/>
        <v>2.5119103894496139E-6</v>
      </c>
      <c r="F448" s="1">
        <f t="shared" si="33"/>
        <v>-1.5849007506622027E-3</v>
      </c>
      <c r="G448" s="1">
        <f t="shared" si="34"/>
        <v>-1.1206944201670355E-3</v>
      </c>
      <c r="H448" s="1">
        <v>4.2017680349500317E-5</v>
      </c>
      <c r="I448" s="1">
        <f t="shared" si="35"/>
        <v>5.2774574508473861E-11</v>
      </c>
      <c r="J448" s="1">
        <f t="shared" si="36"/>
        <v>-1.1207179653989832E-3</v>
      </c>
      <c r="AZ448" s="59"/>
      <c r="BA448" s="59"/>
      <c r="BB448" s="59"/>
      <c r="BC448" s="59"/>
      <c r="BD448" s="59"/>
      <c r="BE448" s="59"/>
      <c r="BF448" s="59"/>
      <c r="BG448" s="72"/>
      <c r="BH448" s="59"/>
      <c r="BI448" s="59"/>
      <c r="BJ448" s="59"/>
      <c r="BK448" s="59">
        <f t="shared" si="37"/>
        <v>1</v>
      </c>
      <c r="BL448" s="59">
        <f t="shared" si="38"/>
        <v>1.2559544059700768E-6</v>
      </c>
      <c r="BM448" s="59" t="e">
        <f t="shared" si="39"/>
        <v>#N/A</v>
      </c>
      <c r="BN448" s="59"/>
      <c r="BO448" s="59"/>
      <c r="BP448" s="59"/>
      <c r="BQ448" s="59"/>
      <c r="BR448" s="59"/>
      <c r="BS448" s="59"/>
      <c r="BT448" s="59"/>
      <c r="BU448" s="59"/>
      <c r="BV448" s="59"/>
      <c r="BW448" s="59"/>
      <c r="BX448" s="59"/>
      <c r="BY448" s="59"/>
      <c r="BZ448" s="59"/>
      <c r="CA448" s="59"/>
      <c r="CB448" s="59"/>
      <c r="CC448" s="59"/>
      <c r="CD448" s="59"/>
      <c r="CE448" s="59"/>
      <c r="CF448" s="59"/>
      <c r="CG448" s="59"/>
      <c r="CH448" s="59"/>
      <c r="CI448" s="59"/>
      <c r="CJ448" s="59"/>
      <c r="CK448" s="59"/>
      <c r="CL448" s="59"/>
      <c r="CM448" s="59"/>
      <c r="CN448" s="59"/>
      <c r="CO448" s="59"/>
      <c r="CP448" s="59"/>
      <c r="CQ448" s="59"/>
      <c r="CR448" s="59"/>
      <c r="CS448" s="59"/>
      <c r="CT448" s="59"/>
      <c r="CU448" s="59"/>
      <c r="CV448" s="59"/>
      <c r="CW448" s="59"/>
      <c r="CX448" s="59"/>
      <c r="CY448" s="59"/>
      <c r="CZ448" s="59"/>
      <c r="DA448" s="59"/>
      <c r="DB448" s="59"/>
      <c r="DC448" s="59"/>
      <c r="DD448" s="59"/>
      <c r="DE448" s="59"/>
      <c r="DF448" s="59"/>
      <c r="DG448" s="59"/>
      <c r="DH448" s="59"/>
      <c r="DI448" s="59"/>
      <c r="DJ448" s="59"/>
      <c r="DK448" s="59"/>
      <c r="DL448" s="59"/>
      <c r="DM448" s="59"/>
      <c r="DN448" s="59"/>
      <c r="DO448" s="59"/>
      <c r="DP448" s="59"/>
      <c r="DQ448" s="59"/>
      <c r="DR448" s="59"/>
      <c r="DS448" s="59"/>
      <c r="DT448" s="59"/>
      <c r="DU448" s="59"/>
      <c r="DV448" s="59"/>
      <c r="DW448" s="59"/>
      <c r="DX448" s="59"/>
      <c r="DY448" s="59"/>
      <c r="DZ448" s="59"/>
      <c r="EA448" s="59"/>
      <c r="EB448" s="59"/>
      <c r="EC448" s="59"/>
      <c r="ED448" s="59"/>
      <c r="EE448" s="59"/>
      <c r="EF448" s="59"/>
      <c r="EG448" s="59"/>
      <c r="EH448" s="59"/>
      <c r="EI448" s="59"/>
      <c r="EJ448" s="59"/>
      <c r="EK448" s="59"/>
      <c r="EL448" s="59"/>
      <c r="EM448" s="59"/>
      <c r="EN448" s="59"/>
      <c r="EO448" s="59"/>
      <c r="EP448" s="59"/>
      <c r="EQ448" s="59"/>
      <c r="ER448" s="59"/>
      <c r="ES448" s="59"/>
      <c r="ET448" s="59"/>
      <c r="EU448" s="59"/>
      <c r="EV448" s="59"/>
      <c r="EW448" s="59"/>
    </row>
    <row r="449" spans="1:153" outlineLevel="1" x14ac:dyDescent="0.2">
      <c r="A449" s="17">
        <v>243</v>
      </c>
      <c r="B449" s="17">
        <v>0</v>
      </c>
      <c r="C449" s="1">
        <v>8.3981482035282475E-3</v>
      </c>
      <c r="D449" s="1">
        <f t="shared" si="31"/>
        <v>-8.3981482035282475E-3</v>
      </c>
      <c r="E449" s="1">
        <f t="shared" si="32"/>
        <v>1.6867222679027266E-2</v>
      </c>
      <c r="F449" s="1">
        <f t="shared" si="33"/>
        <v>-0.12987387219540067</v>
      </c>
      <c r="G449" s="1">
        <f t="shared" si="34"/>
        <v>-9.2028660890662251E-2</v>
      </c>
      <c r="H449" s="1">
        <v>3.6157868384911231E-2</v>
      </c>
      <c r="I449" s="1">
        <f t="shared" si="35"/>
        <v>3.1771894996287262E-4</v>
      </c>
      <c r="J449" s="1">
        <f t="shared" si="36"/>
        <v>-9.3738964018658652E-2</v>
      </c>
      <c r="AZ449" s="59"/>
      <c r="BA449" s="59"/>
      <c r="BB449" s="59"/>
      <c r="BC449" s="59"/>
      <c r="BD449" s="59"/>
      <c r="BE449" s="59"/>
      <c r="BF449" s="59"/>
      <c r="BG449" s="72"/>
      <c r="BH449" s="59"/>
      <c r="BI449" s="59"/>
      <c r="BJ449" s="59"/>
      <c r="BK449" s="59">
        <f t="shared" si="37"/>
        <v>1</v>
      </c>
      <c r="BL449" s="59">
        <f t="shared" si="38"/>
        <v>8.3981482035282475E-3</v>
      </c>
      <c r="BM449" s="59" t="e">
        <f t="shared" si="39"/>
        <v>#N/A</v>
      </c>
      <c r="BN449" s="59"/>
      <c r="BO449" s="59"/>
      <c r="BP449" s="59"/>
      <c r="BQ449" s="59"/>
      <c r="BR449" s="59"/>
      <c r="BS449" s="59"/>
      <c r="BT449" s="59"/>
      <c r="BU449" s="59"/>
      <c r="BV449" s="59"/>
      <c r="BW449" s="59"/>
      <c r="BX449" s="59"/>
      <c r="BY449" s="59"/>
      <c r="BZ449" s="59"/>
      <c r="CA449" s="59"/>
      <c r="CB449" s="59"/>
      <c r="CC449" s="59"/>
      <c r="CD449" s="59"/>
      <c r="CE449" s="59"/>
      <c r="CF449" s="59"/>
      <c r="CG449" s="59"/>
      <c r="CH449" s="59"/>
      <c r="CI449" s="59"/>
      <c r="CJ449" s="59"/>
      <c r="CK449" s="59"/>
      <c r="CL449" s="59"/>
      <c r="CM449" s="59"/>
      <c r="CN449" s="59"/>
      <c r="CO449" s="59"/>
      <c r="CP449" s="59"/>
      <c r="CQ449" s="59"/>
      <c r="CR449" s="59"/>
      <c r="CS449" s="59"/>
      <c r="CT449" s="59"/>
      <c r="CU449" s="59"/>
      <c r="CV449" s="59"/>
      <c r="CW449" s="59"/>
      <c r="CX449" s="59"/>
      <c r="CY449" s="59"/>
      <c r="CZ449" s="59"/>
      <c r="DA449" s="59"/>
      <c r="DB449" s="59"/>
      <c r="DC449" s="59"/>
      <c r="DD449" s="59"/>
      <c r="DE449" s="59"/>
      <c r="DF449" s="59"/>
      <c r="DG449" s="59"/>
      <c r="DH449" s="59"/>
      <c r="DI449" s="59"/>
      <c r="DJ449" s="59"/>
      <c r="DK449" s="59"/>
      <c r="DL449" s="59"/>
      <c r="DM449" s="59"/>
      <c r="DN449" s="59"/>
      <c r="DO449" s="59"/>
      <c r="DP449" s="59"/>
      <c r="DQ449" s="59"/>
      <c r="DR449" s="59"/>
      <c r="DS449" s="59"/>
      <c r="DT449" s="59"/>
      <c r="DU449" s="59"/>
      <c r="DV449" s="59"/>
      <c r="DW449" s="59"/>
      <c r="DX449" s="59"/>
      <c r="DY449" s="59"/>
      <c r="DZ449" s="59"/>
      <c r="EA449" s="59"/>
      <c r="EB449" s="59"/>
      <c r="EC449" s="59"/>
      <c r="ED449" s="59"/>
      <c r="EE449" s="59"/>
      <c r="EF449" s="59"/>
      <c r="EG449" s="59"/>
      <c r="EH449" s="59"/>
      <c r="EI449" s="59"/>
      <c r="EJ449" s="59"/>
      <c r="EK449" s="59"/>
      <c r="EL449" s="59"/>
      <c r="EM449" s="59"/>
      <c r="EN449" s="59"/>
      <c r="EO449" s="59"/>
      <c r="EP449" s="59"/>
      <c r="EQ449" s="59"/>
      <c r="ER449" s="59"/>
      <c r="ES449" s="59"/>
      <c r="ET449" s="59"/>
      <c r="EU449" s="59"/>
      <c r="EV449" s="59"/>
      <c r="EW449" s="59"/>
    </row>
    <row r="450" spans="1:153" outlineLevel="1" x14ac:dyDescent="0.2">
      <c r="A450" s="17">
        <v>244</v>
      </c>
      <c r="B450" s="17">
        <v>0</v>
      </c>
      <c r="C450" s="1">
        <v>3.4693074035769503E-4</v>
      </c>
      <c r="D450" s="1">
        <f t="shared" si="31"/>
        <v>-3.4693074035769503E-4</v>
      </c>
      <c r="E450" s="1">
        <f t="shared" si="32"/>
        <v>6.9398186949908925E-4</v>
      </c>
      <c r="F450" s="1">
        <f t="shared" si="33"/>
        <v>-2.6343535630189985E-2</v>
      </c>
      <c r="G450" s="1">
        <f t="shared" si="34"/>
        <v>-1.8629308711482061E-2</v>
      </c>
      <c r="H450" s="1">
        <v>2.7654597791202393E-3</v>
      </c>
      <c r="I450" s="1">
        <f t="shared" si="35"/>
        <v>9.6241750435043453E-7</v>
      </c>
      <c r="J450" s="1">
        <f t="shared" si="36"/>
        <v>-1.8655121564118842E-2</v>
      </c>
      <c r="AZ450" s="59"/>
      <c r="BA450" s="59"/>
      <c r="BB450" s="59"/>
      <c r="BC450" s="59"/>
      <c r="BD450" s="59"/>
      <c r="BE450" s="59"/>
      <c r="BF450" s="59"/>
      <c r="BG450" s="72"/>
      <c r="BH450" s="59"/>
      <c r="BI450" s="59"/>
      <c r="BJ450" s="59"/>
      <c r="BK450" s="59">
        <f t="shared" si="37"/>
        <v>1</v>
      </c>
      <c r="BL450" s="59">
        <f t="shared" si="38"/>
        <v>3.4693074035769503E-4</v>
      </c>
      <c r="BM450" s="59" t="e">
        <f t="shared" si="39"/>
        <v>#N/A</v>
      </c>
      <c r="BN450" s="59"/>
      <c r="BO450" s="59"/>
      <c r="BP450" s="59"/>
      <c r="BQ450" s="59"/>
      <c r="BR450" s="59"/>
      <c r="BS450" s="59"/>
      <c r="BT450" s="59"/>
      <c r="BU450" s="59"/>
      <c r="BV450" s="59"/>
      <c r="BW450" s="59"/>
      <c r="BX450" s="59"/>
      <c r="BY450" s="59"/>
      <c r="BZ450" s="59"/>
      <c r="CA450" s="59"/>
      <c r="CB450" s="59"/>
      <c r="CC450" s="59"/>
      <c r="CD450" s="59"/>
      <c r="CE450" s="59"/>
      <c r="CF450" s="59"/>
      <c r="CG450" s="59"/>
      <c r="CH450" s="59"/>
      <c r="CI450" s="59"/>
      <c r="CJ450" s="59"/>
      <c r="CK450" s="59"/>
      <c r="CL450" s="59"/>
      <c r="CM450" s="59"/>
      <c r="CN450" s="59"/>
      <c r="CO450" s="59"/>
      <c r="CP450" s="59"/>
      <c r="CQ450" s="59"/>
      <c r="CR450" s="59"/>
      <c r="CS450" s="59"/>
      <c r="CT450" s="59"/>
      <c r="CU450" s="59"/>
      <c r="CV450" s="59"/>
      <c r="CW450" s="59"/>
      <c r="CX450" s="59"/>
      <c r="CY450" s="59"/>
      <c r="CZ450" s="59"/>
      <c r="DA450" s="59"/>
      <c r="DB450" s="59"/>
      <c r="DC450" s="59"/>
      <c r="DD450" s="59"/>
      <c r="DE450" s="59"/>
      <c r="DF450" s="59"/>
      <c r="DG450" s="59"/>
      <c r="DH450" s="59"/>
      <c r="DI450" s="59"/>
      <c r="DJ450" s="59"/>
      <c r="DK450" s="59"/>
      <c r="DL450" s="59"/>
      <c r="DM450" s="59"/>
      <c r="DN450" s="59"/>
      <c r="DO450" s="59"/>
      <c r="DP450" s="59"/>
      <c r="DQ450" s="59"/>
      <c r="DR450" s="59"/>
      <c r="DS450" s="59"/>
      <c r="DT450" s="59"/>
      <c r="DU450" s="59"/>
      <c r="DV450" s="59"/>
      <c r="DW450" s="59"/>
      <c r="DX450" s="59"/>
      <c r="DY450" s="59"/>
      <c r="DZ450" s="59"/>
      <c r="EA450" s="59"/>
      <c r="EB450" s="59"/>
      <c r="EC450" s="59"/>
      <c r="ED450" s="59"/>
      <c r="EE450" s="59"/>
      <c r="EF450" s="59"/>
      <c r="EG450" s="59"/>
      <c r="EH450" s="59"/>
      <c r="EI450" s="59"/>
      <c r="EJ450" s="59"/>
      <c r="EK450" s="59"/>
      <c r="EL450" s="59"/>
      <c r="EM450" s="59"/>
      <c r="EN450" s="59"/>
      <c r="EO450" s="59"/>
      <c r="EP450" s="59"/>
      <c r="EQ450" s="59"/>
      <c r="ER450" s="59"/>
      <c r="ES450" s="59"/>
      <c r="ET450" s="59"/>
      <c r="EU450" s="59"/>
      <c r="EV450" s="59"/>
      <c r="EW450" s="59"/>
    </row>
    <row r="451" spans="1:153" outlineLevel="1" x14ac:dyDescent="0.2">
      <c r="A451" s="17">
        <v>245</v>
      </c>
      <c r="B451" s="17">
        <v>0</v>
      </c>
      <c r="C451" s="1">
        <v>6.7508538730436351E-5</v>
      </c>
      <c r="D451" s="1">
        <f t="shared" si="31"/>
        <v>-6.7508538730436351E-5</v>
      </c>
      <c r="E451" s="1">
        <f t="shared" si="32"/>
        <v>1.3502163506880888E-4</v>
      </c>
      <c r="F451" s="1">
        <f t="shared" si="33"/>
        <v>-1.1619881026448115E-2</v>
      </c>
      <c r="G451" s="1">
        <f t="shared" si="34"/>
        <v>-8.2166353479342282E-3</v>
      </c>
      <c r="H451" s="1">
        <v>8.3747549914342913E-4</v>
      </c>
      <c r="I451" s="1">
        <f t="shared" si="35"/>
        <v>5.6587955166578465E-8</v>
      </c>
      <c r="J451" s="1">
        <f t="shared" si="36"/>
        <v>-8.2200781259115056E-3</v>
      </c>
      <c r="AZ451" s="59"/>
      <c r="BA451" s="59"/>
      <c r="BB451" s="59"/>
      <c r="BC451" s="59"/>
      <c r="BD451" s="59"/>
      <c r="BE451" s="59"/>
      <c r="BF451" s="59"/>
      <c r="BG451" s="72"/>
      <c r="BH451" s="59"/>
      <c r="BI451" s="59"/>
      <c r="BJ451" s="59"/>
      <c r="BK451" s="59">
        <f t="shared" si="37"/>
        <v>1</v>
      </c>
      <c r="BL451" s="59">
        <f t="shared" si="38"/>
        <v>6.7508538730436351E-5</v>
      </c>
      <c r="BM451" s="59" t="e">
        <f t="shared" si="39"/>
        <v>#N/A</v>
      </c>
      <c r="BN451" s="59"/>
      <c r="BO451" s="59"/>
      <c r="BP451" s="59"/>
      <c r="BQ451" s="59"/>
      <c r="BR451" s="59"/>
      <c r="BS451" s="59"/>
      <c r="BT451" s="59"/>
      <c r="BU451" s="59"/>
      <c r="BV451" s="59"/>
      <c r="BW451" s="59"/>
      <c r="BX451" s="59"/>
      <c r="BY451" s="59"/>
      <c r="BZ451" s="59"/>
      <c r="CA451" s="59"/>
      <c r="CB451" s="59"/>
      <c r="CC451" s="59"/>
      <c r="CD451" s="59"/>
      <c r="CE451" s="59"/>
      <c r="CF451" s="59"/>
      <c r="CG451" s="59"/>
      <c r="CH451" s="59"/>
      <c r="CI451" s="59"/>
      <c r="CJ451" s="59"/>
      <c r="CK451" s="59"/>
      <c r="CL451" s="59"/>
      <c r="CM451" s="59"/>
      <c r="CN451" s="59"/>
      <c r="CO451" s="59"/>
      <c r="CP451" s="59"/>
      <c r="CQ451" s="59"/>
      <c r="CR451" s="59"/>
      <c r="CS451" s="59"/>
      <c r="CT451" s="59"/>
      <c r="CU451" s="59"/>
      <c r="CV451" s="59"/>
      <c r="CW451" s="59"/>
      <c r="CX451" s="59"/>
      <c r="CY451" s="59"/>
      <c r="CZ451" s="59"/>
      <c r="DA451" s="59"/>
      <c r="DB451" s="59"/>
      <c r="DC451" s="59"/>
      <c r="DD451" s="59"/>
      <c r="DE451" s="59"/>
      <c r="DF451" s="59"/>
      <c r="DG451" s="59"/>
      <c r="DH451" s="59"/>
      <c r="DI451" s="59"/>
      <c r="DJ451" s="59"/>
      <c r="DK451" s="59"/>
      <c r="DL451" s="59"/>
      <c r="DM451" s="59"/>
      <c r="DN451" s="59"/>
      <c r="DO451" s="59"/>
      <c r="DP451" s="59"/>
      <c r="DQ451" s="59"/>
      <c r="DR451" s="59"/>
      <c r="DS451" s="59"/>
      <c r="DT451" s="59"/>
      <c r="DU451" s="59"/>
      <c r="DV451" s="59"/>
      <c r="DW451" s="59"/>
      <c r="DX451" s="59"/>
      <c r="DY451" s="59"/>
      <c r="DZ451" s="59"/>
      <c r="EA451" s="59"/>
      <c r="EB451" s="59"/>
      <c r="EC451" s="59"/>
      <c r="ED451" s="59"/>
      <c r="EE451" s="59"/>
      <c r="EF451" s="59"/>
      <c r="EG451" s="59"/>
      <c r="EH451" s="59"/>
      <c r="EI451" s="59"/>
      <c r="EJ451" s="59"/>
      <c r="EK451" s="59"/>
      <c r="EL451" s="59"/>
      <c r="EM451" s="59"/>
      <c r="EN451" s="59"/>
      <c r="EO451" s="59"/>
      <c r="EP451" s="59"/>
      <c r="EQ451" s="59"/>
      <c r="ER451" s="59"/>
      <c r="ES451" s="59"/>
      <c r="ET451" s="59"/>
      <c r="EU451" s="59"/>
      <c r="EV451" s="59"/>
      <c r="EW451" s="59"/>
    </row>
    <row r="452" spans="1:153" outlineLevel="1" x14ac:dyDescent="0.2">
      <c r="A452" s="17">
        <v>246</v>
      </c>
      <c r="B452" s="17">
        <v>0</v>
      </c>
      <c r="C452" s="1">
        <v>8.95181811511595E-3</v>
      </c>
      <c r="D452" s="1">
        <f t="shared" si="31"/>
        <v>-8.95181811511595E-3</v>
      </c>
      <c r="E452" s="1">
        <f t="shared" si="32"/>
        <v>1.7984252748024898E-2</v>
      </c>
      <c r="F452" s="1">
        <f t="shared" si="33"/>
        <v>-0.13410537926580313</v>
      </c>
      <c r="G452" s="1">
        <f t="shared" si="34"/>
        <v>-9.5040396656805082E-2</v>
      </c>
      <c r="H452" s="1">
        <v>5.7485844365350466E-2</v>
      </c>
      <c r="I452" s="1">
        <f t="shared" si="35"/>
        <v>5.509212364923575E-4</v>
      </c>
      <c r="J452" s="1">
        <f t="shared" si="36"/>
        <v>-9.7895854014228831E-2</v>
      </c>
      <c r="AZ452" s="59"/>
      <c r="BA452" s="59"/>
      <c r="BB452" s="59"/>
      <c r="BC452" s="59"/>
      <c r="BD452" s="59"/>
      <c r="BE452" s="59"/>
      <c r="BF452" s="59"/>
      <c r="BG452" s="72"/>
      <c r="BH452" s="59"/>
      <c r="BI452" s="59"/>
      <c r="BJ452" s="59"/>
      <c r="BK452" s="59">
        <f t="shared" si="37"/>
        <v>1</v>
      </c>
      <c r="BL452" s="59">
        <f t="shared" si="38"/>
        <v>8.95181811511595E-3</v>
      </c>
      <c r="BM452" s="59" t="e">
        <f t="shared" si="39"/>
        <v>#N/A</v>
      </c>
      <c r="BN452" s="59"/>
      <c r="BO452" s="59"/>
      <c r="BP452" s="59"/>
      <c r="BQ452" s="59"/>
      <c r="BR452" s="59"/>
      <c r="BS452" s="59"/>
      <c r="BT452" s="59"/>
      <c r="BU452" s="59"/>
      <c r="BV452" s="59"/>
      <c r="BW452" s="59"/>
      <c r="BX452" s="59"/>
      <c r="BY452" s="59"/>
      <c r="BZ452" s="59"/>
      <c r="CA452" s="59"/>
      <c r="CB452" s="59"/>
      <c r="CC452" s="59"/>
      <c r="CD452" s="59"/>
      <c r="CE452" s="59"/>
      <c r="CF452" s="59"/>
      <c r="CG452" s="59"/>
      <c r="CH452" s="59"/>
      <c r="CI452" s="59"/>
      <c r="CJ452" s="59"/>
      <c r="CK452" s="59"/>
      <c r="CL452" s="59"/>
      <c r="CM452" s="59"/>
      <c r="CN452" s="59"/>
      <c r="CO452" s="59"/>
      <c r="CP452" s="59"/>
      <c r="CQ452" s="59"/>
      <c r="CR452" s="59"/>
      <c r="CS452" s="59"/>
      <c r="CT452" s="59"/>
      <c r="CU452" s="59"/>
      <c r="CV452" s="59"/>
      <c r="CW452" s="59"/>
      <c r="CX452" s="59"/>
      <c r="CY452" s="59"/>
      <c r="CZ452" s="59"/>
      <c r="DA452" s="59"/>
      <c r="DB452" s="59"/>
      <c r="DC452" s="59"/>
      <c r="DD452" s="59"/>
      <c r="DE452" s="59"/>
      <c r="DF452" s="59"/>
      <c r="DG452" s="59"/>
      <c r="DH452" s="59"/>
      <c r="DI452" s="59"/>
      <c r="DJ452" s="59"/>
      <c r="DK452" s="59"/>
      <c r="DL452" s="59"/>
      <c r="DM452" s="59"/>
      <c r="DN452" s="59"/>
      <c r="DO452" s="59"/>
      <c r="DP452" s="59"/>
      <c r="DQ452" s="59"/>
      <c r="DR452" s="59"/>
      <c r="DS452" s="59"/>
      <c r="DT452" s="59"/>
      <c r="DU452" s="59"/>
      <c r="DV452" s="59"/>
      <c r="DW452" s="59"/>
      <c r="DX452" s="59"/>
      <c r="DY452" s="59"/>
      <c r="DZ452" s="59"/>
      <c r="EA452" s="59"/>
      <c r="EB452" s="59"/>
      <c r="EC452" s="59"/>
      <c r="ED452" s="59"/>
      <c r="EE452" s="59"/>
      <c r="EF452" s="59"/>
      <c r="EG452" s="59"/>
      <c r="EH452" s="59"/>
      <c r="EI452" s="59"/>
      <c r="EJ452" s="59"/>
      <c r="EK452" s="59"/>
      <c r="EL452" s="59"/>
      <c r="EM452" s="59"/>
      <c r="EN452" s="59"/>
      <c r="EO452" s="59"/>
      <c r="EP452" s="59"/>
      <c r="EQ452" s="59"/>
      <c r="ER452" s="59"/>
      <c r="ES452" s="59"/>
      <c r="ET452" s="59"/>
      <c r="EU452" s="59"/>
      <c r="EV452" s="59"/>
      <c r="EW452" s="59"/>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6B1B6DF7-EDC0-41C1-879A-15E68126B394}">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4597" r:id="rId3" name="Spinner 21">
              <controlPr defaultSize="0" autoPict="0">
                <anchor moveWithCells="1" sizeWithCells="1">
                  <from>
                    <xdr:col>9</xdr:col>
                    <xdr:colOff>0</xdr:colOff>
                    <xdr:row>9</xdr:row>
                    <xdr:rowOff>0</xdr:rowOff>
                  </from>
                  <to>
                    <xdr:col>10</xdr:col>
                    <xdr:colOff>0</xdr:colOff>
                    <xdr:row>11</xdr:row>
                    <xdr:rowOff>114300</xdr:rowOff>
                  </to>
                </anchor>
              </controlPr>
            </control>
          </mc:Choice>
        </mc:AlternateContent>
        <mc:AlternateContent xmlns:mc="http://schemas.openxmlformats.org/markup-compatibility/2006">
          <mc:Choice Requires="x14">
            <control shapeId="24598" r:id="rId4" name="Spinner 22">
              <controlPr defaultSize="0" autoPict="0">
                <anchor moveWithCells="1" sizeWithCells="1">
                  <from>
                    <xdr:col>9</xdr:col>
                    <xdr:colOff>0</xdr:colOff>
                    <xdr:row>95</xdr:row>
                    <xdr:rowOff>0</xdr:rowOff>
                  </from>
                  <to>
                    <xdr:col>10</xdr:col>
                    <xdr:colOff>0</xdr:colOff>
                    <xdr:row>97</xdr:row>
                    <xdr:rowOff>121920</xdr:rowOff>
                  </to>
                </anchor>
              </controlPr>
            </control>
          </mc:Choice>
        </mc:AlternateContent>
        <mc:AlternateContent xmlns:mc="http://schemas.openxmlformats.org/markup-compatibility/2006">
          <mc:Choice Requires="x14">
            <control shapeId="24599" r:id="rId5" name="Spinner 23">
              <controlPr defaultSize="0" autoPict="0">
                <anchor moveWithCells="1" sizeWithCells="1">
                  <from>
                    <xdr:col>9</xdr:col>
                    <xdr:colOff>60960</xdr:colOff>
                    <xdr:row>62</xdr:row>
                    <xdr:rowOff>0</xdr:rowOff>
                  </from>
                  <to>
                    <xdr:col>10</xdr:col>
                    <xdr:colOff>60960</xdr:colOff>
                    <xdr:row>64</xdr:row>
                    <xdr:rowOff>121920</xdr:rowOff>
                  </to>
                </anchor>
              </controlPr>
            </control>
          </mc:Choice>
        </mc:AlternateContent>
        <mc:AlternateContent xmlns:mc="http://schemas.openxmlformats.org/markup-compatibility/2006">
          <mc:Choice Requires="x14">
            <control shapeId="24600" r:id="rId6" name="Spinner 24">
              <controlPr defaultSize="0" autoPict="0">
                <anchor moveWithCells="1" sizeWithCells="1">
                  <from>
                    <xdr:col>9</xdr:col>
                    <xdr:colOff>60960</xdr:colOff>
                    <xdr:row>80</xdr:row>
                    <xdr:rowOff>0</xdr:rowOff>
                  </from>
                  <to>
                    <xdr:col>10</xdr:col>
                    <xdr:colOff>60960</xdr:colOff>
                    <xdr:row>82</xdr:row>
                    <xdr:rowOff>121920</xdr:rowOff>
                  </to>
                </anchor>
              </controlPr>
            </control>
          </mc:Choice>
        </mc:AlternateContent>
        <mc:AlternateContent xmlns:mc="http://schemas.openxmlformats.org/markup-compatibility/2006">
          <mc:Choice Requires="x14">
            <control shapeId="24601" r:id="rId7" name="Spinner 25">
              <controlPr defaultSize="0" autoPict="0">
                <anchor moveWithCells="1" sizeWithCells="1">
                  <from>
                    <xdr:col>9</xdr:col>
                    <xdr:colOff>0</xdr:colOff>
                    <xdr:row>169</xdr:row>
                    <xdr:rowOff>0</xdr:rowOff>
                  </from>
                  <to>
                    <xdr:col>10</xdr:col>
                    <xdr:colOff>0</xdr:colOff>
                    <xdr:row>171</xdr:row>
                    <xdr:rowOff>121920</xdr:rowOff>
                  </to>
                </anchor>
              </controlPr>
            </control>
          </mc:Choice>
        </mc:AlternateContent>
        <mc:AlternateContent xmlns:mc="http://schemas.openxmlformats.org/markup-compatibility/2006">
          <mc:Choice Requires="x14">
            <control shapeId="24602" r:id="rId8" name="Spinner 26">
              <controlPr defaultSize="0" autoPict="0">
                <anchor moveWithCells="1" sizeWithCells="1">
                  <from>
                    <xdr:col>9</xdr:col>
                    <xdr:colOff>0</xdr:colOff>
                    <xdr:row>192</xdr:row>
                    <xdr:rowOff>0</xdr:rowOff>
                  </from>
                  <to>
                    <xdr:col>10</xdr:col>
                    <xdr:colOff>0</xdr:colOff>
                    <xdr:row>194</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E56D8-3D6D-43BB-999B-151CDF6ED1DE}">
  <dimension ref="A1:N52"/>
  <sheetViews>
    <sheetView showGridLines="0" showRowColHeaders="0" topLeftCell="A3" zoomScaleNormal="100" workbookViewId="0">
      <pane xSplit="1" topLeftCell="B1" activePane="topRight" state="frozenSplit"/>
      <selection pane="topRight" activeCell="B28" sqref="B28"/>
    </sheetView>
  </sheetViews>
  <sheetFormatPr defaultRowHeight="10.199999999999999" x14ac:dyDescent="0.2"/>
  <cols>
    <col min="1" max="1" width="38.77734375" style="26" bestFit="1" customWidth="1"/>
    <col min="2" max="5" width="16.77734375" style="26" customWidth="1"/>
    <col min="6" max="16384" width="8.88671875" style="26"/>
  </cols>
  <sheetData>
    <row r="1" spans="1:14" x14ac:dyDescent="0.2">
      <c r="A1" s="60" t="s">
        <v>217</v>
      </c>
      <c r="M1" s="66" t="s">
        <v>258</v>
      </c>
      <c r="N1" s="66" t="s">
        <v>259</v>
      </c>
    </row>
    <row r="3" spans="1:14" x14ac:dyDescent="0.2">
      <c r="A3" s="62" t="s">
        <v>218</v>
      </c>
      <c r="B3" s="61" t="s">
        <v>234</v>
      </c>
      <c r="C3" s="61" t="s">
        <v>234</v>
      </c>
      <c r="D3" s="61" t="s">
        <v>234</v>
      </c>
      <c r="E3" s="61" t="s">
        <v>234</v>
      </c>
    </row>
    <row r="4" spans="1:14" x14ac:dyDescent="0.2">
      <c r="A4" s="63" t="s">
        <v>219</v>
      </c>
      <c r="B4" s="26" t="s">
        <v>76</v>
      </c>
      <c r="C4" s="26" t="s">
        <v>262</v>
      </c>
      <c r="D4" s="26" t="s">
        <v>289</v>
      </c>
      <c r="E4" s="26" t="s">
        <v>318</v>
      </c>
    </row>
    <row r="5" spans="1:14" x14ac:dyDescent="0.2">
      <c r="A5" s="63" t="s">
        <v>220</v>
      </c>
      <c r="B5" s="65">
        <v>43221.420902777776</v>
      </c>
      <c r="C5" s="65">
        <v>43221.423136574071</v>
      </c>
      <c r="D5" s="65">
        <v>43221.428784722222</v>
      </c>
      <c r="E5" s="65">
        <v>43221.4450462963</v>
      </c>
    </row>
    <row r="6" spans="1:14" x14ac:dyDescent="0.2">
      <c r="A6" s="64" t="s">
        <v>221</v>
      </c>
      <c r="B6" s="66" t="s">
        <v>235</v>
      </c>
      <c r="C6" s="183" t="s">
        <v>272</v>
      </c>
      <c r="D6" s="183" t="s">
        <v>300</v>
      </c>
      <c r="E6" s="183" t="s">
        <v>334</v>
      </c>
      <c r="F6" s="69"/>
    </row>
    <row r="7" spans="1:14" x14ac:dyDescent="0.2">
      <c r="A7" s="63" t="s">
        <v>222</v>
      </c>
      <c r="B7" s="68" t="s">
        <v>236</v>
      </c>
      <c r="C7" s="185" t="s">
        <v>273</v>
      </c>
      <c r="D7" s="185" t="s">
        <v>301</v>
      </c>
      <c r="E7" s="185" t="s">
        <v>335</v>
      </c>
      <c r="F7" s="69"/>
    </row>
    <row r="8" spans="1:14" x14ac:dyDescent="0.2">
      <c r="A8" s="63" t="s">
        <v>92</v>
      </c>
      <c r="B8" s="26">
        <v>7.3170731707317069E-2</v>
      </c>
      <c r="C8" s="69">
        <v>7.3170731707317069E-2</v>
      </c>
      <c r="D8" s="69">
        <v>7.3170731707317069E-2</v>
      </c>
      <c r="E8" s="69">
        <v>7.3170731707317069E-2</v>
      </c>
      <c r="F8" s="69"/>
    </row>
    <row r="9" spans="1:14" x14ac:dyDescent="0.2">
      <c r="A9" s="63" t="s">
        <v>223</v>
      </c>
      <c r="B9" s="26">
        <v>0.260416542732471</v>
      </c>
      <c r="C9" s="69">
        <v>0.260416542732471</v>
      </c>
      <c r="D9" s="69">
        <v>0.260416542732471</v>
      </c>
      <c r="E9" s="69">
        <v>0.260416542732471</v>
      </c>
      <c r="F9" s="69"/>
    </row>
    <row r="10" spans="1:14" x14ac:dyDescent="0.2">
      <c r="A10" s="63" t="s">
        <v>91</v>
      </c>
      <c r="B10" s="70">
        <v>4.5171166657110364E-4</v>
      </c>
      <c r="C10" s="70">
        <v>0.10988710175436478</v>
      </c>
      <c r="D10" s="70">
        <v>0.10983777248415826</v>
      </c>
      <c r="E10" s="70">
        <v>0.14164166241399651</v>
      </c>
      <c r="F10" s="69"/>
    </row>
    <row r="11" spans="1:14" x14ac:dyDescent="0.2">
      <c r="A11" s="63" t="s">
        <v>114</v>
      </c>
      <c r="B11" s="70">
        <v>0.99962751913005254</v>
      </c>
      <c r="C11" s="70">
        <v>0.84629207998380629</v>
      </c>
      <c r="D11" s="70">
        <v>0.84638691529339538</v>
      </c>
      <c r="E11" s="70">
        <v>0.72682080011640382</v>
      </c>
      <c r="F11" s="69"/>
    </row>
    <row r="12" spans="1:14" x14ac:dyDescent="0.2">
      <c r="A12" s="63" t="s">
        <v>224</v>
      </c>
      <c r="B12" s="70">
        <v>0.70456926103714945</v>
      </c>
      <c r="C12" s="70">
        <v>0.62888073191535132</v>
      </c>
      <c r="D12" s="70">
        <v>0.6134461852200509</v>
      </c>
      <c r="E12" s="70">
        <v>0.44729192402839035</v>
      </c>
      <c r="F12" s="69"/>
    </row>
    <row r="13" spans="1:14" x14ac:dyDescent="0.2">
      <c r="A13" s="63" t="s">
        <v>225</v>
      </c>
      <c r="B13" s="26">
        <v>8.1423346436565858</v>
      </c>
      <c r="C13" s="69">
        <v>5.3499235758694308</v>
      </c>
      <c r="D13" s="69">
        <v>5.3640224576607656</v>
      </c>
      <c r="E13" s="69">
        <v>2.8012646391417357</v>
      </c>
      <c r="F13" s="69"/>
    </row>
    <row r="14" spans="1:14" x14ac:dyDescent="0.2">
      <c r="A14" s="63" t="s">
        <v>112</v>
      </c>
      <c r="B14" s="26">
        <v>38.047971113059127</v>
      </c>
      <c r="C14" s="69">
        <v>47.795754907413155</v>
      </c>
      <c r="D14" s="69">
        <v>49.7835412456513</v>
      </c>
      <c r="E14" s="69">
        <v>71.182237103521828</v>
      </c>
      <c r="F14" s="69"/>
    </row>
    <row r="15" spans="1:14" x14ac:dyDescent="0.2">
      <c r="A15" s="63" t="s">
        <v>226</v>
      </c>
      <c r="B15" s="26">
        <v>0.64473684210526316</v>
      </c>
      <c r="C15" s="69">
        <v>0.99683235867446407</v>
      </c>
      <c r="D15" s="69">
        <v>0.99658869395711513</v>
      </c>
      <c r="E15" s="69">
        <v>0.96150097465886952</v>
      </c>
      <c r="F15" s="69"/>
    </row>
    <row r="16" spans="1:14" x14ac:dyDescent="0.2">
      <c r="A16" s="63" t="s">
        <v>227</v>
      </c>
      <c r="B16" s="26">
        <v>0.5</v>
      </c>
      <c r="C16" s="69">
        <v>0.5</v>
      </c>
      <c r="D16" s="69">
        <v>0.5</v>
      </c>
      <c r="E16" s="69">
        <v>0.5</v>
      </c>
      <c r="F16" s="69"/>
    </row>
    <row r="17" spans="1:6" x14ac:dyDescent="0.2">
      <c r="A17" s="63" t="s">
        <v>228</v>
      </c>
      <c r="B17" s="67">
        <v>1</v>
      </c>
      <c r="C17" s="184">
        <v>0.9837398373983739</v>
      </c>
      <c r="D17" s="184">
        <v>0.9837398373983739</v>
      </c>
      <c r="E17" s="184">
        <v>0.97560975609756095</v>
      </c>
      <c r="F17" s="69"/>
    </row>
    <row r="18" spans="1:6" x14ac:dyDescent="0.2">
      <c r="A18" s="63" t="s">
        <v>229</v>
      </c>
      <c r="B18" s="67">
        <v>1</v>
      </c>
      <c r="C18" s="184">
        <v>0.83333333333333337</v>
      </c>
      <c r="D18" s="184">
        <v>0.83333333333333337</v>
      </c>
      <c r="E18" s="184">
        <v>0.77777777777777779</v>
      </c>
      <c r="F18" s="69"/>
    </row>
    <row r="19" spans="1:6" x14ac:dyDescent="0.2">
      <c r="A19" s="63" t="s">
        <v>230</v>
      </c>
      <c r="B19" s="67">
        <v>1</v>
      </c>
      <c r="C19" s="184">
        <v>0.99561403508771917</v>
      </c>
      <c r="D19" s="184">
        <v>0.99561403508771917</v>
      </c>
      <c r="E19" s="184">
        <v>0.99122807017543857</v>
      </c>
      <c r="F19" s="69"/>
    </row>
    <row r="20" spans="1:6" x14ac:dyDescent="0.2">
      <c r="A20" s="63" t="s">
        <v>231</v>
      </c>
      <c r="B20" s="69"/>
      <c r="C20" s="69"/>
      <c r="D20" s="69"/>
      <c r="E20" s="69"/>
      <c r="F20" s="69"/>
    </row>
    <row r="21" spans="1:6" x14ac:dyDescent="0.2">
      <c r="A21" s="63" t="s">
        <v>228</v>
      </c>
      <c r="B21" s="69"/>
      <c r="C21" s="69"/>
      <c r="D21" s="69"/>
      <c r="E21" s="69"/>
      <c r="F21" s="69"/>
    </row>
    <row r="22" spans="1:6" x14ac:dyDescent="0.2">
      <c r="A22" s="63" t="s">
        <v>229</v>
      </c>
      <c r="B22" s="69"/>
      <c r="C22" s="69"/>
      <c r="D22" s="69"/>
      <c r="E22" s="69"/>
      <c r="F22" s="69"/>
    </row>
    <row r="23" spans="1:6" x14ac:dyDescent="0.2">
      <c r="A23" s="63" t="s">
        <v>230</v>
      </c>
      <c r="B23" s="69"/>
      <c r="C23" s="69"/>
      <c r="D23" s="69"/>
      <c r="E23" s="69"/>
      <c r="F23" s="69"/>
    </row>
    <row r="25" spans="1:6" x14ac:dyDescent="0.2">
      <c r="A25" s="64" t="s">
        <v>232</v>
      </c>
      <c r="B25" s="26" t="s">
        <v>76</v>
      </c>
      <c r="C25" s="69" t="s">
        <v>262</v>
      </c>
      <c r="D25" s="69" t="s">
        <v>289</v>
      </c>
      <c r="E25" s="69" t="s">
        <v>318</v>
      </c>
      <c r="F25" s="69"/>
    </row>
    <row r="26" spans="1:6" x14ac:dyDescent="0.2">
      <c r="A26" s="63" t="s">
        <v>233</v>
      </c>
      <c r="B26" s="26" t="s">
        <v>237</v>
      </c>
      <c r="C26" s="69" t="s">
        <v>237</v>
      </c>
      <c r="D26" s="69" t="s">
        <v>237</v>
      </c>
      <c r="E26" s="69" t="s">
        <v>237</v>
      </c>
      <c r="F26" s="69"/>
    </row>
    <row r="27" spans="1:6" x14ac:dyDescent="0.2">
      <c r="A27" s="63" t="s">
        <v>105</v>
      </c>
      <c r="B27" s="70" t="s">
        <v>238</v>
      </c>
      <c r="C27" s="70" t="s">
        <v>274</v>
      </c>
      <c r="D27" s="70" t="s">
        <v>302</v>
      </c>
      <c r="E27" s="70" t="s">
        <v>336</v>
      </c>
      <c r="F27" s="69"/>
    </row>
    <row r="28" spans="1:6" x14ac:dyDescent="0.2">
      <c r="A28" s="63" t="s">
        <v>9</v>
      </c>
      <c r="B28" s="70" t="s">
        <v>239</v>
      </c>
      <c r="C28" s="70" t="s">
        <v>275</v>
      </c>
      <c r="D28" s="70" t="s">
        <v>303</v>
      </c>
      <c r="E28" s="70" t="s">
        <v>337</v>
      </c>
      <c r="F28" s="69"/>
    </row>
    <row r="29" spans="1:6" x14ac:dyDescent="0.2">
      <c r="A29" s="63" t="s">
        <v>19</v>
      </c>
      <c r="B29" s="70" t="s">
        <v>240</v>
      </c>
      <c r="C29" s="186"/>
      <c r="D29" s="186"/>
      <c r="E29" s="70" t="s">
        <v>338</v>
      </c>
      <c r="F29" s="69"/>
    </row>
    <row r="30" spans="1:6" x14ac:dyDescent="0.2">
      <c r="A30" s="63" t="s">
        <v>20</v>
      </c>
      <c r="B30" s="70" t="s">
        <v>241</v>
      </c>
      <c r="C30" s="70" t="s">
        <v>276</v>
      </c>
      <c r="D30" s="70" t="s">
        <v>304</v>
      </c>
      <c r="E30" s="70" t="s">
        <v>339</v>
      </c>
      <c r="F30" s="69"/>
    </row>
    <row r="31" spans="1:6" x14ac:dyDescent="0.2">
      <c r="A31" s="63" t="s">
        <v>21</v>
      </c>
      <c r="B31" s="70" t="s">
        <v>242</v>
      </c>
      <c r="C31" s="70" t="s">
        <v>277</v>
      </c>
      <c r="D31" s="70" t="s">
        <v>305</v>
      </c>
      <c r="E31" s="70" t="s">
        <v>340</v>
      </c>
      <c r="F31" s="69"/>
    </row>
    <row r="32" spans="1:6" x14ac:dyDescent="0.2">
      <c r="A32" s="63" t="s">
        <v>22</v>
      </c>
      <c r="B32" s="70" t="s">
        <v>243</v>
      </c>
      <c r="C32" s="70" t="s">
        <v>278</v>
      </c>
      <c r="D32" s="70" t="s">
        <v>306</v>
      </c>
      <c r="E32" s="70" t="s">
        <v>341</v>
      </c>
      <c r="F32" s="69"/>
    </row>
    <row r="33" spans="1:6" x14ac:dyDescent="0.2">
      <c r="A33" s="63" t="s">
        <v>23</v>
      </c>
      <c r="B33" s="70" t="s">
        <v>244</v>
      </c>
      <c r="C33" s="70" t="s">
        <v>279</v>
      </c>
      <c r="D33" s="70" t="s">
        <v>307</v>
      </c>
      <c r="E33" s="70" t="s">
        <v>342</v>
      </c>
      <c r="F33" s="69"/>
    </row>
    <row r="34" spans="1:6" x14ac:dyDescent="0.2">
      <c r="A34" s="63" t="s">
        <v>13</v>
      </c>
      <c r="B34" s="70" t="s">
        <v>245</v>
      </c>
      <c r="C34" s="70" t="s">
        <v>280</v>
      </c>
      <c r="D34" s="70" t="s">
        <v>308</v>
      </c>
      <c r="E34" s="70" t="s">
        <v>343</v>
      </c>
      <c r="F34" s="69"/>
    </row>
    <row r="35" spans="1:6" x14ac:dyDescent="0.2">
      <c r="A35" s="63" t="s">
        <v>14</v>
      </c>
      <c r="B35" s="70" t="s">
        <v>246</v>
      </c>
      <c r="C35" s="186"/>
      <c r="D35" s="186"/>
      <c r="E35" s="70" t="s">
        <v>344</v>
      </c>
      <c r="F35" s="69"/>
    </row>
    <row r="36" spans="1:6" x14ac:dyDescent="0.2">
      <c r="A36" s="63" t="s">
        <v>15</v>
      </c>
      <c r="B36" s="70" t="s">
        <v>247</v>
      </c>
      <c r="C36" s="70" t="s">
        <v>281</v>
      </c>
      <c r="D36" s="70" t="s">
        <v>309</v>
      </c>
      <c r="E36" s="70" t="s">
        <v>345</v>
      </c>
      <c r="F36" s="69"/>
    </row>
    <row r="37" spans="1:6" x14ac:dyDescent="0.2">
      <c r="A37" s="63" t="s">
        <v>16</v>
      </c>
      <c r="B37" s="70" t="s">
        <v>248</v>
      </c>
      <c r="C37" s="70" t="s">
        <v>282</v>
      </c>
      <c r="D37" s="70" t="s">
        <v>310</v>
      </c>
      <c r="E37" s="70" t="s">
        <v>346</v>
      </c>
      <c r="F37" s="69"/>
    </row>
    <row r="38" spans="1:6" x14ac:dyDescent="0.2">
      <c r="A38" s="63" t="s">
        <v>26</v>
      </c>
      <c r="B38" s="70" t="s">
        <v>249</v>
      </c>
      <c r="C38" s="70" t="s">
        <v>283</v>
      </c>
      <c r="D38" s="70" t="s">
        <v>311</v>
      </c>
      <c r="E38" s="70" t="s">
        <v>347</v>
      </c>
      <c r="F38" s="69"/>
    </row>
    <row r="39" spans="1:6" x14ac:dyDescent="0.2">
      <c r="A39" s="63" t="s">
        <v>29</v>
      </c>
      <c r="B39" s="70" t="s">
        <v>250</v>
      </c>
      <c r="C39" s="186"/>
      <c r="D39" s="186"/>
      <c r="E39" s="186"/>
      <c r="F39" s="69"/>
    </row>
    <row r="40" spans="1:6" x14ac:dyDescent="0.2">
      <c r="A40" s="63" t="s">
        <v>31</v>
      </c>
      <c r="B40" s="70" t="s">
        <v>251</v>
      </c>
      <c r="C40" s="186"/>
      <c r="D40" s="186"/>
      <c r="E40" s="186"/>
      <c r="F40" s="69"/>
    </row>
    <row r="41" spans="1:6" x14ac:dyDescent="0.2">
      <c r="A41" s="63" t="s">
        <v>30</v>
      </c>
      <c r="B41" s="70" t="s">
        <v>252</v>
      </c>
      <c r="C41" s="70" t="s">
        <v>284</v>
      </c>
      <c r="D41" s="70" t="s">
        <v>312</v>
      </c>
      <c r="E41" s="186"/>
      <c r="F41" s="69"/>
    </row>
    <row r="42" spans="1:6" x14ac:dyDescent="0.2">
      <c r="A42" s="63" t="s">
        <v>33</v>
      </c>
      <c r="B42" s="70" t="s">
        <v>253</v>
      </c>
      <c r="C42" s="70" t="s">
        <v>285</v>
      </c>
      <c r="D42" s="70" t="s">
        <v>313</v>
      </c>
      <c r="E42" s="186"/>
      <c r="F42" s="69"/>
    </row>
    <row r="43" spans="1:6" x14ac:dyDescent="0.2">
      <c r="A43" s="63" t="s">
        <v>32</v>
      </c>
      <c r="B43" s="70" t="s">
        <v>254</v>
      </c>
      <c r="C43" s="70" t="s">
        <v>286</v>
      </c>
      <c r="D43" s="70" t="s">
        <v>314</v>
      </c>
      <c r="E43" s="186"/>
      <c r="F43" s="69"/>
    </row>
    <row r="44" spans="1:6" x14ac:dyDescent="0.2">
      <c r="A44" s="63" t="s">
        <v>34</v>
      </c>
      <c r="B44" s="70"/>
      <c r="C44" s="69"/>
      <c r="D44" s="224" t="s">
        <v>315</v>
      </c>
      <c r="E44" s="186"/>
      <c r="F44" s="69"/>
    </row>
    <row r="45" spans="1:6" x14ac:dyDescent="0.2">
      <c r="A45" s="63" t="s">
        <v>106</v>
      </c>
      <c r="B45" s="70" t="s">
        <v>255</v>
      </c>
      <c r="C45" s="70" t="s">
        <v>287</v>
      </c>
      <c r="D45" s="224" t="s">
        <v>316</v>
      </c>
      <c r="E45" s="186"/>
      <c r="F45" s="69"/>
    </row>
    <row r="46" spans="1:6" x14ac:dyDescent="0.2">
      <c r="A46" s="63" t="s">
        <v>35</v>
      </c>
      <c r="B46" s="70" t="s">
        <v>256</v>
      </c>
      <c r="C46" s="69"/>
      <c r="D46" s="186"/>
      <c r="E46" s="186"/>
      <c r="F46" s="69"/>
    </row>
    <row r="47" spans="1:6" x14ac:dyDescent="0.2">
      <c r="A47" s="63" t="s">
        <v>39</v>
      </c>
      <c r="B47" s="70"/>
      <c r="C47" s="69"/>
      <c r="D47" s="186"/>
      <c r="E47" s="224" t="s">
        <v>348</v>
      </c>
      <c r="F47" s="69"/>
    </row>
    <row r="48" spans="1:6" x14ac:dyDescent="0.2">
      <c r="A48" s="63" t="s">
        <v>37</v>
      </c>
      <c r="B48" s="70"/>
      <c r="C48" s="69"/>
      <c r="D48" s="186"/>
      <c r="E48" s="224" t="s">
        <v>349</v>
      </c>
      <c r="F48" s="69"/>
    </row>
    <row r="49" spans="1:6" x14ac:dyDescent="0.2">
      <c r="A49" s="63" t="s">
        <v>42</v>
      </c>
      <c r="B49" s="70"/>
      <c r="C49" s="69"/>
      <c r="D49" s="186"/>
      <c r="E49" s="224" t="s">
        <v>350</v>
      </c>
      <c r="F49" s="69"/>
    </row>
    <row r="50" spans="1:6" x14ac:dyDescent="0.2">
      <c r="A50" s="63" t="s">
        <v>40</v>
      </c>
      <c r="B50" s="70"/>
      <c r="C50" s="69"/>
      <c r="D50" s="186"/>
      <c r="E50" s="224" t="s">
        <v>351</v>
      </c>
      <c r="F50" s="69"/>
    </row>
    <row r="51" spans="1:6" x14ac:dyDescent="0.2">
      <c r="A51" s="63" t="s">
        <v>41</v>
      </c>
      <c r="B51" s="70"/>
      <c r="C51" s="69"/>
      <c r="D51" s="186"/>
      <c r="E51" s="224" t="s">
        <v>352</v>
      </c>
      <c r="F51" s="69"/>
    </row>
    <row r="52" spans="1:6" x14ac:dyDescent="0.2">
      <c r="A52" s="63" t="s">
        <v>38</v>
      </c>
      <c r="B52" s="70"/>
      <c r="C52" s="69"/>
      <c r="D52" s="186"/>
      <c r="E52" s="224" t="s">
        <v>353</v>
      </c>
      <c r="F52" s="69"/>
    </row>
  </sheetData>
  <sortState ref="A27:N53">
    <sortCondition ref="A1"/>
  </sortState>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78</vt:i4>
      </vt:variant>
    </vt:vector>
  </HeadingPairs>
  <TitlesOfParts>
    <vt:vector size="84" baseType="lpstr">
      <vt:lpstr>Sheet1</vt:lpstr>
      <vt:lpstr>Model 1</vt:lpstr>
      <vt:lpstr>Model 2</vt:lpstr>
      <vt:lpstr>Model 3</vt:lpstr>
      <vt:lpstr>Model 4</vt:lpstr>
      <vt:lpstr>Model Summaries</vt:lpstr>
      <vt:lpstr>__adj__AD_Sum_Terms</vt:lpstr>
      <vt:lpstr>__adj__CARAT</vt:lpstr>
      <vt:lpstr>__adj__CLARITY.Eq.IF</vt:lpstr>
      <vt:lpstr>__adj__CLARITY.Eq.VS1</vt:lpstr>
      <vt:lpstr>__adj__CLARITY.Eq.VS2</vt:lpstr>
      <vt:lpstr>__adj__CLARITY.Eq.VVS1</vt:lpstr>
      <vt:lpstr>__adj__COLOR.Eq.D</vt:lpstr>
      <vt:lpstr>__adj__COLOR.Eq.E</vt:lpstr>
      <vt:lpstr>__adj__COLOR.Eq.F</vt:lpstr>
      <vt:lpstr>__adj__COLOR.Eq.G</vt:lpstr>
      <vt:lpstr>__adj__CopyX</vt:lpstr>
      <vt:lpstr>__adj__CopyY</vt:lpstr>
      <vt:lpstr>__adj__CopyYhat</vt:lpstr>
      <vt:lpstr>__adj__HeartsXArrows</vt:lpstr>
      <vt:lpstr>__adj__Hi95Range</vt:lpstr>
      <vt:lpstr>__adj__HxA_CrownAngle_34to35</vt:lpstr>
      <vt:lpstr>__adj__HxA_PavillionAngle_406to409</vt:lpstr>
      <vt:lpstr>__adj__HxA_StarFacets_45to50</vt:lpstr>
      <vt:lpstr>__adj__HxA_TableSize_54to57</vt:lpstr>
      <vt:lpstr>__adj__Lo95Range</vt:lpstr>
      <vt:lpstr>__adj__NormQRange</vt:lpstr>
      <vt:lpstr>__adj__Obs</vt:lpstr>
      <vt:lpstr>__adj__One2n</vt:lpstr>
      <vt:lpstr>__adj__ResidActCount</vt:lpstr>
      <vt:lpstr>__adj__ResidBins</vt:lpstr>
      <vt:lpstr>__adj__ResidCumActCount</vt:lpstr>
      <vt:lpstr>__adj__ResidCumExpCount</vt:lpstr>
      <vt:lpstr>__adj__ResidExpCount</vt:lpstr>
      <vt:lpstr>__adj__ResidQRange</vt:lpstr>
      <vt:lpstr>__adj__ResidsRange</vt:lpstr>
      <vt:lpstr>__adj__Standardized_Price</vt:lpstr>
      <vt:lpstr>__adj__StdResid</vt:lpstr>
      <vt:lpstr>__adj__Vendor.Eq.EnchantedDiamonds</vt:lpstr>
      <vt:lpstr>__adj__YHatRange</vt:lpstr>
      <vt:lpstr>ASETIdealscopeAssetTest</vt:lpstr>
      <vt:lpstr>CARAT</vt:lpstr>
      <vt:lpstr>CLARITY</vt:lpstr>
      <vt:lpstr>CLARITY.Eq.FL</vt:lpstr>
      <vt:lpstr>CLARITY.Eq.IF</vt:lpstr>
      <vt:lpstr>CLARITY.Eq.VS1</vt:lpstr>
      <vt:lpstr>CLARITY.Eq.VS2</vt:lpstr>
      <vt:lpstr>CLARITY.Eq.VVS1</vt:lpstr>
      <vt:lpstr>CLARITY.Eq.VVS2</vt:lpstr>
      <vt:lpstr>COLOR</vt:lpstr>
      <vt:lpstr>COLOR.Eq.D</vt:lpstr>
      <vt:lpstr>COLOR.Eq.E</vt:lpstr>
      <vt:lpstr>COLOR.Eq.F</vt:lpstr>
      <vt:lpstr>COLOR.Eq.G</vt:lpstr>
      <vt:lpstr>COLOR.Eq.H</vt:lpstr>
      <vt:lpstr>Count</vt:lpstr>
      <vt:lpstr>Girdle</vt:lpstr>
      <vt:lpstr>HeartsXArrows</vt:lpstr>
      <vt:lpstr>HxA_CrownAngle_34to35</vt:lpstr>
      <vt:lpstr>HxA_LowerGirdle_76to78</vt:lpstr>
      <vt:lpstr>HxA_PavillionAngle_406to409</vt:lpstr>
      <vt:lpstr>HxA_StarFacets_45to50</vt:lpstr>
      <vt:lpstr>HxA_TableSize_54to57</vt:lpstr>
      <vt:lpstr>HxA_True</vt:lpstr>
      <vt:lpstr>PRICE</vt:lpstr>
      <vt:lpstr>Standardized_Price</vt:lpstr>
      <vt:lpstr>Super_Ideal_Diamonds</vt:lpstr>
      <vt:lpstr>TableClarity</vt:lpstr>
      <vt:lpstr>Vendor</vt:lpstr>
      <vt:lpstr>Vendor.Eq.BlueNile</vt:lpstr>
      <vt:lpstr>Vendor.Eq.BrianGavin</vt:lpstr>
      <vt:lpstr>Vendor.Eq.CraftedByInfinity</vt:lpstr>
      <vt:lpstr>Vendor.Eq.EnchantedDiamonds</vt:lpstr>
      <vt:lpstr>Vendor.Eq.JamesAllen</vt:lpstr>
      <vt:lpstr>Vendor.Eq.WhiteFlash</vt:lpstr>
      <vt:lpstr>xCrownAngle</vt:lpstr>
      <vt:lpstr>xCUT</vt:lpstr>
      <vt:lpstr>xDEPTH</vt:lpstr>
      <vt:lpstr>xGRADINGLAB</vt:lpstr>
      <vt:lpstr>xLowerGirdleAngle</vt:lpstr>
      <vt:lpstr>xPavillionAngle</vt:lpstr>
      <vt:lpstr>xSHAPE</vt:lpstr>
      <vt:lpstr>xStarAngle</vt:lpstr>
      <vt:lpstr>xTABLE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Dell_Owner</dc:creator>
  <cp:lastModifiedBy>Dell_Owner</cp:lastModifiedBy>
  <dcterms:created xsi:type="dcterms:W3CDTF">2018-05-01T14:04:28Z</dcterms:created>
  <dcterms:modified xsi:type="dcterms:W3CDTF">2018-05-01T16:37:56Z</dcterms:modified>
</cp:coreProperties>
</file>